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01.02.2024" sheetId="1" r:id="rId1"/>
    <sheet name="01.03.2024" sheetId="2" r:id="rId2"/>
    <sheet name="01.04.2024" sheetId="3" r:id="rId3"/>
  </sheets>
  <definedNames>
    <definedName name="Excel_BuiltIn__FilterDatabase" localSheetId="0">'01.02.2024'!$C$58:$K$131</definedName>
    <definedName name="_xlnm.Print_Titles" localSheetId="0">'01.02.2024'!$11:$11</definedName>
    <definedName name="_xlnm.Print_Area" localSheetId="0">'01.02.2024'!$B$1:$T$142</definedName>
    <definedName name="_xlnm.Print_Area" localSheetId="1">'01.03.2024'!$B$1:$S$142</definedName>
    <definedName name="_xlnm.Print_Area" localSheetId="2">'01.04.2024'!$B$1:$T$142</definedName>
  </definedNames>
  <calcPr fullCalcOnLoad="1"/>
</workbook>
</file>

<file path=xl/sharedStrings.xml><?xml version="1.0" encoding="utf-8"?>
<sst xmlns="http://schemas.openxmlformats.org/spreadsheetml/2006/main" count="486" uniqueCount="156">
  <si>
    <t>Інформація</t>
  </si>
  <si>
    <t xml:space="preserve">      про виконання бюджету Криворізької міської територіальної громади  станом на 01.02.2024  </t>
  </si>
  <si>
    <t xml:space="preserve">     (код бюджету  0457810000)</t>
  </si>
  <si>
    <t xml:space="preserve"> </t>
  </si>
  <si>
    <t>тис.грн.</t>
  </si>
  <si>
    <t>Показники міського бюджету</t>
  </si>
  <si>
    <t>Уточнений річний план станом на 01.02.2024 (з урахуванням довідок по власним надходженням бюджетних установ)</t>
  </si>
  <si>
    <t>у тому числі:</t>
  </si>
  <si>
    <t xml:space="preserve">Уточнений план загального фонду на січень 2024 року
</t>
  </si>
  <si>
    <t>Виконано за січень 2024 року</t>
  </si>
  <si>
    <t>Виконано за січень 2023 року</t>
  </si>
  <si>
    <t>Динаміка виконання показників за 2024 рік у порівнянні з аналогічним періодом 2023 року</t>
  </si>
  <si>
    <t>загальний фонд</t>
  </si>
  <si>
    <t>спеціальний фонд</t>
  </si>
  <si>
    <t>у тому числі бюджет розвитку</t>
  </si>
  <si>
    <t>15=7-11</t>
  </si>
  <si>
    <t>16=8-12</t>
  </si>
  <si>
    <t>17=9-13</t>
  </si>
  <si>
    <t>18=10-14</t>
  </si>
  <si>
    <t>Н А Д Х О Д Ж Е Н Н Я</t>
  </si>
  <si>
    <t>ПОДАТКОВІ НАДХОДЖЕННЯ</t>
  </si>
  <si>
    <t xml:space="preserve">податок та збір на доходи фізичних осіб </t>
  </si>
  <si>
    <t>податок на прибуток підприємств та фінансових установ комунальної власності</t>
  </si>
  <si>
    <t>рентна плата за користування надрами загальнодержавного значення</t>
  </si>
  <si>
    <t>акцизний податок з вироблених  в Україні підакцизних товарів (продукції)</t>
  </si>
  <si>
    <t>акцизний податок з ввезених на митну територію   України підакцизних товарів (продукції)</t>
  </si>
  <si>
    <t>акцизний податок з реалізації суб’єктами господарювання  роздрібної торгівлі підакцизних товарів</t>
  </si>
  <si>
    <t>місцеві податки:</t>
  </si>
  <si>
    <t>податок на майно: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</si>
  <si>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</si>
  <si>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</si>
  <si>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</si>
  <si>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</si>
  <si>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</si>
  <si>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</si>
  <si>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</si>
  <si>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</si>
  <si>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</si>
  <si>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</si>
  <si>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</si>
  <si>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 xml:space="preserve">єдиний податок </t>
  </si>
  <si>
    <t>екологічний податок </t>
  </si>
  <si>
    <t>податок з власників наземних, водних транспортних засобів та інших самохідних машин і механізмів</t>
  </si>
  <si>
    <t>НЕПОДАТКОВІ НАДХОДЖЕННЯ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</si>
  <si>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</si>
  <si>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надання адміністративних послуг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</si>
  <si>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</si>
  <si>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у сфері діяльності з організації та проведення азартних ігор і за ліцензії на випуск та проведення лотерей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</si>
  <si>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</si>
  <si>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адміністративні штрафи та інші санкції</t>
  </si>
  <si>
    <t>державне мито 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</si>
  <si>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</si>
  <si>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</si>
  <si>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</si>
  <si>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власні надходження бюджетних установ</t>
  </si>
  <si>
    <t>плата за гарантії, надані Верховною Радою Автономної республіки Крим та міськими радами</t>
  </si>
  <si>
    <t>ДОХОДИ ВІД ОПЕРАЦІЙ З КАПІТАЛОМ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</si>
  <si>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</si>
  <si>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надходження коштів від Державного фонду дорогоцінних металів і дорогоцінного каміння</t>
  </si>
  <si>
    <t>кошти від продажу землі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</si>
  <si>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</si>
  <si>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УСЬОГО ДОХОДІВ  власних та закріплених:</t>
  </si>
  <si>
    <t>Субвенції, дотації, одержані з інших бюджетів</t>
  </si>
  <si>
    <t>РАЗОМ  ДОХОДІВ:</t>
  </si>
  <si>
    <t>В И Т Р А Т И</t>
  </si>
  <si>
    <t>Державне управління</t>
  </si>
  <si>
    <t xml:space="preserve">Освiта </t>
  </si>
  <si>
    <t xml:space="preserve">Охорона здоров'я </t>
  </si>
  <si>
    <t xml:space="preserve">Соцiальний захист та соціальне забезпечення </t>
  </si>
  <si>
    <t>Культура і мистецтво</t>
  </si>
  <si>
    <t xml:space="preserve">Фiзична культура i спорт </t>
  </si>
  <si>
    <t>Житлово-комунальне господарство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</si>
  <si>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</si>
  <si>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</si>
  <si>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</si>
  <si>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</si>
  <si>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</si>
  <si>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</si>
  <si>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</si>
  <si>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Інша діяльність у сфері житлово-комунального господарства</t>
  </si>
  <si>
    <t>Здійснення 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</si>
  <si>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</si>
  <si>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</si>
  <si>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</si>
  <si>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</si>
  <si>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інших об'єктів комунальної власності</t>
  </si>
  <si>
    <t>Розроблення схем планування та забудови територій (містобудівної документації)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</si>
  <si>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</si>
  <si>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Реалізація проектів (заходів) з відновлення освітніх установ та закладів, пошкоджених / знащених внаслідок збройної агресії, за рахунок коштів місцевих бюджетів  </t>
  </si>
  <si>
    <t xml:space="preserve">Реалізація проектів (заходів) з відновлення  установ та закладів соціальної сфери, пошкоджених / знащених внаслідок збройної агресії, за рахунок коштів місцевих бюджетів  </t>
  </si>
  <si>
    <t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</si>
  <si>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>Транспорт та транспортна інфраструктура, дорожнє господарство</t>
  </si>
  <si>
    <t>Інші заходи у сфері автотранспорту</t>
  </si>
  <si>
    <t>Утримання та розвиток наземного електротранспорту</t>
  </si>
  <si>
    <t>Інші заходи у сфері електротранспорту</t>
  </si>
  <si>
    <t>Утримання та розвиток місцевих аеропортів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</si>
  <si>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</si>
  <si>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</si>
  <si>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Зв'язок, телекомунікації та інформатика</t>
  </si>
  <si>
    <t>Реалізація Національної програми інформатизації</t>
  </si>
  <si>
    <t>Інші заходи у сфері зв`язку, телекомунікації та інформатики</t>
  </si>
  <si>
    <t>Інші програми та заходи, пов'язані з економічною діяльністю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</si>
  <si>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</si>
  <si>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</si>
  <si>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Реалізація програм і заходів в галузі зовнішньоекономічної діяльності</t>
  </si>
  <si>
    <t>Заходи з енергозбереження</t>
  </si>
  <si>
    <t>Проведення експертної  грошової  оцінки  земельної ділянки чи права на неї</t>
  </si>
  <si>
    <t>Внески до статутного капіталу суб’єктів господарювання</t>
  </si>
  <si>
    <t>Членські внески до асоціацій органів місцевого самоврядування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</si>
  <si>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</si>
  <si>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Інші заходи, пов'язані з економічною діяльністю</t>
  </si>
  <si>
    <t>Інша діяльність</t>
  </si>
  <si>
    <t>Заходи із запобігання та ліквідації надзвичайних ситуацій та наслідків стихійного лиха, у тому числі: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</si>
  <si>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</si>
  <si>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</si>
  <si>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Громадський порядок та безпека, у тому числі:</t>
  </si>
  <si>
    <t>Інші заходи громадського порядку та безпеки</t>
  </si>
  <si>
    <t>Заходи та роботи з територіальної оборони</t>
  </si>
  <si>
    <t>Утилізація відходів</t>
  </si>
  <si>
    <t>Ліквідація іншого забруднення навколишнього природного середовища</t>
  </si>
  <si>
    <t>Природоохоронні заходи за рахунок цільових фондів</t>
  </si>
  <si>
    <t>Фінансова підтримка засобів масової інформації</t>
  </si>
  <si>
    <t>Резервний фонд</t>
  </si>
  <si>
    <t>Міжбюджетні трансферти</t>
  </si>
  <si>
    <t>Реверсна дотація </t>
  </si>
  <si>
    <t xml:space="preserve">Інші дотації з місцевого бюджету </t>
  </si>
  <si>
    <t xml:space="preserve">Інші субвенції з місцевого бюджету 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</si>
  <si>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</si>
  <si>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Субвенція з місцевого бюджету на виконання окремих заходів з реалізації соціального проекту «Активні парки - локації здорової України»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</si>
  <si>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</si>
  <si>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</si>
  <si>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УСЬОГО ВИДАТКІВ:</t>
  </si>
  <si>
    <t>Кредитування бюджету</t>
  </si>
  <si>
    <t>Надання пільгових довгострокових кредитів молодим сім`ям та одиноким молодим громадянам на будівництво/придбання житла</t>
  </si>
  <si>
    <t>Повернення пільгових довгострокових кредитів, наданих молодим сім`ям та одиноким молодим громадянам на будівництво/ придбання житла</t>
  </si>
  <si>
    <t>Надання коштів для забезпечення гарантійних зобов`язань за позичальників, що отримали кредити під місцеві гарантії</t>
  </si>
  <si>
    <t>Повернення коштів, наданих для виконання гарантійних зобов`язань за позичальників, що отримали кредити під місцеві гарантії</t>
  </si>
  <si>
    <t>РАЗОМ ВИТРАТ  БЮДЖЕТУ:</t>
  </si>
  <si>
    <t>Фінансування бюджету</t>
  </si>
  <si>
    <t>Зміни обсягів бюджетних коштів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</si>
  <si>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</si>
  <si>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</si>
  <si>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</si>
  <si>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</si>
  <si>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Довідково:</t>
  </si>
  <si>
    <t>Зміни обсягів бюджетних коштів на рахунках бюджетних установ</t>
  </si>
  <si>
    <t xml:space="preserve">      про виконання бюджету Криворізької міської територіальної громади  станом на 01.03.2024  </t>
  </si>
  <si>
    <t>Уточнений річний план станом на 01.03.2024 (з урахуванням довідок по власним надходженням бюджетних установ)</t>
  </si>
  <si>
    <t xml:space="preserve">Уточнений план загального фонду на січень-лютий 2024 року
</t>
  </si>
  <si>
    <t>Виконано за січень-лютий 2024 року</t>
  </si>
  <si>
    <t>Виконано за січень-лютий 2023 року</t>
  </si>
  <si>
    <t xml:space="preserve">      про виконання бюджету Криворізької міської територіальної громади  станом на 01.04.2024 року </t>
  </si>
  <si>
    <t>Уточнений річний план станом на 01.04.2024 (з урахуванням довідок по власним надходженням бюджетних установ)</t>
  </si>
  <si>
    <t xml:space="preserve">Уточнений план загального фонду на січень-березень 2024 року
</t>
  </si>
  <si>
    <t>Виконано за січень-березень 2024 року</t>
  </si>
  <si>
    <t>Виконано за січень-березень 2023 року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</si>
</sst>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"/>
    <numFmt numFmtId="167" formatCode="_-* #,##0.0\ _г_р_н_._-;\-* #,##0.0\ _г_р_н_._-;_-* &quot;-&quot;??\ _г_р_н_._-;_-@_-"/>
  </numFmts>
  <fonts count="46"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6"/>
      <color indexed="8"/>
      <name val="Times New Roman"/>
      <family val="0"/>
    </font>
    <font>
      <sz val="16"/>
      <color indexed="8"/>
      <name val="Arial Cyr"/>
      <family val="0"/>
    </font>
    <font>
      <sz val="10"/>
      <color indexed="63"/>
      <name val="Arial Cyr"/>
      <family val="0"/>
    </font>
    <font>
      <b/>
      <sz val="10"/>
      <color indexed="63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16"/>
      <color indexed="9"/>
      <name val="Arial Cyr"/>
      <family val="0"/>
    </font>
    <font>
      <i/>
      <sz val="24"/>
      <color indexed="8"/>
      <name val="Times New Roman"/>
      <family val="0"/>
    </font>
    <font>
      <i/>
      <sz val="14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4"/>
      <color indexed="10"/>
      <name val="Arial Cyr"/>
      <family val="0"/>
    </font>
    <font>
      <i/>
      <sz val="14"/>
      <color indexed="10"/>
      <name val="Arial Cyr"/>
      <family val="0"/>
    </font>
    <font>
      <sz val="14"/>
      <color indexed="10"/>
      <name val="Times New Roman"/>
      <family val="0"/>
    </font>
    <font>
      <i/>
      <sz val="14"/>
      <color indexed="8"/>
      <name val="Times New Roman"/>
      <family val="0"/>
    </font>
    <font>
      <i/>
      <sz val="24"/>
      <color indexed="63"/>
      <name val="Times New Roman"/>
      <family val="0"/>
    </font>
    <font>
      <i/>
      <sz val="10"/>
      <color indexed="8"/>
      <name val="Times New Roman"/>
      <family val="0"/>
    </font>
    <font>
      <b/>
      <sz val="16"/>
      <color indexed="10"/>
      <name val="Times New Roman"/>
      <family val="0"/>
    </font>
    <font>
      <sz val="14"/>
      <color indexed="11"/>
      <name val="Arial Cyr"/>
      <family val="0"/>
    </font>
    <font>
      <b/>
      <sz val="18"/>
      <color indexed="8"/>
      <name val="Times New Roman"/>
      <family val="0"/>
    </font>
    <font>
      <sz val="18"/>
      <color indexed="8"/>
      <name val="Times New Roman"/>
      <family val="0"/>
    </font>
    <font>
      <b/>
      <sz val="18"/>
      <color indexed="10"/>
      <name val="Arial Cyr"/>
      <family val="0"/>
    </font>
    <font>
      <b/>
      <sz val="18"/>
      <color indexed="8"/>
      <name val="Arial Cyr"/>
      <family val="0"/>
    </font>
    <font>
      <sz val="18"/>
      <color indexed="8"/>
      <name val="Arial Cyr"/>
      <family val="0"/>
    </font>
    <font>
      <b/>
      <sz val="18"/>
      <color indexed="63"/>
      <name val="Times New Roman"/>
      <family val="0"/>
    </font>
    <font>
      <sz val="18"/>
      <color indexed="63"/>
      <name val="Times New Roman"/>
      <family val="0"/>
    </font>
    <font>
      <i/>
      <sz val="18"/>
      <color indexed="8"/>
      <name val="Times New Roman"/>
      <family val="0"/>
    </font>
    <font>
      <sz val="17"/>
      <color indexed="8"/>
      <name val="Times New Roman"/>
      <family val="0"/>
    </font>
    <font>
      <b/>
      <sz val="17"/>
      <color indexed="8"/>
      <name val="Arial Cyr"/>
      <family val="0"/>
    </font>
    <font>
      <b/>
      <sz val="17"/>
      <color indexed="8"/>
      <name val="Times New Roman"/>
      <family val="0"/>
    </font>
    <font>
      <i/>
      <sz val="17"/>
      <color indexed="8"/>
      <name val="Times New Roman"/>
      <family val="0"/>
    </font>
    <font>
      <i/>
      <sz val="16"/>
      <color indexed="8"/>
      <name val="Arial Cyr"/>
      <family val="0"/>
    </font>
    <font>
      <b/>
      <i/>
      <sz val="15"/>
      <color indexed="8"/>
      <name val="Times New Roman"/>
      <family val="0"/>
    </font>
    <font>
      <b/>
      <i/>
      <sz val="15"/>
      <color indexed="63"/>
      <name val="Times New Roman"/>
      <family val="0"/>
    </font>
    <font>
      <sz val="16"/>
      <color indexed="8"/>
      <name val="Times New Roman"/>
      <family val="0"/>
    </font>
    <font>
      <b/>
      <i/>
      <sz val="17"/>
      <color indexed="8"/>
      <name val="Times New Roman"/>
      <family val="0"/>
    </font>
    <font>
      <sz val="18"/>
      <color indexed="10"/>
      <name val="Times New Roman"/>
      <family val="0"/>
    </font>
    <font>
      <sz val="16"/>
      <color indexed="63"/>
      <name val="Arial Cyr"/>
      <family val="0"/>
    </font>
    <font>
      <b/>
      <i/>
      <sz val="32"/>
      <color indexed="8"/>
      <name val="Times New Roman"/>
      <family val="0"/>
    </font>
    <font>
      <b/>
      <i/>
      <sz val="17"/>
      <color indexed="63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3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164" fontId="2" fillId="3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13" fillId="3" borderId="0" xfId="0" applyFont="1" applyFill="1" applyAlignment="1" applyProtection="1">
      <alignment/>
      <protection/>
    </xf>
    <xf numFmtId="0" fontId="14" fillId="3" borderId="0" xfId="0" applyFont="1" applyFill="1" applyAlignment="1" applyProtection="1">
      <alignment/>
      <protection/>
    </xf>
    <xf numFmtId="0" fontId="15" fillId="3" borderId="0" xfId="0" applyFont="1" applyFill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17" fillId="3" borderId="0" xfId="0" applyFont="1" applyFill="1" applyAlignment="1" applyProtection="1">
      <alignment/>
      <protection/>
    </xf>
    <xf numFmtId="0" fontId="18" fillId="3" borderId="0" xfId="0" applyFont="1" applyFill="1" applyAlignment="1" applyProtection="1">
      <alignment/>
      <protection/>
    </xf>
    <xf numFmtId="0" fontId="19" fillId="3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3" borderId="0" xfId="0" applyFont="1" applyFill="1" applyAlignment="1" applyProtection="1">
      <alignment horizontal="left" vertical="center" wrapText="1"/>
      <protection/>
    </xf>
    <xf numFmtId="0" fontId="4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22" fillId="2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164" fontId="23" fillId="2" borderId="1" xfId="0" applyNumberFormat="1" applyFont="1" applyFill="1" applyBorder="1" applyAlignment="1" applyProtection="1">
      <alignment horizontal="center" vertical="center"/>
      <protection/>
    </xf>
    <xf numFmtId="0" fontId="24" fillId="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25" fillId="3" borderId="1" xfId="0" applyNumberFormat="1" applyFont="1" applyFill="1" applyBorder="1" applyAlignment="1" applyProtection="1">
      <alignment horizontal="center" vertical="center"/>
      <protection/>
    </xf>
    <xf numFmtId="164" fontId="25" fillId="0" borderId="1" xfId="0" applyNumberFormat="1" applyFont="1" applyFill="1" applyBorder="1" applyAlignment="1" applyProtection="1">
      <alignment horizontal="center" vertical="center"/>
      <protection/>
    </xf>
    <xf numFmtId="164" fontId="26" fillId="0" borderId="1" xfId="0" applyNumberFormat="1" applyFont="1" applyFill="1" applyBorder="1" applyAlignment="1" applyProtection="1">
      <alignment horizontal="center" vertical="center"/>
      <protection/>
    </xf>
    <xf numFmtId="164" fontId="26" fillId="3" borderId="1" xfId="0" applyNumberFormat="1" applyFont="1" applyFill="1" applyBorder="1" applyAlignment="1" applyProtection="1">
      <alignment horizontal="center" vertical="center"/>
      <protection/>
    </xf>
    <xf numFmtId="164" fontId="26" fillId="0" borderId="1" xfId="0" applyNumberFormat="1" applyFont="1" applyFill="1" applyBorder="1" applyAlignment="1" applyProtection="1">
      <alignment horizontal="center" vertical="center"/>
      <protection/>
    </xf>
    <xf numFmtId="165" fontId="25" fillId="3" borderId="1" xfId="0" applyNumberFormat="1" applyFont="1" applyFill="1" applyBorder="1" applyAlignment="1" applyProtection="1">
      <alignment horizontal="center" vertical="center"/>
      <protection/>
    </xf>
    <xf numFmtId="166" fontId="26" fillId="3" borderId="1" xfId="0" applyNumberFormat="1" applyFont="1" applyFill="1" applyBorder="1" applyAlignment="1" applyProtection="1">
      <alignment horizontal="center" vertical="center"/>
      <protection/>
    </xf>
    <xf numFmtId="166" fontId="26" fillId="0" borderId="1" xfId="0" applyNumberFormat="1" applyFont="1" applyFill="1" applyBorder="1" applyAlignment="1" applyProtection="1">
      <alignment horizontal="center" vertical="center"/>
      <protection/>
    </xf>
    <xf numFmtId="165" fontId="26" fillId="3" borderId="1" xfId="0" applyNumberFormat="1" applyFont="1" applyFill="1" applyBorder="1" applyAlignment="1" applyProtection="1">
      <alignment horizontal="center" vertical="center"/>
      <protection/>
    </xf>
    <xf numFmtId="4" fontId="26" fillId="0" borderId="1" xfId="0" applyNumberFormat="1" applyFont="1" applyFill="1" applyBorder="1" applyAlignment="1" applyProtection="1">
      <alignment horizontal="center" vertical="center"/>
      <protection/>
    </xf>
    <xf numFmtId="165" fontId="26" fillId="0" borderId="1" xfId="0" applyNumberFormat="1" applyFont="1" applyFill="1" applyBorder="1" applyAlignment="1" applyProtection="1">
      <alignment horizontal="center" vertical="center"/>
      <protection/>
    </xf>
    <xf numFmtId="167" fontId="25" fillId="4" borderId="1" xfId="0" applyNumberFormat="1" applyFont="1" applyFill="1" applyBorder="1" applyAlignment="1" applyProtection="1">
      <alignment horizontal="center" vertical="center" wrapText="1"/>
      <protection/>
    </xf>
    <xf numFmtId="167" fontId="25" fillId="5" borderId="1" xfId="0" applyNumberFormat="1" applyFont="1" applyFill="1" applyBorder="1" applyAlignment="1" applyProtection="1">
      <alignment horizontal="center" vertical="center" wrapText="1"/>
      <protection/>
    </xf>
    <xf numFmtId="167" fontId="25" fillId="4" borderId="1" xfId="0" applyNumberFormat="1" applyFont="1" applyFill="1" applyBorder="1" applyAlignment="1" applyProtection="1">
      <alignment horizontal="center" vertical="center" wrapText="1"/>
      <protection/>
    </xf>
    <xf numFmtId="164" fontId="27" fillId="2" borderId="1" xfId="0" applyNumberFormat="1" applyFont="1" applyFill="1" applyBorder="1" applyAlignment="1" applyProtection="1">
      <alignment horizontal="center" vertical="center"/>
      <protection/>
    </xf>
    <xf numFmtId="164" fontId="28" fillId="0" borderId="1" xfId="0" applyNumberFormat="1" applyFont="1" applyFill="1" applyBorder="1" applyAlignment="1" applyProtection="1">
      <alignment horizontal="center" vertical="center"/>
      <protection/>
    </xf>
    <xf numFmtId="164" fontId="28" fillId="3" borderId="1" xfId="0" applyNumberFormat="1" applyFont="1" applyFill="1" applyBorder="1" applyAlignment="1" applyProtection="1">
      <alignment horizontal="center" vertical="center"/>
      <protection/>
    </xf>
    <xf numFmtId="164" fontId="27" fillId="3" borderId="1" xfId="0" applyNumberFormat="1" applyFont="1" applyFill="1" applyBorder="1" applyAlignment="1" applyProtection="1">
      <alignment horizontal="center" vertical="center"/>
      <protection/>
    </xf>
    <xf numFmtId="164" fontId="29" fillId="3" borderId="1" xfId="0" applyNumberFormat="1" applyFont="1" applyFill="1" applyBorder="1" applyAlignment="1" applyProtection="1">
      <alignment horizontal="center" vertical="center"/>
      <protection/>
    </xf>
    <xf numFmtId="164" fontId="25" fillId="2" borderId="1" xfId="0" applyNumberFormat="1" applyFont="1" applyFill="1" applyBorder="1" applyAlignment="1" applyProtection="1">
      <alignment horizontal="center" vertical="center"/>
      <protection/>
    </xf>
    <xf numFmtId="164" fontId="26" fillId="2" borderId="1" xfId="0" applyNumberFormat="1" applyFont="1" applyFill="1" applyBorder="1" applyAlignment="1" applyProtection="1">
      <alignment horizontal="center" vertical="center"/>
      <protection/>
    </xf>
    <xf numFmtId="164" fontId="30" fillId="2" borderId="1" xfId="0" applyNumberFormat="1" applyFont="1" applyFill="1" applyBorder="1" applyAlignment="1" applyProtection="1">
      <alignment horizontal="center" vertical="center"/>
      <protection/>
    </xf>
    <xf numFmtId="164" fontId="31" fillId="2" borderId="1" xfId="0" applyNumberFormat="1" applyFont="1" applyFill="1" applyBorder="1" applyAlignment="1" applyProtection="1">
      <alignment horizontal="center" vertical="center"/>
      <protection/>
    </xf>
    <xf numFmtId="164" fontId="32" fillId="2" borderId="1" xfId="0" applyNumberFormat="1" applyFont="1" applyFill="1" applyBorder="1" applyAlignment="1" applyProtection="1">
      <alignment horizontal="center" vertical="center"/>
      <protection/>
    </xf>
    <xf numFmtId="164" fontId="32" fillId="3" borderId="1" xfId="0" applyNumberFormat="1" applyFont="1" applyFill="1" applyBorder="1" applyAlignment="1" applyProtection="1">
      <alignment horizontal="center" vertical="center"/>
      <protection/>
    </xf>
    <xf numFmtId="164" fontId="25" fillId="6" borderId="1" xfId="0" applyNumberFormat="1" applyFont="1" applyFill="1" applyBorder="1" applyAlignment="1" applyProtection="1">
      <alignment horizontal="center" vertical="center"/>
      <protection/>
    </xf>
    <xf numFmtId="164" fontId="25" fillId="4" borderId="1" xfId="0" applyNumberFormat="1" applyFont="1" applyFill="1" applyBorder="1" applyAlignment="1" applyProtection="1">
      <alignment horizontal="center" vertical="center"/>
      <protection/>
    </xf>
    <xf numFmtId="0" fontId="33" fillId="3" borderId="1" xfId="0" applyFont="1" applyFill="1" applyBorder="1" applyAlignment="1" applyProtection="1">
      <alignment horizontal="left" wrapText="1"/>
      <protection/>
    </xf>
    <xf numFmtId="0" fontId="34" fillId="3" borderId="1" xfId="0" applyFont="1" applyFill="1" applyBorder="1" applyAlignment="1" applyProtection="1">
      <alignment horizontal="center" vertical="center"/>
      <protection/>
    </xf>
    <xf numFmtId="2" fontId="35" fillId="3" borderId="1" xfId="0" applyNumberFormat="1" applyFont="1" applyFill="1" applyBorder="1" applyAlignment="1" applyProtection="1">
      <alignment vertical="center" wrapText="1"/>
      <protection/>
    </xf>
    <xf numFmtId="2" fontId="33" fillId="3" borderId="1" xfId="0" applyNumberFormat="1" applyFont="1" applyFill="1" applyBorder="1" applyAlignment="1" applyProtection="1">
      <alignment vertical="center" wrapText="1"/>
      <protection/>
    </xf>
    <xf numFmtId="2" fontId="35" fillId="3" borderId="1" xfId="0" applyNumberFormat="1" applyFont="1" applyFill="1" applyBorder="1" applyAlignment="1" applyProtection="1">
      <alignment vertical="center" wrapText="1"/>
      <protection/>
    </xf>
    <xf numFmtId="2" fontId="36" fillId="3" borderId="1" xfId="0" applyNumberFormat="1" applyFont="1" applyFill="1" applyBorder="1" applyAlignment="1" applyProtection="1">
      <alignment vertical="center" wrapText="1"/>
      <protection/>
    </xf>
    <xf numFmtId="2" fontId="33" fillId="3" borderId="1" xfId="0" applyNumberFormat="1" applyFont="1" applyFill="1" applyBorder="1" applyAlignment="1" applyProtection="1">
      <alignment horizontal="left" vertical="center" wrapText="1"/>
      <protection/>
    </xf>
    <xf numFmtId="2" fontId="36" fillId="3" borderId="1" xfId="0" applyNumberFormat="1" applyFont="1" applyFill="1" applyBorder="1" applyAlignment="1" applyProtection="1">
      <alignment vertical="center" wrapText="1"/>
      <protection/>
    </xf>
    <xf numFmtId="2" fontId="33" fillId="0" borderId="1" xfId="0" applyNumberFormat="1" applyFont="1" applyFill="1" applyBorder="1" applyAlignment="1" applyProtection="1">
      <alignment vertical="center" wrapText="1"/>
      <protection/>
    </xf>
    <xf numFmtId="164" fontId="25" fillId="0" borderId="1" xfId="0" applyNumberFormat="1" applyFont="1" applyFill="1" applyBorder="1" applyAlignment="1" applyProtection="1">
      <alignment horizontal="center" vertical="center"/>
      <protection/>
    </xf>
    <xf numFmtId="164" fontId="25" fillId="3" borderId="1" xfId="0" applyNumberFormat="1" applyFont="1" applyFill="1" applyBorder="1" applyAlignment="1" applyProtection="1">
      <alignment horizontal="center" vertical="center"/>
      <protection/>
    </xf>
    <xf numFmtId="164" fontId="25" fillId="3" borderId="1" xfId="0" applyNumberFormat="1" applyFont="1" applyFill="1" applyBorder="1" applyAlignment="1" applyProtection="1">
      <alignment horizontal="center" vertical="center"/>
      <protection/>
    </xf>
    <xf numFmtId="2" fontId="35" fillId="4" borderId="1" xfId="0" applyNumberFormat="1" applyFont="1" applyFill="1" applyBorder="1" applyAlignment="1" applyProtection="1">
      <alignment vertical="center" wrapText="1"/>
      <protection/>
    </xf>
    <xf numFmtId="0" fontId="34" fillId="0" borderId="1" xfId="0" applyFont="1" applyFill="1" applyBorder="1" applyAlignment="1" applyProtection="1">
      <alignment horizontal="center" vertical="center"/>
      <protection/>
    </xf>
    <xf numFmtId="0" fontId="35" fillId="3" borderId="1" xfId="0" applyFont="1" applyFill="1" applyBorder="1" applyAlignment="1" applyProtection="1">
      <alignment vertical="center"/>
      <protection/>
    </xf>
    <xf numFmtId="0" fontId="33" fillId="3" borderId="1" xfId="0" applyFont="1" applyFill="1" applyBorder="1" applyAlignment="1" applyProtection="1">
      <alignment vertical="center" wrapText="1"/>
      <protection/>
    </xf>
    <xf numFmtId="0" fontId="33" fillId="3" borderId="1" xfId="0" applyFont="1" applyFill="1" applyBorder="1" applyAlignment="1" applyProtection="1">
      <alignment vertical="center"/>
      <protection/>
    </xf>
    <xf numFmtId="0" fontId="35" fillId="3" borderId="1" xfId="0" applyFont="1" applyFill="1" applyBorder="1" applyAlignment="1" applyProtection="1">
      <alignment vertical="center" wrapText="1"/>
      <protection/>
    </xf>
    <xf numFmtId="0" fontId="36" fillId="3" borderId="1" xfId="0" applyFont="1" applyFill="1" applyBorder="1" applyAlignment="1" applyProtection="1">
      <alignment vertical="center" wrapText="1"/>
      <protection/>
    </xf>
    <xf numFmtId="0" fontId="33" fillId="0" borderId="1" xfId="0" applyFont="1" applyFill="1" applyBorder="1" applyAlignment="1" applyProtection="1">
      <alignment vertical="center" wrapText="1"/>
      <protection/>
    </xf>
    <xf numFmtId="0" fontId="35" fillId="0" borderId="1" xfId="0" applyFont="1" applyFill="1" applyBorder="1" applyAlignment="1" applyProtection="1">
      <alignment vertical="center" wrapText="1"/>
      <protection/>
    </xf>
    <xf numFmtId="0" fontId="36" fillId="0" borderId="1" xfId="0" applyFont="1" applyFill="1" applyBorder="1" applyAlignment="1" applyProtection="1">
      <alignment vertical="center" wrapText="1"/>
      <protection/>
    </xf>
    <xf numFmtId="0" fontId="35" fillId="0" borderId="1" xfId="0" applyFont="1" applyFill="1" applyBorder="1" applyAlignment="1" applyProtection="1">
      <alignment vertical="center"/>
      <protection/>
    </xf>
    <xf numFmtId="0" fontId="33" fillId="0" borderId="1" xfId="0" applyFont="1" applyFill="1" applyBorder="1" applyAlignment="1" applyProtection="1">
      <alignment vertical="center"/>
      <protection/>
    </xf>
    <xf numFmtId="0" fontId="33" fillId="2" borderId="1" xfId="0" applyFont="1" applyFill="1" applyBorder="1" applyAlignment="1" applyProtection="1">
      <alignment vertical="center"/>
      <protection/>
    </xf>
    <xf numFmtId="0" fontId="33" fillId="0" borderId="1" xfId="0" applyFont="1" applyFill="1" applyBorder="1" applyAlignment="1" applyProtection="1">
      <alignment vertical="center" wrapText="1"/>
      <protection/>
    </xf>
    <xf numFmtId="0" fontId="35" fillId="6" borderId="1" xfId="0" applyFont="1" applyFill="1" applyBorder="1" applyAlignment="1" applyProtection="1">
      <alignment vertical="center"/>
      <protection/>
    </xf>
    <xf numFmtId="164" fontId="25" fillId="7" borderId="1" xfId="0" applyNumberFormat="1" applyFont="1" applyFill="1" applyBorder="1" applyAlignment="1" applyProtection="1">
      <alignment horizontal="center" vertical="center"/>
      <protection/>
    </xf>
    <xf numFmtId="164" fontId="25" fillId="6" borderId="1" xfId="0" applyNumberFormat="1" applyFont="1" applyFill="1" applyBorder="1" applyAlignment="1" applyProtection="1">
      <alignment horizontal="center" vertical="center"/>
      <protection/>
    </xf>
    <xf numFmtId="164" fontId="32" fillId="0" borderId="1" xfId="0" applyNumberFormat="1" applyFont="1" applyFill="1" applyBorder="1" applyAlignment="1" applyProtection="1">
      <alignment horizontal="center" vertical="center"/>
      <protection/>
    </xf>
    <xf numFmtId="0" fontId="37" fillId="2" borderId="0" xfId="0" applyFont="1" applyFill="1" applyAlignment="1" applyProtection="1">
      <alignment horizontal="center"/>
      <protection/>
    </xf>
    <xf numFmtId="0" fontId="38" fillId="0" borderId="1" xfId="0" applyFont="1" applyFill="1" applyBorder="1" applyAlignment="1" applyProtection="1">
      <alignment horizontal="center" vertical="center" wrapText="1"/>
      <protection/>
    </xf>
    <xf numFmtId="0" fontId="39" fillId="2" borderId="1" xfId="0" applyFont="1" applyFill="1" applyBorder="1" applyAlignment="1" applyProtection="1">
      <alignment horizontal="center" vertical="center" wrapText="1"/>
      <protection/>
    </xf>
    <xf numFmtId="0" fontId="38" fillId="3" borderId="1" xfId="0" applyFont="1" applyFill="1" applyBorder="1" applyAlignment="1" applyProtection="1">
      <alignment horizontal="center" vertical="center" wrapText="1"/>
      <protection/>
    </xf>
    <xf numFmtId="0" fontId="39" fillId="3" borderId="1" xfId="0" applyFont="1" applyFill="1" applyBorder="1" applyAlignment="1" applyProtection="1">
      <alignment horizontal="center" vertical="center" wrapText="1"/>
      <protection/>
    </xf>
    <xf numFmtId="0" fontId="26" fillId="3" borderId="1" xfId="0" applyFont="1" applyFill="1" applyBorder="1" applyAlignment="1" applyProtection="1">
      <alignment vertical="center" wrapText="1"/>
      <protection/>
    </xf>
    <xf numFmtId="0" fontId="33" fillId="3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vertical="center" wrapText="1"/>
      <protection/>
    </xf>
    <xf numFmtId="0" fontId="26" fillId="0" borderId="1" xfId="0" applyFont="1" applyFill="1" applyBorder="1" applyAlignment="1" applyProtection="1">
      <alignment vertical="center" wrapText="1"/>
      <protection/>
    </xf>
    <xf numFmtId="0" fontId="10" fillId="3" borderId="0" xfId="0" applyFont="1" applyFill="1" applyAlignment="1" applyProtection="1">
      <alignment/>
      <protection/>
    </xf>
    <xf numFmtId="0" fontId="12" fillId="3" borderId="0" xfId="0" applyFont="1" applyFill="1" applyAlignment="1" applyProtection="1">
      <alignment/>
      <protection/>
    </xf>
    <xf numFmtId="164" fontId="26" fillId="3" borderId="1" xfId="0" applyNumberFormat="1" applyFont="1" applyFill="1" applyBorder="1" applyAlignment="1" applyProtection="1">
      <alignment horizontal="center" vertical="center"/>
      <protection/>
    </xf>
    <xf numFmtId="164" fontId="40" fillId="0" borderId="1" xfId="0" applyNumberFormat="1" applyFont="1" applyFill="1" applyBorder="1" applyAlignment="1" applyProtection="1">
      <alignment horizontal="center" vertical="center"/>
      <protection/>
    </xf>
    <xf numFmtId="164" fontId="40" fillId="0" borderId="1" xfId="0" applyNumberFormat="1" applyFont="1" applyFill="1" applyBorder="1" applyAlignment="1" applyProtection="1">
      <alignment horizontal="center" vertical="center"/>
      <protection/>
    </xf>
    <xf numFmtId="2" fontId="40" fillId="3" borderId="1" xfId="0" applyNumberFormat="1" applyFont="1" applyFill="1" applyBorder="1" applyAlignment="1" applyProtection="1">
      <alignment horizontal="left" vertical="center" wrapText="1"/>
      <protection/>
    </xf>
    <xf numFmtId="2" fontId="40" fillId="3" borderId="1" xfId="0" applyNumberFormat="1" applyFont="1" applyFill="1" applyBorder="1" applyAlignment="1" applyProtection="1">
      <alignment vertical="center" wrapText="1"/>
      <protection/>
    </xf>
    <xf numFmtId="0" fontId="41" fillId="0" borderId="1" xfId="0" applyFont="1" applyFill="1" applyBorder="1" applyAlignment="1" applyProtection="1">
      <alignment vertical="center" wrapText="1"/>
      <protection/>
    </xf>
    <xf numFmtId="164" fontId="40" fillId="3" borderId="1" xfId="0" applyNumberFormat="1" applyFont="1" applyFill="1" applyBorder="1" applyAlignment="1" applyProtection="1">
      <alignment horizontal="center" vertical="center"/>
      <protection/>
    </xf>
    <xf numFmtId="0" fontId="33" fillId="8" borderId="1" xfId="0" applyFont="1" applyFill="1" applyBorder="1" applyAlignment="1" applyProtection="1">
      <alignment vertical="center" wrapText="1"/>
      <protection/>
    </xf>
    <xf numFmtId="0" fontId="26" fillId="8" borderId="1" xfId="0" applyFont="1" applyFill="1" applyBorder="1" applyAlignment="1" applyProtection="1">
      <alignment vertical="center" wrapText="1"/>
      <protection/>
    </xf>
    <xf numFmtId="164" fontId="42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/>
      <protection/>
    </xf>
    <xf numFmtId="164" fontId="40" fillId="3" borderId="1" xfId="0" applyNumberFormat="1" applyFont="1" applyFill="1" applyBorder="1" applyAlignment="1" applyProtection="1">
      <alignment horizontal="center" vertical="center"/>
      <protection/>
    </xf>
    <xf numFmtId="165" fontId="40" fillId="3" borderId="1" xfId="0" applyNumberFormat="1" applyFont="1" applyFill="1" applyBorder="1" applyAlignment="1" applyProtection="1">
      <alignment horizontal="center" vertical="center"/>
      <protection/>
    </xf>
    <xf numFmtId="166" fontId="40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167" fontId="43" fillId="2" borderId="0" xfId="0" applyNumberFormat="1" applyFont="1" applyFill="1" applyAlignment="1" applyProtection="1">
      <alignment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1" fillId="3" borderId="1" xfId="0" applyFont="1" applyFill="1" applyBorder="1" applyAlignment="1" applyProtection="1">
      <alignment horizontal="center" vertical="center" wrapText="1"/>
      <protection/>
    </xf>
    <xf numFmtId="0" fontId="41" fillId="0" borderId="1" xfId="0" applyFont="1" applyFill="1" applyBorder="1" applyAlignment="1" applyProtection="1">
      <alignment horizontal="center" vertical="top" wrapText="1"/>
      <protection/>
    </xf>
    <xf numFmtId="0" fontId="41" fillId="3" borderId="1" xfId="0" applyFont="1" applyFill="1" applyBorder="1" applyAlignment="1" applyProtection="1">
      <alignment horizontal="center" vertical="top" wrapText="1"/>
      <protection/>
    </xf>
    <xf numFmtId="0" fontId="41" fillId="0" borderId="1" xfId="0" applyFont="1" applyFill="1" applyBorder="1" applyAlignment="1" applyProtection="1">
      <alignment horizontal="center" vertical="center" wrapText="1"/>
      <protection/>
    </xf>
    <xf numFmtId="0" fontId="45" fillId="2" borderId="1" xfId="0" applyFont="1" applyFill="1" applyBorder="1" applyAlignment="1" applyProtection="1">
      <alignment horizontal="center" vertical="top" wrapText="1"/>
      <protection/>
    </xf>
    <xf numFmtId="2" fontId="41" fillId="0" borderId="1" xfId="0" applyNumberFormat="1" applyFont="1" applyFill="1" applyBorder="1" applyAlignment="1" applyProtection="1">
      <alignment horizontal="center" vertical="top" wrapText="1"/>
      <protection/>
    </xf>
    <xf numFmtId="0" fontId="45" fillId="3" borderId="1" xfId="0" applyFont="1" applyFill="1" applyBorder="1" applyAlignment="1" applyProtection="1">
      <alignment horizontal="center" vertical="center" wrapText="1"/>
      <protection/>
    </xf>
    <xf numFmtId="0" fontId="41" fillId="2" borderId="1" xfId="0" applyFont="1" applyFill="1" applyBorder="1" applyAlignment="1" applyProtection="1">
      <alignment horizontal="center" vertical="top" wrapText="1"/>
      <protection/>
    </xf>
    <xf numFmtId="0" fontId="45" fillId="3" borderId="1" xfId="0" applyFont="1" applyFill="1" applyBorder="1" applyAlignment="1" applyProtection="1">
      <alignment horizontal="center" vertical="top" wrapText="1"/>
      <protection/>
    </xf>
    <xf numFmtId="2" fontId="41" fillId="3" borderId="1" xfId="0" applyNumberFormat="1" applyFont="1" applyFill="1" applyBorder="1" applyAlignment="1" applyProtection="1">
      <alignment horizontal="center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0000"/>
      <rgbColor rgb="00DAEEF3"/>
      <rgbColor rgb="00DBE5F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2"/>
  <sheetViews>
    <sheetView tabSelected="1" view="pageBreakPreview" zoomScale="40" zoomScaleNormal="70" zoomScaleSheetLayoutView="40" zoomScalePageLayoutView="40" workbookViewId="0" topLeftCell="A1">
      <selection activeCell="M6" sqref="M6:M10"/>
    </sheetView>
  </sheetViews>
  <sheetFormatPr defaultColWidth="9.00390625" defaultRowHeight="12.75"/>
  <cols>
    <col min="1" max="1" width="0.875" style="14" customWidth="1"/>
    <col min="2" max="2" width="0.2421875" style="14" customWidth="1"/>
    <col min="3" max="3" width="51.50390625" style="1" customWidth="1"/>
    <col min="4" max="4" width="26.00390625" style="9" customWidth="1"/>
    <col min="5" max="5" width="25.125" style="5" customWidth="1"/>
    <col min="6" max="6" width="22.50390625" style="12" customWidth="1"/>
    <col min="7" max="7" width="23.125" style="12" customWidth="1"/>
    <col min="8" max="8" width="24.375" style="5" customWidth="1"/>
    <col min="9" max="9" width="24.875" style="34" customWidth="1"/>
    <col min="10" max="10" width="24.50390625" style="5" customWidth="1"/>
    <col min="11" max="11" width="22.50390625" style="12" customWidth="1"/>
    <col min="12" max="12" width="21.50390625" style="12" customWidth="1"/>
    <col min="13" max="13" width="21.50390625" style="7" customWidth="1"/>
    <col min="14" max="14" width="23.625" style="7" customWidth="1"/>
    <col min="15" max="15" width="19.625" style="1" customWidth="1"/>
    <col min="16" max="16" width="17.50390625" style="1" customWidth="1"/>
    <col min="17" max="17" width="21.50390625" style="1" customWidth="1"/>
    <col min="18" max="18" width="20.50390625" style="1" customWidth="1"/>
    <col min="19" max="19" width="18.625" style="1" customWidth="1"/>
    <col min="20" max="20" width="18.50390625" style="1" customWidth="1"/>
    <col min="21" max="21" width="8.875" style="1" customWidth="1"/>
  </cols>
  <sheetData>
    <row r="1" spans="5:13" ht="15" customHeight="1">
      <c r="E1" s="32"/>
      <c r="F1" s="38"/>
      <c r="G1" s="35"/>
      <c r="H1" s="19"/>
      <c r="I1" s="33"/>
      <c r="J1" s="19"/>
      <c r="K1" s="35"/>
      <c r="L1" s="35"/>
      <c r="M1" s="8"/>
    </row>
    <row r="2" spans="3:20" ht="43.5" customHeight="1">
      <c r="C2" s="127" t="s">
        <v>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3:20" ht="51.75" customHeight="1">
      <c r="C3" s="127" t="s">
        <v>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3:20" ht="46.5" customHeight="1">
      <c r="C4" s="127" t="s">
        <v>2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spans="3:20" ht="36" customHeight="1">
      <c r="C5" s="2" t="s">
        <v>3</v>
      </c>
      <c r="D5" s="10"/>
      <c r="E5" s="2"/>
      <c r="F5" s="37"/>
      <c r="G5" s="37"/>
      <c r="H5" s="2"/>
      <c r="K5" s="36"/>
      <c r="L5" s="36"/>
      <c r="M5" s="36"/>
      <c r="N5" s="36"/>
      <c r="O5" s="36"/>
      <c r="P5" s="36"/>
      <c r="Q5" s="36"/>
      <c r="R5" s="36"/>
      <c r="S5" s="36"/>
      <c r="T5" s="100" t="s">
        <v>4</v>
      </c>
    </row>
    <row r="6" spans="3:20" ht="32.25" customHeight="1">
      <c r="C6" s="131" t="s">
        <v>5</v>
      </c>
      <c r="D6" s="132" t="s">
        <v>6</v>
      </c>
      <c r="E6" s="128" t="s">
        <v>7</v>
      </c>
      <c r="F6" s="128"/>
      <c r="G6" s="128"/>
      <c r="H6" s="133" t="s">
        <v>8</v>
      </c>
      <c r="I6" s="136" t="s">
        <v>9</v>
      </c>
      <c r="J6" s="131" t="s">
        <v>7</v>
      </c>
      <c r="K6" s="131"/>
      <c r="L6" s="131"/>
      <c r="M6" s="136" t="s">
        <v>10</v>
      </c>
      <c r="N6" s="131" t="s">
        <v>7</v>
      </c>
      <c r="O6" s="131"/>
      <c r="P6" s="131"/>
      <c r="Q6" s="134" t="s">
        <v>11</v>
      </c>
      <c r="R6" s="131" t="s">
        <v>7</v>
      </c>
      <c r="S6" s="131"/>
      <c r="T6" s="131"/>
    </row>
    <row r="7" spans="3:20" ht="12.75" customHeight="1">
      <c r="C7" s="131"/>
      <c r="D7" s="132"/>
      <c r="E7" s="129" t="s">
        <v>12</v>
      </c>
      <c r="F7" s="130" t="s">
        <v>13</v>
      </c>
      <c r="G7" s="135" t="s">
        <v>14</v>
      </c>
      <c r="H7" s="133"/>
      <c r="I7" s="136"/>
      <c r="J7" s="129" t="s">
        <v>12</v>
      </c>
      <c r="K7" s="130" t="s">
        <v>13</v>
      </c>
      <c r="L7" s="135" t="s">
        <v>14</v>
      </c>
      <c r="M7" s="136"/>
      <c r="N7" s="129" t="s">
        <v>12</v>
      </c>
      <c r="O7" s="130" t="s">
        <v>13</v>
      </c>
      <c r="P7" s="135" t="s">
        <v>14</v>
      </c>
      <c r="Q7" s="134"/>
      <c r="R7" s="129" t="s">
        <v>12</v>
      </c>
      <c r="S7" s="130" t="s">
        <v>13</v>
      </c>
      <c r="T7" s="135" t="s">
        <v>14</v>
      </c>
    </row>
    <row r="8" spans="3:20" ht="12.75" customHeight="1">
      <c r="C8" s="131"/>
      <c r="D8" s="132"/>
      <c r="E8" s="129"/>
      <c r="F8" s="130"/>
      <c r="G8" s="135"/>
      <c r="H8" s="133"/>
      <c r="I8" s="136"/>
      <c r="J8" s="129"/>
      <c r="K8" s="130"/>
      <c r="L8" s="135"/>
      <c r="M8" s="136"/>
      <c r="N8" s="129"/>
      <c r="O8" s="130"/>
      <c r="P8" s="135"/>
      <c r="Q8" s="134"/>
      <c r="R8" s="129"/>
      <c r="S8" s="130"/>
      <c r="T8" s="135"/>
    </row>
    <row r="9" spans="3:20" ht="72" customHeight="1">
      <c r="C9" s="131"/>
      <c r="D9" s="132"/>
      <c r="E9" s="129"/>
      <c r="F9" s="130"/>
      <c r="G9" s="135"/>
      <c r="H9" s="133"/>
      <c r="I9" s="136"/>
      <c r="J9" s="129"/>
      <c r="K9" s="130"/>
      <c r="L9" s="135"/>
      <c r="M9" s="136"/>
      <c r="N9" s="129"/>
      <c r="O9" s="130"/>
      <c r="P9" s="135"/>
      <c r="Q9" s="134"/>
      <c r="R9" s="129"/>
      <c r="S9" s="130"/>
      <c r="T9" s="135"/>
    </row>
    <row r="10" spans="3:20" ht="92.25" customHeight="1">
      <c r="C10" s="131"/>
      <c r="D10" s="132"/>
      <c r="E10" s="129"/>
      <c r="F10" s="130"/>
      <c r="G10" s="135"/>
      <c r="H10" s="133"/>
      <c r="I10" s="136"/>
      <c r="J10" s="129"/>
      <c r="K10" s="130"/>
      <c r="L10" s="135"/>
      <c r="M10" s="136"/>
      <c r="N10" s="129"/>
      <c r="O10" s="130"/>
      <c r="P10" s="135"/>
      <c r="Q10" s="134"/>
      <c r="R10" s="129"/>
      <c r="S10" s="130"/>
      <c r="T10" s="135"/>
    </row>
    <row r="11" spans="3:20" ht="24.75" customHeight="1">
      <c r="C11" s="101">
        <v>1</v>
      </c>
      <c r="D11" s="102">
        <v>2</v>
      </c>
      <c r="E11" s="101">
        <v>3</v>
      </c>
      <c r="F11" s="103">
        <v>4</v>
      </c>
      <c r="G11" s="103">
        <v>5</v>
      </c>
      <c r="H11" s="101">
        <v>6</v>
      </c>
      <c r="I11" s="101">
        <v>7</v>
      </c>
      <c r="J11" s="101">
        <v>8</v>
      </c>
      <c r="K11" s="103">
        <v>9</v>
      </c>
      <c r="L11" s="103">
        <v>10</v>
      </c>
      <c r="M11" s="104">
        <v>11</v>
      </c>
      <c r="N11" s="101">
        <v>12</v>
      </c>
      <c r="O11" s="103">
        <v>13</v>
      </c>
      <c r="P11" s="103">
        <v>14</v>
      </c>
      <c r="Q11" s="104" t="s">
        <v>15</v>
      </c>
      <c r="R11" s="101" t="s">
        <v>16</v>
      </c>
      <c r="S11" s="103" t="s">
        <v>17</v>
      </c>
      <c r="T11" s="103" t="s">
        <v>18</v>
      </c>
    </row>
    <row r="12" spans="1:20" s="13" customFormat="1" ht="27.75" customHeight="1">
      <c r="A12" s="15"/>
      <c r="B12" s="15"/>
      <c r="C12" s="71" t="s">
        <v>19</v>
      </c>
      <c r="D12" s="40"/>
      <c r="E12" s="6"/>
      <c r="F12" s="11"/>
      <c r="G12" s="11"/>
      <c r="H12" s="6"/>
      <c r="I12" s="40"/>
      <c r="J12" s="6"/>
      <c r="K12" s="11"/>
      <c r="L12" s="11"/>
      <c r="M12" s="40"/>
      <c r="N12" s="6"/>
      <c r="O12" s="11"/>
      <c r="P12" s="11"/>
      <c r="Q12" s="40"/>
      <c r="R12" s="6"/>
      <c r="S12" s="11"/>
      <c r="T12" s="11"/>
    </row>
    <row r="13" spans="1:20" s="13" customFormat="1" ht="38.25" customHeight="1">
      <c r="A13" s="15"/>
      <c r="B13" s="15"/>
      <c r="C13" s="72" t="s">
        <v>20</v>
      </c>
      <c r="D13" s="43">
        <f>+D14+D15+D16+D19+D20+D17+D18+D34</f>
        <v>7760849</v>
      </c>
      <c r="E13" s="44">
        <f>+E14+E15+E16+E19+E20+E17+E18+E34</f>
        <v>7736899</v>
      </c>
      <c r="F13" s="43">
        <f>+F14+F15+F16+F19+F20+F17+F18+F34</f>
        <v>23950</v>
      </c>
      <c r="G13" s="43">
        <f>+G14+G15+G16+G19+G20+G17+G18+G34</f>
        <v>0</v>
      </c>
      <c r="H13" s="44">
        <f>+H14+H15+H16+H19+H20+H17+H18+H34</f>
        <v>552783</v>
      </c>
      <c r="I13" s="44">
        <f>+I14+I15+I16+I19+I20+I17+I18+I34</f>
        <v>588031.2000000001</v>
      </c>
      <c r="J13" s="44">
        <f>+J14+J15+J16+J19+J20+J17+J18+J34</f>
        <v>587643.4</v>
      </c>
      <c r="K13" s="44">
        <f>+K14+K15+K16+K19+K20+K17+K18+K34</f>
        <v>387.8</v>
      </c>
      <c r="L13" s="43">
        <f>+L14+L15+L16+L19+L20</f>
        <v>0</v>
      </c>
      <c r="M13" s="44">
        <f>+M14+M15+M16+M19+M20+M17+M18+M34</f>
        <v>617995.9</v>
      </c>
      <c r="N13" s="44">
        <f>+N14+N15+N16+N19+N20+N17+N18+N34</f>
        <v>617472.2000000001</v>
      </c>
      <c r="O13" s="44">
        <f>+O14+O15+O16+O19+O20+O17+O18+O34+O35</f>
        <v>522.7</v>
      </c>
      <c r="P13" s="43">
        <f>+P14+P15+P16+P19+P20</f>
        <v>0</v>
      </c>
      <c r="Q13" s="44">
        <f>I13-M13</f>
        <v>-29964.699999999953</v>
      </c>
      <c r="R13" s="44">
        <f>J13-N13</f>
        <v>-29828.800000000047</v>
      </c>
      <c r="S13" s="44">
        <f>K13-O13</f>
        <v>-134.90000000000003</v>
      </c>
      <c r="T13" s="44">
        <f>L13-P13</f>
        <v>0</v>
      </c>
    </row>
    <row r="14" spans="1:20" s="13" customFormat="1" ht="49.5" customHeight="1">
      <c r="A14" s="15"/>
      <c r="B14" s="15"/>
      <c r="C14" s="73" t="s">
        <v>21</v>
      </c>
      <c r="D14" s="111">
        <v>3616000</v>
      </c>
      <c r="E14" s="46">
        <f>+D14</f>
        <v>3616000</v>
      </c>
      <c r="F14" s="46">
        <v>0</v>
      </c>
      <c r="G14" s="46">
        <v>0</v>
      </c>
      <c r="H14" s="47">
        <v>247200</v>
      </c>
      <c r="I14" s="46">
        <v>252000.2</v>
      </c>
      <c r="J14" s="45">
        <f>+I14</f>
        <v>252000.2</v>
      </c>
      <c r="K14" s="46">
        <v>0</v>
      </c>
      <c r="L14" s="49">
        <v>0</v>
      </c>
      <c r="M14" s="46">
        <v>359082.5</v>
      </c>
      <c r="N14" s="45">
        <f>+M14</f>
        <v>359082.5</v>
      </c>
      <c r="O14" s="46">
        <v>0</v>
      </c>
      <c r="P14" s="49">
        <v>0</v>
      </c>
      <c r="Q14" s="46">
        <f>I14-M14</f>
        <v>-107082.29999999999</v>
      </c>
      <c r="R14" s="46">
        <f>J14-N14</f>
        <v>-107082.29999999999</v>
      </c>
      <c r="S14" s="46">
        <f>K14-O14</f>
        <v>0</v>
      </c>
      <c r="T14" s="46">
        <f>L14-P14</f>
        <v>0</v>
      </c>
    </row>
    <row r="15" spans="1:20" s="13" customFormat="1" ht="63" customHeight="1">
      <c r="A15" s="15"/>
      <c r="B15" s="15"/>
      <c r="C15" s="73" t="s">
        <v>22</v>
      </c>
      <c r="D15" s="111">
        <v>55000</v>
      </c>
      <c r="E15" s="46">
        <f>+D15</f>
        <v>55000</v>
      </c>
      <c r="F15" s="46">
        <v>0</v>
      </c>
      <c r="G15" s="46">
        <v>0</v>
      </c>
      <c r="H15" s="47">
        <v>0</v>
      </c>
      <c r="I15" s="111">
        <v>90</v>
      </c>
      <c r="J15" s="45">
        <f>+I15</f>
        <v>90</v>
      </c>
      <c r="K15" s="46">
        <v>0</v>
      </c>
      <c r="L15" s="49">
        <v>0</v>
      </c>
      <c r="M15" s="46">
        <v>107.4</v>
      </c>
      <c r="N15" s="45">
        <f>+M15</f>
        <v>107.4</v>
      </c>
      <c r="O15" s="46">
        <v>0</v>
      </c>
      <c r="P15" s="49">
        <v>0</v>
      </c>
      <c r="Q15" s="46">
        <f>I15-M15</f>
        <v>-17.400000000000006</v>
      </c>
      <c r="R15" s="46">
        <f>J15-N15</f>
        <v>-17.400000000000006</v>
      </c>
      <c r="S15" s="46">
        <f>K15-O15</f>
        <v>0</v>
      </c>
      <c r="T15" s="46">
        <f>L15-P15</f>
        <v>0</v>
      </c>
    </row>
    <row r="16" spans="1:20" s="13" customFormat="1" ht="67.5" customHeight="1">
      <c r="A16" s="15"/>
      <c r="B16" s="15"/>
      <c r="C16" s="73" t="s">
        <v>23</v>
      </c>
      <c r="D16" s="111">
        <v>103500</v>
      </c>
      <c r="E16" s="46">
        <f>+D16</f>
        <v>103500</v>
      </c>
      <c r="F16" s="46">
        <v>0</v>
      </c>
      <c r="G16" s="46">
        <v>0</v>
      </c>
      <c r="H16" s="45">
        <v>0</v>
      </c>
      <c r="I16" s="45">
        <v>1025</v>
      </c>
      <c r="J16" s="45">
        <f>+I16</f>
        <v>1025</v>
      </c>
      <c r="K16" s="46">
        <v>0</v>
      </c>
      <c r="L16" s="49">
        <v>0</v>
      </c>
      <c r="M16" s="46">
        <v>0</v>
      </c>
      <c r="N16" s="45">
        <f>+M16</f>
        <v>0</v>
      </c>
      <c r="O16" s="46">
        <v>0</v>
      </c>
      <c r="P16" s="49">
        <v>0</v>
      </c>
      <c r="Q16" s="46">
        <f>I16-M16</f>
        <v>1025</v>
      </c>
      <c r="R16" s="46">
        <f>J16-N16</f>
        <v>1025</v>
      </c>
      <c r="S16" s="46">
        <f>K16-O16</f>
        <v>0</v>
      </c>
      <c r="T16" s="46">
        <f>L16-P16</f>
        <v>0</v>
      </c>
    </row>
    <row r="17" spans="1:20" s="13" customFormat="1" ht="66.75" customHeight="1">
      <c r="A17" s="15"/>
      <c r="B17" s="15"/>
      <c r="C17" s="73" t="s">
        <v>24</v>
      </c>
      <c r="D17" s="111">
        <v>28150</v>
      </c>
      <c r="E17" s="45">
        <f>+D17</f>
        <v>28150</v>
      </c>
      <c r="F17" s="46">
        <v>0</v>
      </c>
      <c r="G17" s="46">
        <v>0</v>
      </c>
      <c r="H17" s="47">
        <v>1000</v>
      </c>
      <c r="I17" s="47">
        <v>1588.9</v>
      </c>
      <c r="J17" s="45">
        <f>I17</f>
        <v>1588.9</v>
      </c>
      <c r="K17" s="46">
        <v>0</v>
      </c>
      <c r="L17" s="49">
        <v>0</v>
      </c>
      <c r="M17" s="46">
        <v>589.4</v>
      </c>
      <c r="N17" s="45">
        <f>M17</f>
        <v>589.4</v>
      </c>
      <c r="O17" s="46">
        <v>0</v>
      </c>
      <c r="P17" s="49">
        <v>0</v>
      </c>
      <c r="Q17" s="46">
        <f>I17-M17</f>
        <v>999.5000000000001</v>
      </c>
      <c r="R17" s="46">
        <f>J17-N17</f>
        <v>999.5000000000001</v>
      </c>
      <c r="S17" s="46">
        <f>K17-O17</f>
        <v>0</v>
      </c>
      <c r="T17" s="46">
        <f>L17-P17</f>
        <v>0</v>
      </c>
    </row>
    <row r="18" spans="1:20" s="13" customFormat="1" ht="68.25" customHeight="1">
      <c r="A18" s="15"/>
      <c r="B18" s="15"/>
      <c r="C18" s="73" t="s">
        <v>25</v>
      </c>
      <c r="D18" s="111">
        <v>100050</v>
      </c>
      <c r="E18" s="45">
        <f>+D18</f>
        <v>100050</v>
      </c>
      <c r="F18" s="46">
        <v>0</v>
      </c>
      <c r="G18" s="46">
        <v>0</v>
      </c>
      <c r="H18" s="47">
        <v>7000</v>
      </c>
      <c r="I18" s="47">
        <v>9740.7</v>
      </c>
      <c r="J18" s="45">
        <f>+I18</f>
        <v>9740.7</v>
      </c>
      <c r="K18" s="46">
        <v>0</v>
      </c>
      <c r="L18" s="49">
        <v>0</v>
      </c>
      <c r="M18" s="46">
        <v>8011.7</v>
      </c>
      <c r="N18" s="45">
        <f>+M18</f>
        <v>8011.7</v>
      </c>
      <c r="O18" s="46">
        <v>0</v>
      </c>
      <c r="P18" s="49">
        <v>0</v>
      </c>
      <c r="Q18" s="46">
        <f>I18-M18</f>
        <v>1729.000000000001</v>
      </c>
      <c r="R18" s="46">
        <f>J18-N18</f>
        <v>1729.000000000001</v>
      </c>
      <c r="S18" s="46">
        <f>K18-O18</f>
        <v>0</v>
      </c>
      <c r="T18" s="46">
        <f>L18-P18</f>
        <v>0</v>
      </c>
    </row>
    <row r="19" spans="1:20" s="13" customFormat="1" ht="91.5" customHeight="1">
      <c r="A19" s="15"/>
      <c r="B19" s="15"/>
      <c r="C19" s="73" t="s">
        <v>26</v>
      </c>
      <c r="D19" s="111">
        <v>362000</v>
      </c>
      <c r="E19" s="45">
        <f>+D19</f>
        <v>362000</v>
      </c>
      <c r="F19" s="46">
        <v>0</v>
      </c>
      <c r="G19" s="46">
        <v>0</v>
      </c>
      <c r="H19" s="47">
        <v>26000</v>
      </c>
      <c r="I19" s="47">
        <v>30890.1</v>
      </c>
      <c r="J19" s="45">
        <f>+I19</f>
        <v>30890.1</v>
      </c>
      <c r="K19" s="46">
        <v>0</v>
      </c>
      <c r="L19" s="49">
        <v>0</v>
      </c>
      <c r="M19" s="46">
        <v>26533.5</v>
      </c>
      <c r="N19" s="45">
        <f>+M19</f>
        <v>26533.5</v>
      </c>
      <c r="O19" s="46">
        <v>0</v>
      </c>
      <c r="P19" s="49">
        <v>0</v>
      </c>
      <c r="Q19" s="46">
        <f>I19-M19</f>
        <v>4356.5999999999985</v>
      </c>
      <c r="R19" s="46">
        <f>J19-N19</f>
        <v>4356.5999999999985</v>
      </c>
      <c r="S19" s="46">
        <f>K19-O19</f>
        <v>0</v>
      </c>
      <c r="T19" s="46">
        <f>L19-P19</f>
        <v>0</v>
      </c>
    </row>
    <row r="20" spans="1:20" s="13" customFormat="1" ht="30.75" customHeight="1">
      <c r="A20" s="15"/>
      <c r="B20" s="15"/>
      <c r="C20" s="74" t="s">
        <v>27</v>
      </c>
      <c r="D20" s="43">
        <f>D21+D33+D32</f>
        <v>3472199</v>
      </c>
      <c r="E20" s="44">
        <f>E21+E33+E32</f>
        <v>3472199</v>
      </c>
      <c r="F20" s="43">
        <f>F21+F33+F32</f>
        <v>0</v>
      </c>
      <c r="G20" s="43">
        <f>G21+G33+G32</f>
        <v>0</v>
      </c>
      <c r="H20" s="44">
        <f>H21+H33+H32</f>
        <v>271583</v>
      </c>
      <c r="I20" s="44">
        <f>I21+I33+I32</f>
        <v>292308.50000000006</v>
      </c>
      <c r="J20" s="44">
        <f>J21+J33+J32</f>
        <v>292308.50000000006</v>
      </c>
      <c r="K20" s="43">
        <f>K21+K33+K32</f>
        <v>0</v>
      </c>
      <c r="L20" s="43">
        <f>L21+L33+L32</f>
        <v>0</v>
      </c>
      <c r="M20" s="43">
        <f>M21+M33+M32</f>
        <v>223147.70000000004</v>
      </c>
      <c r="N20" s="43">
        <f>N21+N33+N32</f>
        <v>223147.70000000004</v>
      </c>
      <c r="O20" s="43">
        <f>O21+O33+O32</f>
        <v>0</v>
      </c>
      <c r="P20" s="43">
        <f>P21+P33+P32</f>
        <v>0</v>
      </c>
      <c r="Q20" s="43">
        <f>I20-M20</f>
        <v>69160.80000000002</v>
      </c>
      <c r="R20" s="43">
        <f>J20-N20</f>
        <v>69160.80000000002</v>
      </c>
      <c r="S20" s="43">
        <f>K20-O20</f>
        <v>0</v>
      </c>
      <c r="T20" s="43">
        <f>L20-P20</f>
        <v>0</v>
      </c>
    </row>
    <row r="21" spans="1:20" s="13" customFormat="1" ht="33.75" customHeight="1">
      <c r="A21" s="15"/>
      <c r="B21" s="15"/>
      <c r="C21" s="74" t="s">
        <v>28</v>
      </c>
      <c r="D21" s="43">
        <v>3071982</v>
      </c>
      <c r="E21" s="44">
        <v>3071982</v>
      </c>
      <c r="F21" s="43">
        <v>0</v>
      </c>
      <c r="G21" s="43">
        <v>0</v>
      </c>
      <c r="H21" s="44">
        <v>232972</v>
      </c>
      <c r="I21" s="44">
        <v>240610.10000000003</v>
      </c>
      <c r="J21" s="44">
        <v>240610.10000000003</v>
      </c>
      <c r="K21" s="43">
        <v>0</v>
      </c>
      <c r="L21" s="43">
        <v>0</v>
      </c>
      <c r="M21" s="11">
        <v>197015.10000000003</v>
      </c>
      <c r="N21" s="6">
        <v>197015.10000000003</v>
      </c>
      <c r="O21" s="11">
        <v>0</v>
      </c>
      <c r="P21" s="11">
        <v>0</v>
      </c>
      <c r="Q21" s="11">
        <f>I21-M21</f>
        <v>43595</v>
      </c>
      <c r="R21" s="11">
        <f>J21-N21</f>
        <v>43595</v>
      </c>
      <c r="S21" s="11">
        <f>K21-O21</f>
        <v>0</v>
      </c>
      <c r="T21" s="11">
        <f>L21-P21</f>
        <v>0</v>
      </c>
    </row>
    <row r="22" spans="1:20" s="13" customFormat="1" ht="120" customHeight="1">
      <c r="A22" s="15"/>
      <c r="B22" s="15"/>
      <c r="C22" s="75" t="s">
        <v>29</v>
      </c>
      <c r="D22" s="46">
        <v>14.7</v>
      </c>
      <c r="E22" s="45">
        <f>+D22</f>
        <v>14.7</v>
      </c>
      <c r="F22" s="46">
        <v>0</v>
      </c>
      <c r="G22" s="46">
        <v>0</v>
      </c>
      <c r="H22" s="45">
        <v>2</v>
      </c>
      <c r="I22" s="45">
        <v>2.4</v>
      </c>
      <c r="J22" s="45">
        <f>+I22</f>
        <v>2.4</v>
      </c>
      <c r="K22" s="46">
        <v>0</v>
      </c>
      <c r="L22" s="46">
        <v>0</v>
      </c>
      <c r="M22" s="46">
        <v>1.8</v>
      </c>
      <c r="N22" s="45">
        <f>+M22</f>
        <v>1.8</v>
      </c>
      <c r="O22" s="46">
        <v>0</v>
      </c>
      <c r="P22" s="46">
        <v>0</v>
      </c>
      <c r="Q22" s="46">
        <f>I22-M22</f>
        <v>0.5999999999999999</v>
      </c>
      <c r="R22" s="46">
        <f>J22-N22</f>
        <v>0.5999999999999999</v>
      </c>
      <c r="S22" s="46">
        <f>K22-O22</f>
        <v>0</v>
      </c>
      <c r="T22" s="46">
        <f>L22-P22</f>
        <v>0</v>
      </c>
    </row>
    <row r="23" spans="1:20" s="13" customFormat="1" ht="104.25" customHeight="1">
      <c r="A23" s="15"/>
      <c r="B23" s="15"/>
      <c r="C23" s="75" t="s">
        <v>30</v>
      </c>
      <c r="D23" s="46">
        <v>183.5</v>
      </c>
      <c r="E23" s="45">
        <f>+D23</f>
        <v>183.5</v>
      </c>
      <c r="F23" s="46">
        <v>0</v>
      </c>
      <c r="G23" s="46">
        <v>0</v>
      </c>
      <c r="H23" s="45">
        <v>5</v>
      </c>
      <c r="I23" s="45">
        <v>12.8</v>
      </c>
      <c r="J23" s="45">
        <f>+I23</f>
        <v>12.8</v>
      </c>
      <c r="K23" s="46">
        <v>0</v>
      </c>
      <c r="L23" s="46">
        <v>0</v>
      </c>
      <c r="M23" s="46">
        <v>5</v>
      </c>
      <c r="N23" s="45">
        <f>+M23</f>
        <v>5</v>
      </c>
      <c r="O23" s="46">
        <v>0</v>
      </c>
      <c r="P23" s="46">
        <v>0</v>
      </c>
      <c r="Q23" s="46">
        <f>I23-M23</f>
        <v>7.800000000000001</v>
      </c>
      <c r="R23" s="46">
        <f>J23-N23</f>
        <v>7.800000000000001</v>
      </c>
      <c r="S23" s="46">
        <f>K23-O23</f>
        <v>0</v>
      </c>
      <c r="T23" s="46">
        <f>L23-P23</f>
        <v>0</v>
      </c>
    </row>
    <row r="24" spans="1:20" s="13" customFormat="1" ht="115.5" customHeight="1">
      <c r="A24" s="15"/>
      <c r="B24" s="15"/>
      <c r="C24" s="75" t="s">
        <v>31</v>
      </c>
      <c r="D24" s="46">
        <v>2018.8</v>
      </c>
      <c r="E24" s="45">
        <f>+D24</f>
        <v>2018.8</v>
      </c>
      <c r="F24" s="46">
        <v>0</v>
      </c>
      <c r="G24" s="46">
        <v>0</v>
      </c>
      <c r="H24" s="45">
        <v>80</v>
      </c>
      <c r="I24" s="45">
        <v>123.2</v>
      </c>
      <c r="J24" s="45">
        <f>+I24</f>
        <v>123.2</v>
      </c>
      <c r="K24" s="46">
        <v>0</v>
      </c>
      <c r="L24" s="46">
        <v>0</v>
      </c>
      <c r="M24" s="46">
        <v>63.4</v>
      </c>
      <c r="N24" s="45">
        <f>+M24</f>
        <v>63.4</v>
      </c>
      <c r="O24" s="46">
        <v>0</v>
      </c>
      <c r="P24" s="46">
        <v>0</v>
      </c>
      <c r="Q24" s="46">
        <f>I24-M24</f>
        <v>59.800000000000004</v>
      </c>
      <c r="R24" s="46">
        <f>J24-N24</f>
        <v>59.800000000000004</v>
      </c>
      <c r="S24" s="46">
        <f>K24-O24</f>
        <v>0</v>
      </c>
      <c r="T24" s="46">
        <f>L24-P24</f>
        <v>0</v>
      </c>
    </row>
    <row r="25" spans="1:20" s="13" customFormat="1" ht="107.25" customHeight="1">
      <c r="A25" s="15"/>
      <c r="B25" s="15"/>
      <c r="C25" s="75" t="s">
        <v>32</v>
      </c>
      <c r="D25" s="46">
        <v>8415</v>
      </c>
      <c r="E25" s="45">
        <f>+D25</f>
        <v>8415</v>
      </c>
      <c r="F25" s="46">
        <v>0</v>
      </c>
      <c r="G25" s="46">
        <v>0</v>
      </c>
      <c r="H25" s="45">
        <v>1650</v>
      </c>
      <c r="I25" s="45">
        <v>1477.4</v>
      </c>
      <c r="J25" s="45">
        <f>+I25</f>
        <v>1477.4</v>
      </c>
      <c r="K25" s="46">
        <v>0</v>
      </c>
      <c r="L25" s="46">
        <v>0</v>
      </c>
      <c r="M25" s="46">
        <v>1044.6</v>
      </c>
      <c r="N25" s="45">
        <f>+M25</f>
        <v>1044.6</v>
      </c>
      <c r="O25" s="46">
        <v>0</v>
      </c>
      <c r="P25" s="46">
        <v>0</v>
      </c>
      <c r="Q25" s="46">
        <f>I25-M25</f>
        <v>432.8000000000002</v>
      </c>
      <c r="R25" s="46">
        <f>J25-N25</f>
        <v>432.8000000000002</v>
      </c>
      <c r="S25" s="46">
        <f>K25-O25</f>
        <v>0</v>
      </c>
      <c r="T25" s="46">
        <f>L25-P25</f>
        <v>0</v>
      </c>
    </row>
    <row r="26" spans="1:20" s="13" customFormat="1" ht="44.25" customHeight="1">
      <c r="A26" s="15"/>
      <c r="B26" s="15"/>
      <c r="C26" s="75" t="s">
        <v>33</v>
      </c>
      <c r="D26" s="46">
        <v>516700</v>
      </c>
      <c r="E26" s="45">
        <f>D26</f>
        <v>516700</v>
      </c>
      <c r="F26" s="46">
        <v>0</v>
      </c>
      <c r="G26" s="46">
        <v>0</v>
      </c>
      <c r="H26" s="47">
        <v>39400</v>
      </c>
      <c r="I26" s="45">
        <v>36207.8</v>
      </c>
      <c r="J26" s="45">
        <f>I26</f>
        <v>36207.8</v>
      </c>
      <c r="K26" s="46">
        <v>0</v>
      </c>
      <c r="L26" s="46">
        <v>0</v>
      </c>
      <c r="M26" s="46">
        <v>36891.9</v>
      </c>
      <c r="N26" s="45">
        <f>M26</f>
        <v>36891.9</v>
      </c>
      <c r="O26" s="46">
        <v>0</v>
      </c>
      <c r="P26" s="46">
        <v>0</v>
      </c>
      <c r="Q26" s="46">
        <f>I26-M26</f>
        <v>-684.0999999999985</v>
      </c>
      <c r="R26" s="46">
        <f>J26-N26</f>
        <v>-684.0999999999985</v>
      </c>
      <c r="S26" s="46">
        <f>K26-O26</f>
        <v>0</v>
      </c>
      <c r="T26" s="46">
        <f>L26-P26</f>
        <v>0</v>
      </c>
    </row>
    <row r="27" spans="1:20" s="13" customFormat="1" ht="36.75" customHeight="1">
      <c r="A27" s="15"/>
      <c r="B27" s="15"/>
      <c r="C27" s="75" t="s">
        <v>34</v>
      </c>
      <c r="D27" s="46">
        <v>2412340</v>
      </c>
      <c r="E27" s="45">
        <f>D27</f>
        <v>2412340</v>
      </c>
      <c r="F27" s="46">
        <v>0</v>
      </c>
      <c r="G27" s="46">
        <v>0</v>
      </c>
      <c r="H27" s="47">
        <v>185600</v>
      </c>
      <c r="I27" s="45">
        <v>193066.5</v>
      </c>
      <c r="J27" s="45">
        <f>I27</f>
        <v>193066.5</v>
      </c>
      <c r="K27" s="46">
        <v>0</v>
      </c>
      <c r="L27" s="46">
        <v>0</v>
      </c>
      <c r="M27" s="46">
        <v>153100.6</v>
      </c>
      <c r="N27" s="45">
        <f>M27</f>
        <v>153100.6</v>
      </c>
      <c r="O27" s="46">
        <v>0</v>
      </c>
      <c r="P27" s="46">
        <v>0</v>
      </c>
      <c r="Q27" s="46">
        <f>I27-M27</f>
        <v>39965.899999999994</v>
      </c>
      <c r="R27" s="46">
        <f>J27-N27</f>
        <v>39965.899999999994</v>
      </c>
      <c r="S27" s="46">
        <f>K27-O27</f>
        <v>0</v>
      </c>
      <c r="T27" s="46">
        <f>L27-P27</f>
        <v>0</v>
      </c>
    </row>
    <row r="28" spans="1:20" s="13" customFormat="1" ht="39" customHeight="1">
      <c r="A28" s="15"/>
      <c r="B28" s="15"/>
      <c r="C28" s="75" t="s">
        <v>35</v>
      </c>
      <c r="D28" s="46">
        <v>12080</v>
      </c>
      <c r="E28" s="45">
        <f>D28</f>
        <v>12080</v>
      </c>
      <c r="F28" s="46">
        <v>0</v>
      </c>
      <c r="G28" s="46">
        <v>0</v>
      </c>
      <c r="H28" s="47">
        <v>850</v>
      </c>
      <c r="I28" s="45">
        <v>1081.7</v>
      </c>
      <c r="J28" s="45">
        <f>I28</f>
        <v>1081.7</v>
      </c>
      <c r="K28" s="46">
        <v>0</v>
      </c>
      <c r="L28" s="46">
        <v>0</v>
      </c>
      <c r="M28" s="46">
        <v>839.7</v>
      </c>
      <c r="N28" s="45">
        <f>M28</f>
        <v>839.7</v>
      </c>
      <c r="O28" s="46">
        <v>0</v>
      </c>
      <c r="P28" s="46">
        <v>0</v>
      </c>
      <c r="Q28" s="46">
        <f>I28-M28</f>
        <v>242</v>
      </c>
      <c r="R28" s="46">
        <f>J28-N28</f>
        <v>242</v>
      </c>
      <c r="S28" s="46">
        <f>K28-O28</f>
        <v>0</v>
      </c>
      <c r="T28" s="46">
        <f>L28-P28</f>
        <v>0</v>
      </c>
    </row>
    <row r="29" spans="1:20" s="13" customFormat="1" ht="33" customHeight="1">
      <c r="A29" s="15"/>
      <c r="B29" s="15"/>
      <c r="C29" s="75" t="s">
        <v>36</v>
      </c>
      <c r="D29" s="46">
        <v>118880</v>
      </c>
      <c r="E29" s="45">
        <f>D29</f>
        <v>118880</v>
      </c>
      <c r="F29" s="46">
        <v>0</v>
      </c>
      <c r="G29" s="46">
        <v>0</v>
      </c>
      <c r="H29" s="47">
        <v>5200</v>
      </c>
      <c r="I29" s="45">
        <v>8140.7</v>
      </c>
      <c r="J29" s="45">
        <f>I29</f>
        <v>8140.7</v>
      </c>
      <c r="K29" s="46">
        <v>0</v>
      </c>
      <c r="L29" s="46">
        <v>0</v>
      </c>
      <c r="M29" s="46">
        <v>4858.3</v>
      </c>
      <c r="N29" s="45">
        <f>M29</f>
        <v>4858.3</v>
      </c>
      <c r="O29" s="46">
        <v>0</v>
      </c>
      <c r="P29" s="46">
        <v>0</v>
      </c>
      <c r="Q29" s="46">
        <f>I29-M29</f>
        <v>3282.3999999999996</v>
      </c>
      <c r="R29" s="46">
        <f>J29-N29</f>
        <v>3282.3999999999996</v>
      </c>
      <c r="S29" s="46">
        <f>K29-O29</f>
        <v>0</v>
      </c>
      <c r="T29" s="46">
        <f>L29-P29</f>
        <v>0</v>
      </c>
    </row>
    <row r="30" spans="1:20" s="13" customFormat="1" ht="57" customHeight="1">
      <c r="A30" s="15"/>
      <c r="B30" s="15"/>
      <c r="C30" s="75" t="s">
        <v>37</v>
      </c>
      <c r="D30" s="46">
        <v>600</v>
      </c>
      <c r="E30" s="45">
        <f>D30</f>
        <v>600</v>
      </c>
      <c r="F30" s="46">
        <v>0</v>
      </c>
      <c r="G30" s="46">
        <v>0</v>
      </c>
      <c r="H30" s="47">
        <v>25</v>
      </c>
      <c r="I30" s="45">
        <v>315.6</v>
      </c>
      <c r="J30" s="45">
        <f>I30</f>
        <v>315.6</v>
      </c>
      <c r="K30" s="46">
        <v>0</v>
      </c>
      <c r="L30" s="46">
        <v>0</v>
      </c>
      <c r="M30" s="46">
        <v>39.6</v>
      </c>
      <c r="N30" s="45">
        <f>M30</f>
        <v>39.6</v>
      </c>
      <c r="O30" s="46">
        <v>0</v>
      </c>
      <c r="P30" s="46">
        <v>0</v>
      </c>
      <c r="Q30" s="46">
        <f>I30-M30</f>
        <v>276</v>
      </c>
      <c r="R30" s="46">
        <f>J30-N30</f>
        <v>276</v>
      </c>
      <c r="S30" s="46">
        <f>K30-O30</f>
        <v>0</v>
      </c>
      <c r="T30" s="46">
        <f>L30-P30</f>
        <v>0</v>
      </c>
    </row>
    <row r="31" spans="1:20" s="13" customFormat="1" ht="49.5" customHeight="1">
      <c r="A31" s="15"/>
      <c r="B31" s="15"/>
      <c r="C31" s="75" t="s">
        <v>38</v>
      </c>
      <c r="D31" s="46">
        <v>750</v>
      </c>
      <c r="E31" s="45">
        <f>D31</f>
        <v>750</v>
      </c>
      <c r="F31" s="46">
        <v>0</v>
      </c>
      <c r="G31" s="46">
        <v>0</v>
      </c>
      <c r="H31" s="47">
        <v>160</v>
      </c>
      <c r="I31" s="45">
        <v>182</v>
      </c>
      <c r="J31" s="45">
        <f>I31</f>
        <v>182</v>
      </c>
      <c r="K31" s="46">
        <v>0</v>
      </c>
      <c r="L31" s="46">
        <v>0</v>
      </c>
      <c r="M31" s="46">
        <v>170.2</v>
      </c>
      <c r="N31" s="45">
        <f>M31</f>
        <v>170.2</v>
      </c>
      <c r="O31" s="46">
        <v>0</v>
      </c>
      <c r="P31" s="46">
        <v>0</v>
      </c>
      <c r="Q31" s="46">
        <f>I31-M31</f>
        <v>11.800000000000011</v>
      </c>
      <c r="R31" s="46">
        <f>J31-N31</f>
        <v>11.800000000000011</v>
      </c>
      <c r="S31" s="46">
        <f>K31-O31</f>
        <v>0</v>
      </c>
      <c r="T31" s="46">
        <f>L31-P31</f>
        <v>0</v>
      </c>
    </row>
    <row r="32" spans="1:20" s="13" customFormat="1" ht="30" customHeight="1">
      <c r="A32" s="15"/>
      <c r="B32" s="15"/>
      <c r="C32" s="73" t="s">
        <v>39</v>
      </c>
      <c r="D32" s="46">
        <v>1540</v>
      </c>
      <c r="E32" s="45">
        <f>D32</f>
        <v>1540</v>
      </c>
      <c r="F32" s="46">
        <v>0</v>
      </c>
      <c r="G32" s="46">
        <v>0</v>
      </c>
      <c r="H32" s="112">
        <v>10</v>
      </c>
      <c r="I32" s="112">
        <v>73.7</v>
      </c>
      <c r="J32" s="45">
        <f>I32</f>
        <v>73.7</v>
      </c>
      <c r="K32" s="46">
        <v>0</v>
      </c>
      <c r="L32" s="49">
        <v>0</v>
      </c>
      <c r="M32" s="46">
        <v>41.1</v>
      </c>
      <c r="N32" s="45">
        <f>M32</f>
        <v>41.1</v>
      </c>
      <c r="O32" s="46">
        <v>0</v>
      </c>
      <c r="P32" s="49">
        <v>0</v>
      </c>
      <c r="Q32" s="46">
        <f>I32-M32</f>
        <v>32.6</v>
      </c>
      <c r="R32" s="46">
        <f>J32-N32</f>
        <v>32.6</v>
      </c>
      <c r="S32" s="46">
        <f>K32-O32</f>
        <v>0</v>
      </c>
      <c r="T32" s="46">
        <f>L32-P32</f>
        <v>0</v>
      </c>
    </row>
    <row r="33" spans="1:20" s="13" customFormat="1" ht="30" customHeight="1">
      <c r="A33" s="15"/>
      <c r="B33" s="15"/>
      <c r="C33" s="73" t="s">
        <v>40</v>
      </c>
      <c r="D33" s="46">
        <v>398677</v>
      </c>
      <c r="E33" s="45">
        <f>D33</f>
        <v>398677</v>
      </c>
      <c r="F33" s="46">
        <v>0</v>
      </c>
      <c r="G33" s="46">
        <v>0</v>
      </c>
      <c r="H33" s="113">
        <v>38601</v>
      </c>
      <c r="I33" s="113">
        <v>51624.7</v>
      </c>
      <c r="J33" s="45">
        <f>+I33</f>
        <v>51624.7</v>
      </c>
      <c r="K33" s="46">
        <v>0</v>
      </c>
      <c r="L33" s="46">
        <v>0</v>
      </c>
      <c r="M33" s="46">
        <v>26091.5</v>
      </c>
      <c r="N33" s="45">
        <f>M33</f>
        <v>26091.5</v>
      </c>
      <c r="O33" s="46">
        <v>0</v>
      </c>
      <c r="P33" s="46">
        <v>0</v>
      </c>
      <c r="Q33" s="46">
        <f>I33-M33</f>
        <v>25533.199999999997</v>
      </c>
      <c r="R33" s="46">
        <f>J33-N33</f>
        <v>25533.199999999997</v>
      </c>
      <c r="S33" s="46">
        <f>K33-O33</f>
        <v>0</v>
      </c>
      <c r="T33" s="46">
        <f>L33-P33</f>
        <v>0</v>
      </c>
    </row>
    <row r="34" spans="1:20" s="13" customFormat="1" ht="35.25" customHeight="1">
      <c r="A34" s="15"/>
      <c r="B34" s="15"/>
      <c r="C34" s="73" t="s">
        <v>41</v>
      </c>
      <c r="D34" s="46">
        <v>23950</v>
      </c>
      <c r="E34" s="45">
        <v>0</v>
      </c>
      <c r="F34" s="46">
        <f>+D34</f>
        <v>23950</v>
      </c>
      <c r="G34" s="46">
        <v>0</v>
      </c>
      <c r="H34" s="113">
        <v>0</v>
      </c>
      <c r="I34" s="113">
        <v>387.8</v>
      </c>
      <c r="J34" s="45">
        <v>0</v>
      </c>
      <c r="K34" s="46">
        <f>I34</f>
        <v>387.8</v>
      </c>
      <c r="L34" s="49">
        <v>0</v>
      </c>
      <c r="M34" s="46">
        <v>523.7</v>
      </c>
      <c r="N34" s="45">
        <v>0</v>
      </c>
      <c r="O34" s="46">
        <f>+M34</f>
        <v>523.7</v>
      </c>
      <c r="P34" s="49">
        <v>0</v>
      </c>
      <c r="Q34" s="46">
        <f>I34-M34</f>
        <v>-135.90000000000003</v>
      </c>
      <c r="R34" s="46">
        <f>J34-N34</f>
        <v>0</v>
      </c>
      <c r="S34" s="46">
        <f>K34-O34</f>
        <v>-135.90000000000003</v>
      </c>
      <c r="T34" s="46">
        <f>L34-P34</f>
        <v>0</v>
      </c>
    </row>
    <row r="35" spans="1:20" s="13" customFormat="1" ht="81.75" customHeight="1">
      <c r="A35" s="15"/>
      <c r="B35" s="15"/>
      <c r="C35" s="114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-1</v>
      </c>
      <c r="N35" s="45">
        <v>0</v>
      </c>
      <c r="O35" s="46">
        <f>M35</f>
        <v>-1</v>
      </c>
      <c r="P35" s="49">
        <v>0</v>
      </c>
      <c r="Q35" s="46">
        <f>I35-M35</f>
        <v>1</v>
      </c>
      <c r="R35" s="46">
        <f>J35-N35</f>
        <v>0</v>
      </c>
      <c r="S35" s="46">
        <f>K35-O35</f>
        <v>1</v>
      </c>
      <c r="T35" s="46">
        <f>L35-P35</f>
        <v>0</v>
      </c>
    </row>
    <row r="36" spans="1:20" s="13" customFormat="1" ht="52.5" customHeight="1">
      <c r="A36" s="15"/>
      <c r="B36" s="15"/>
      <c r="C36" s="72" t="s">
        <v>43</v>
      </c>
      <c r="D36" s="43">
        <f>SUM(D37:D48)</f>
        <v>116706.712</v>
      </c>
      <c r="E36" s="44">
        <f>SUM(E37:E48)</f>
        <v>71839.4</v>
      </c>
      <c r="F36" s="43">
        <f>SUM(F37:F48)</f>
        <v>44867.312000000005</v>
      </c>
      <c r="G36" s="48">
        <f>SUM(G37:G48)</f>
        <v>0.012</v>
      </c>
      <c r="H36" s="44">
        <f>SUM(H37:H48)</f>
        <v>4334</v>
      </c>
      <c r="I36" s="44">
        <f>SUM(I37:I48)</f>
        <v>12611.212000000001</v>
      </c>
      <c r="J36" s="44">
        <f>SUM(J37:J48)</f>
        <v>5702.2</v>
      </c>
      <c r="K36" s="43">
        <f>SUM(K37:K48)</f>
        <v>6909.012</v>
      </c>
      <c r="L36" s="48">
        <f>SUM(L37:L48)</f>
        <v>0.012</v>
      </c>
      <c r="M36" s="44">
        <f>SUM(M37:M48)</f>
        <v>24919.212</v>
      </c>
      <c r="N36" s="44">
        <f>SUM(N37:N48)</f>
        <v>15178.2</v>
      </c>
      <c r="O36" s="43">
        <f>SUM(O37:O48)</f>
        <v>9741.012</v>
      </c>
      <c r="P36" s="48">
        <f>SUM(P37:P48)</f>
        <v>0.012</v>
      </c>
      <c r="Q36" s="44">
        <f>I36-M36</f>
        <v>-12307.999999999998</v>
      </c>
      <c r="R36" s="44">
        <f>J36-N36</f>
        <v>-9476</v>
      </c>
      <c r="S36" s="44">
        <f>K36-O36</f>
        <v>-2832.000000000001</v>
      </c>
      <c r="T36" s="44">
        <f>L36-P36</f>
        <v>0</v>
      </c>
    </row>
    <row r="37" spans="1:20" s="13" customFormat="1" ht="115.5" customHeight="1">
      <c r="A37" s="15"/>
      <c r="B37" s="15"/>
      <c r="C37" s="73" t="s">
        <v>44</v>
      </c>
      <c r="D37" s="46">
        <v>1500</v>
      </c>
      <c r="E37" s="45">
        <f>+D37</f>
        <v>1500</v>
      </c>
      <c r="F37" s="46">
        <v>0</v>
      </c>
      <c r="G37" s="46">
        <v>0</v>
      </c>
      <c r="H37" s="47">
        <v>0</v>
      </c>
      <c r="I37" s="45">
        <v>0</v>
      </c>
      <c r="J37" s="46">
        <f>+I37</f>
        <v>0</v>
      </c>
      <c r="K37" s="46">
        <v>0</v>
      </c>
      <c r="L37" s="49">
        <v>0</v>
      </c>
      <c r="M37" s="46">
        <v>6</v>
      </c>
      <c r="N37" s="45">
        <f>+M37</f>
        <v>6</v>
      </c>
      <c r="O37" s="46">
        <v>0</v>
      </c>
      <c r="P37" s="49">
        <v>0</v>
      </c>
      <c r="Q37" s="46">
        <f>I37-M37</f>
        <v>-6</v>
      </c>
      <c r="R37" s="46">
        <f>J37-N37</f>
        <v>-6</v>
      </c>
      <c r="S37" s="46">
        <f>K37-O37</f>
        <v>0</v>
      </c>
      <c r="T37" s="46">
        <f>L37-P37</f>
        <v>0</v>
      </c>
    </row>
    <row r="38" spans="1:20" s="13" customFormat="1" ht="51" customHeight="1">
      <c r="A38" s="15"/>
      <c r="B38" s="15"/>
      <c r="C38" s="73" t="s">
        <v>45</v>
      </c>
      <c r="D38" s="46">
        <v>31200</v>
      </c>
      <c r="E38" s="45">
        <f>+D38</f>
        <v>31200</v>
      </c>
      <c r="F38" s="46">
        <v>0</v>
      </c>
      <c r="G38" s="46">
        <v>0</v>
      </c>
      <c r="H38" s="47">
        <v>1710</v>
      </c>
      <c r="I38" s="45">
        <v>1961.5</v>
      </c>
      <c r="J38" s="46">
        <f>I38</f>
        <v>1961.5</v>
      </c>
      <c r="K38" s="46">
        <v>0</v>
      </c>
      <c r="L38" s="46">
        <v>0</v>
      </c>
      <c r="M38" s="46">
        <v>2524.2</v>
      </c>
      <c r="N38" s="45">
        <f>M38</f>
        <v>2524.2</v>
      </c>
      <c r="O38" s="46">
        <v>0</v>
      </c>
      <c r="P38" s="46">
        <v>0</v>
      </c>
      <c r="Q38" s="46">
        <f>I38-M38</f>
        <v>-562.6999999999998</v>
      </c>
      <c r="R38" s="46">
        <f>J38-N38</f>
        <v>-562.6999999999998</v>
      </c>
      <c r="S38" s="46">
        <f>K38-O38</f>
        <v>0</v>
      </c>
      <c r="T38" s="46">
        <f>L38-P38</f>
        <v>0</v>
      </c>
    </row>
    <row r="39" spans="1:20" s="13" customFormat="1" ht="205.5" customHeight="1">
      <c r="A39" s="15"/>
      <c r="B39" s="15"/>
      <c r="C39" s="73" t="s">
        <v>46</v>
      </c>
      <c r="D39" s="49">
        <v>265</v>
      </c>
      <c r="E39" s="50">
        <f>+D39</f>
        <v>265</v>
      </c>
      <c r="F39" s="49">
        <v>0</v>
      </c>
      <c r="G39" s="49">
        <v>0</v>
      </c>
      <c r="H39" s="47">
        <v>22</v>
      </c>
      <c r="I39" s="45">
        <v>10.9</v>
      </c>
      <c r="J39" s="46">
        <f>+I39</f>
        <v>10.9</v>
      </c>
      <c r="K39" s="46">
        <v>0</v>
      </c>
      <c r="L39" s="49">
        <v>0</v>
      </c>
      <c r="M39" s="46">
        <v>6</v>
      </c>
      <c r="N39" s="45">
        <f>+M39</f>
        <v>6</v>
      </c>
      <c r="O39" s="46">
        <v>0</v>
      </c>
      <c r="P39" s="49">
        <v>0</v>
      </c>
      <c r="Q39" s="46">
        <f>I39-M39</f>
        <v>4.9</v>
      </c>
      <c r="R39" s="46">
        <f>J39-N39</f>
        <v>4.9</v>
      </c>
      <c r="S39" s="46">
        <f>K39-O39</f>
        <v>0</v>
      </c>
      <c r="T39" s="46">
        <f>L39-P39</f>
        <v>0</v>
      </c>
    </row>
    <row r="40" spans="1:20" s="13" customFormat="1" ht="99" customHeight="1">
      <c r="A40" s="15"/>
      <c r="B40" s="15"/>
      <c r="C40" s="73" t="s">
        <v>47</v>
      </c>
      <c r="D40" s="49">
        <v>4500</v>
      </c>
      <c r="E40" s="50">
        <f>+D40</f>
        <v>4500</v>
      </c>
      <c r="F40" s="49">
        <v>0</v>
      </c>
      <c r="G40" s="49">
        <v>0</v>
      </c>
      <c r="H40" s="46">
        <v>0</v>
      </c>
      <c r="I40" s="45">
        <v>0</v>
      </c>
      <c r="J40" s="46">
        <f>+I40</f>
        <v>0</v>
      </c>
      <c r="K40" s="46">
        <v>0</v>
      </c>
      <c r="L40" s="49">
        <v>0</v>
      </c>
      <c r="M40" s="45">
        <v>0</v>
      </c>
      <c r="N40" s="45">
        <f>+M40</f>
        <v>0</v>
      </c>
      <c r="O40" s="46">
        <v>0</v>
      </c>
      <c r="P40" s="49">
        <v>0</v>
      </c>
      <c r="Q40" s="45">
        <f>I40-M40</f>
        <v>0</v>
      </c>
      <c r="R40" s="45">
        <f>J40-N40</f>
        <v>0</v>
      </c>
      <c r="S40" s="45">
        <f>K40-O40</f>
        <v>0</v>
      </c>
      <c r="T40" s="45">
        <f>L40-P40</f>
        <v>0</v>
      </c>
    </row>
    <row r="41" spans="1:20" s="13" customFormat="1" ht="99.75" customHeight="1">
      <c r="A41" s="15"/>
      <c r="B41" s="15"/>
      <c r="C41" s="73" t="s">
        <v>48</v>
      </c>
      <c r="D41" s="46">
        <v>6000</v>
      </c>
      <c r="E41" s="45">
        <f>+D41</f>
        <v>6000</v>
      </c>
      <c r="F41" s="46">
        <v>0</v>
      </c>
      <c r="G41" s="46">
        <v>0</v>
      </c>
      <c r="H41" s="47">
        <v>500</v>
      </c>
      <c r="I41" s="45">
        <v>496.6</v>
      </c>
      <c r="J41" s="46">
        <f>+I41</f>
        <v>496.6</v>
      </c>
      <c r="K41" s="46">
        <v>0</v>
      </c>
      <c r="L41" s="49">
        <v>0</v>
      </c>
      <c r="M41" s="46">
        <v>320.1</v>
      </c>
      <c r="N41" s="45">
        <f>+M41</f>
        <v>320.1</v>
      </c>
      <c r="O41" s="46">
        <v>0</v>
      </c>
      <c r="P41" s="49">
        <v>0</v>
      </c>
      <c r="Q41" s="46">
        <f>I41-M41</f>
        <v>176.5</v>
      </c>
      <c r="R41" s="46">
        <f>J41-N41</f>
        <v>176.5</v>
      </c>
      <c r="S41" s="46">
        <f>K41-O41</f>
        <v>0</v>
      </c>
      <c r="T41" s="46">
        <f>L41-P41</f>
        <v>0</v>
      </c>
    </row>
    <row r="42" spans="1:20" s="13" customFormat="1" ht="39.75" customHeight="1">
      <c r="A42" s="15"/>
      <c r="B42" s="15"/>
      <c r="C42" s="73" t="s">
        <v>49</v>
      </c>
      <c r="D42" s="46">
        <v>1350</v>
      </c>
      <c r="E42" s="45">
        <f>+D42</f>
        <v>1350</v>
      </c>
      <c r="F42" s="46">
        <v>0</v>
      </c>
      <c r="G42" s="46">
        <v>0</v>
      </c>
      <c r="H42" s="45">
        <v>100</v>
      </c>
      <c r="I42" s="45">
        <v>111.7</v>
      </c>
      <c r="J42" s="46">
        <f>+I42</f>
        <v>111.7</v>
      </c>
      <c r="K42" s="46">
        <v>0</v>
      </c>
      <c r="L42" s="46">
        <v>0</v>
      </c>
      <c r="M42" s="46">
        <v>0</v>
      </c>
      <c r="N42" s="45">
        <f>+M42</f>
        <v>0</v>
      </c>
      <c r="O42" s="46">
        <v>0</v>
      </c>
      <c r="P42" s="46">
        <v>0</v>
      </c>
      <c r="Q42" s="46">
        <f>I42-M42</f>
        <v>111.7</v>
      </c>
      <c r="R42" s="46">
        <f>J42-N42</f>
        <v>111.7</v>
      </c>
      <c r="S42" s="46">
        <f>K42-O42</f>
        <v>0</v>
      </c>
      <c r="T42" s="46">
        <f>L42-P42</f>
        <v>0</v>
      </c>
    </row>
    <row r="43" spans="1:20" s="13" customFormat="1" ht="39.75" customHeight="1">
      <c r="A43" s="15"/>
      <c r="B43" s="15"/>
      <c r="C43" s="73" t="s">
        <v>50</v>
      </c>
      <c r="D43" s="46">
        <v>4400</v>
      </c>
      <c r="E43" s="45">
        <f>+D43</f>
        <v>4400</v>
      </c>
      <c r="F43" s="46">
        <v>0</v>
      </c>
      <c r="G43" s="46">
        <v>0</v>
      </c>
      <c r="H43" s="47">
        <v>140</v>
      </c>
      <c r="I43" s="45">
        <v>337.5</v>
      </c>
      <c r="J43" s="46">
        <f>+I43</f>
        <v>337.5</v>
      </c>
      <c r="K43" s="46">
        <v>0</v>
      </c>
      <c r="L43" s="49">
        <v>0</v>
      </c>
      <c r="M43" s="46">
        <v>140.5</v>
      </c>
      <c r="N43" s="45">
        <f>+M43</f>
        <v>140.5</v>
      </c>
      <c r="O43" s="46">
        <v>0</v>
      </c>
      <c r="P43" s="49">
        <v>0</v>
      </c>
      <c r="Q43" s="46">
        <f>I43-M43</f>
        <v>197</v>
      </c>
      <c r="R43" s="46">
        <f>J43-N43</f>
        <v>197</v>
      </c>
      <c r="S43" s="46">
        <f>K43-O43</f>
        <v>0</v>
      </c>
      <c r="T43" s="46">
        <f>L43-P43</f>
        <v>0</v>
      </c>
    </row>
    <row r="44" spans="1:20" s="13" customFormat="1" ht="41.25" customHeight="1">
      <c r="A44" s="15"/>
      <c r="B44" s="15"/>
      <c r="C44" s="73" t="s">
        <v>51</v>
      </c>
      <c r="D44" s="46">
        <v>5024.4</v>
      </c>
      <c r="E44" s="45">
        <f>+D44</f>
        <v>5024.4</v>
      </c>
      <c r="F44" s="46">
        <v>0</v>
      </c>
      <c r="G44" s="46">
        <v>0</v>
      </c>
      <c r="H44" s="46">
        <v>418</v>
      </c>
      <c r="I44" s="45">
        <v>1345.3</v>
      </c>
      <c r="J44" s="46">
        <f>+I44</f>
        <v>1345.3</v>
      </c>
      <c r="K44" s="46">
        <v>0</v>
      </c>
      <c r="L44" s="46">
        <v>0</v>
      </c>
      <c r="M44" s="46">
        <v>1309.8</v>
      </c>
      <c r="N44" s="45">
        <f>+M44</f>
        <v>1309.8</v>
      </c>
      <c r="O44" s="46">
        <v>0</v>
      </c>
      <c r="P44" s="46">
        <v>0</v>
      </c>
      <c r="Q44" s="46">
        <f>I44-M44</f>
        <v>35.5</v>
      </c>
      <c r="R44" s="46">
        <f>J44-N44</f>
        <v>35.5</v>
      </c>
      <c r="S44" s="46">
        <f>K44-O44</f>
        <v>0</v>
      </c>
      <c r="T44" s="46">
        <f>L44-P44</f>
        <v>0</v>
      </c>
    </row>
    <row r="45" spans="1:20" s="13" customFormat="1" ht="131.25" customHeight="1">
      <c r="A45" s="15"/>
      <c r="B45" s="15"/>
      <c r="C45" s="73" t="s">
        <v>52</v>
      </c>
      <c r="D45" s="46">
        <v>50</v>
      </c>
      <c r="E45" s="45">
        <v>0</v>
      </c>
      <c r="F45" s="46">
        <f>+D45</f>
        <v>50</v>
      </c>
      <c r="G45" s="46">
        <v>0</v>
      </c>
      <c r="H45" s="45">
        <v>0</v>
      </c>
      <c r="I45" s="45">
        <v>12.4</v>
      </c>
      <c r="J45" s="45">
        <v>0</v>
      </c>
      <c r="K45" s="46">
        <f>+I45</f>
        <v>12.4</v>
      </c>
      <c r="L45" s="49">
        <v>0</v>
      </c>
      <c r="M45" s="46">
        <v>0</v>
      </c>
      <c r="N45" s="45">
        <v>0</v>
      </c>
      <c r="O45" s="46">
        <f>+M45</f>
        <v>0</v>
      </c>
      <c r="P45" s="49">
        <v>0</v>
      </c>
      <c r="Q45" s="46">
        <f>I45-M45</f>
        <v>12.4</v>
      </c>
      <c r="R45" s="46">
        <f>J45-N45</f>
        <v>0</v>
      </c>
      <c r="S45" s="46">
        <f>K45-O45</f>
        <v>12.4</v>
      </c>
      <c r="T45" s="46">
        <f>L45-P45</f>
        <v>0</v>
      </c>
    </row>
    <row r="46" spans="1:20" s="13" customFormat="1" ht="276.75" customHeight="1">
      <c r="A46" s="15"/>
      <c r="B46" s="15"/>
      <c r="C46" s="73" t="s">
        <v>53</v>
      </c>
      <c r="D46" s="46">
        <v>17600</v>
      </c>
      <c r="E46" s="45">
        <f>+D46</f>
        <v>17600</v>
      </c>
      <c r="F46" s="46">
        <v>0</v>
      </c>
      <c r="G46" s="46">
        <v>0</v>
      </c>
      <c r="H46" s="45">
        <v>1444</v>
      </c>
      <c r="I46" s="45">
        <v>1438.7</v>
      </c>
      <c r="J46" s="45">
        <f>+I46</f>
        <v>1438.7</v>
      </c>
      <c r="K46" s="46">
        <v>0</v>
      </c>
      <c r="L46" s="49">
        <v>0</v>
      </c>
      <c r="M46" s="46">
        <v>10871.6</v>
      </c>
      <c r="N46" s="45">
        <f>+M46</f>
        <v>10871.6</v>
      </c>
      <c r="O46" s="46">
        <v>0</v>
      </c>
      <c r="P46" s="49">
        <v>0</v>
      </c>
      <c r="Q46" s="46">
        <f>I46-M46</f>
        <v>-9432.9</v>
      </c>
      <c r="R46" s="46">
        <f>J46-N46</f>
        <v>-9432.9</v>
      </c>
      <c r="S46" s="46">
        <f>K46-O46</f>
        <v>0</v>
      </c>
      <c r="T46" s="46">
        <f>L46-P46</f>
        <v>0</v>
      </c>
    </row>
    <row r="47" spans="1:20" s="13" customFormat="1" ht="48.75" customHeight="1">
      <c r="A47" s="15"/>
      <c r="B47" s="15"/>
      <c r="C47" s="73" t="s">
        <v>54</v>
      </c>
      <c r="D47" s="45">
        <v>44817.3</v>
      </c>
      <c r="E47" s="45">
        <v>0</v>
      </c>
      <c r="F47" s="46">
        <f>D47</f>
        <v>44817.3</v>
      </c>
      <c r="G47" s="46">
        <v>0</v>
      </c>
      <c r="H47" s="45">
        <v>0</v>
      </c>
      <c r="I47" s="45">
        <v>6896.6</v>
      </c>
      <c r="J47" s="45">
        <v>0</v>
      </c>
      <c r="K47" s="46">
        <f>+I47</f>
        <v>6896.6</v>
      </c>
      <c r="L47" s="46">
        <v>0</v>
      </c>
      <c r="M47" s="46">
        <v>9741</v>
      </c>
      <c r="N47" s="45">
        <v>0</v>
      </c>
      <c r="O47" s="46">
        <f>M47</f>
        <v>9741</v>
      </c>
      <c r="P47" s="46">
        <v>0</v>
      </c>
      <c r="Q47" s="46">
        <f>I47-M47</f>
        <v>-2844.3999999999996</v>
      </c>
      <c r="R47" s="46">
        <f>J47-N47</f>
        <v>0</v>
      </c>
      <c r="S47" s="46">
        <f>K47-O47</f>
        <v>-2844.3999999999996</v>
      </c>
      <c r="T47" s="46">
        <f>L47-P47</f>
        <v>0</v>
      </c>
    </row>
    <row r="48" spans="1:20" s="13" customFormat="1" ht="75.75" customHeight="1">
      <c r="A48" s="15"/>
      <c r="B48" s="15"/>
      <c r="C48" s="76" t="s">
        <v>55</v>
      </c>
      <c r="D48" s="51">
        <v>0.012</v>
      </c>
      <c r="E48" s="52">
        <v>0</v>
      </c>
      <c r="F48" s="51">
        <f>D48</f>
        <v>0.012</v>
      </c>
      <c r="G48" s="51">
        <f>F48</f>
        <v>0.012</v>
      </c>
      <c r="H48" s="45">
        <v>0</v>
      </c>
      <c r="I48" s="53">
        <f>K48</f>
        <v>0.012</v>
      </c>
      <c r="J48" s="45">
        <v>0</v>
      </c>
      <c r="K48" s="51">
        <v>0.012</v>
      </c>
      <c r="L48" s="51">
        <v>0.012</v>
      </c>
      <c r="M48" s="51">
        <v>0.012</v>
      </c>
      <c r="N48" s="45">
        <v>0</v>
      </c>
      <c r="O48" s="51">
        <f>M48</f>
        <v>0.012</v>
      </c>
      <c r="P48" s="51">
        <v>0.012</v>
      </c>
      <c r="Q48" s="51">
        <f>I48-M48</f>
        <v>0</v>
      </c>
      <c r="R48" s="51">
        <f>J48-N48</f>
        <v>0</v>
      </c>
      <c r="S48" s="51">
        <f>K48-O48</f>
        <v>0</v>
      </c>
      <c r="T48" s="51">
        <f>L48-P48</f>
        <v>0</v>
      </c>
    </row>
    <row r="49" spans="1:20" s="12" customFormat="1" ht="56.25" customHeight="1">
      <c r="A49" s="16"/>
      <c r="B49" s="16"/>
      <c r="C49" s="72" t="s">
        <v>56</v>
      </c>
      <c r="D49" s="43">
        <f>+D51+D53</f>
        <v>7612.5</v>
      </c>
      <c r="E49" s="44">
        <f>+E51+E53</f>
        <v>0</v>
      </c>
      <c r="F49" s="43">
        <f>+F51+F53</f>
        <v>7612.5</v>
      </c>
      <c r="G49" s="43">
        <f>+G51+G53</f>
        <v>7612.5</v>
      </c>
      <c r="H49" s="44">
        <f>+H51+H53</f>
        <v>0</v>
      </c>
      <c r="I49" s="44">
        <f>+I51+I53</f>
        <v>3509.9</v>
      </c>
      <c r="J49" s="44">
        <f>+J51+J53</f>
        <v>0</v>
      </c>
      <c r="K49" s="43">
        <f>+K51+K53</f>
        <v>3509.9</v>
      </c>
      <c r="L49" s="43">
        <f>+L51+L53</f>
        <v>3509.9</v>
      </c>
      <c r="M49" s="43">
        <f>+M51+M53+M52</f>
        <v>41.300000000000004</v>
      </c>
      <c r="N49" s="44">
        <f>+N51+N53+N52</f>
        <v>0.1</v>
      </c>
      <c r="O49" s="43">
        <f>+O51+O53</f>
        <v>41.2</v>
      </c>
      <c r="P49" s="43">
        <f>+P51+P53</f>
        <v>41.2</v>
      </c>
      <c r="Q49" s="43">
        <f>I49-M49</f>
        <v>3468.6</v>
      </c>
      <c r="R49" s="43">
        <f>J49-N49</f>
        <v>-0.1</v>
      </c>
      <c r="S49" s="43">
        <f>K49-O49</f>
        <v>3468.7000000000003</v>
      </c>
      <c r="T49" s="43">
        <f>L49-P49</f>
        <v>3468.7000000000003</v>
      </c>
    </row>
    <row r="50" spans="1:20" s="12" customFormat="1" ht="26.25" customHeight="1">
      <c r="A50" s="16"/>
      <c r="B50" s="16"/>
      <c r="C50" s="77" t="s">
        <v>7</v>
      </c>
      <c r="D50" s="43"/>
      <c r="E50" s="44"/>
      <c r="F50" s="43"/>
      <c r="G50" s="43"/>
      <c r="H50" s="45"/>
      <c r="I50" s="44"/>
      <c r="J50" s="44"/>
      <c r="K50" s="43"/>
      <c r="L50" s="43"/>
      <c r="M50" s="44"/>
      <c r="N50" s="44"/>
      <c r="O50" s="43"/>
      <c r="P50" s="43"/>
      <c r="Q50" s="44">
        <f>I50-M50</f>
        <v>0</v>
      </c>
      <c r="R50" s="44">
        <f>J50-N50</f>
        <v>0</v>
      </c>
      <c r="S50" s="44">
        <f>K50-O50</f>
        <v>0</v>
      </c>
      <c r="T50" s="44">
        <f>L50-P50</f>
        <v>0</v>
      </c>
    </row>
    <row r="51" spans="1:20" s="13" customFormat="1" ht="90" customHeight="1">
      <c r="A51" s="15"/>
      <c r="B51" s="15"/>
      <c r="C51" s="73" t="s">
        <v>57</v>
      </c>
      <c r="D51" s="46">
        <v>5560</v>
      </c>
      <c r="E51" s="45">
        <v>0</v>
      </c>
      <c r="F51" s="46">
        <f>+D51</f>
        <v>5560</v>
      </c>
      <c r="G51" s="46">
        <f>+F51</f>
        <v>5560</v>
      </c>
      <c r="H51" s="45">
        <v>0</v>
      </c>
      <c r="I51" s="45">
        <v>3509.9</v>
      </c>
      <c r="J51" s="45">
        <v>0</v>
      </c>
      <c r="K51" s="46">
        <f>+I51</f>
        <v>3509.9</v>
      </c>
      <c r="L51" s="49">
        <f>+K51</f>
        <v>3509.9</v>
      </c>
      <c r="M51" s="46">
        <v>41.2</v>
      </c>
      <c r="N51" s="45">
        <v>0</v>
      </c>
      <c r="O51" s="46">
        <f>+M51</f>
        <v>41.2</v>
      </c>
      <c r="P51" s="49">
        <f>+O51</f>
        <v>41.2</v>
      </c>
      <c r="Q51" s="46">
        <f>I51-M51</f>
        <v>3468.7000000000003</v>
      </c>
      <c r="R51" s="46">
        <f>J51-N51</f>
        <v>0</v>
      </c>
      <c r="S51" s="46">
        <f>K51-O51</f>
        <v>3468.7000000000003</v>
      </c>
      <c r="T51" s="46">
        <f>L51-P51</f>
        <v>3468.7000000000003</v>
      </c>
    </row>
    <row r="52" spans="1:20" s="13" customFormat="1" ht="70.5" customHeight="1">
      <c r="A52" s="15"/>
      <c r="B52" s="15"/>
      <c r="C52" s="115" t="s">
        <v>58</v>
      </c>
      <c r="D52" s="46">
        <v>0</v>
      </c>
      <c r="E52" s="45">
        <v>0</v>
      </c>
      <c r="F52" s="46">
        <v>0</v>
      </c>
      <c r="G52" s="46">
        <v>0</v>
      </c>
      <c r="H52" s="45">
        <v>0</v>
      </c>
      <c r="I52" s="45">
        <v>0</v>
      </c>
      <c r="J52" s="45">
        <v>0</v>
      </c>
      <c r="K52" s="46">
        <v>0</v>
      </c>
      <c r="L52" s="49">
        <v>0</v>
      </c>
      <c r="M52" s="46">
        <v>0.1</v>
      </c>
      <c r="N52" s="45">
        <f>+M52</f>
        <v>0.1</v>
      </c>
      <c r="O52" s="46">
        <v>0</v>
      </c>
      <c r="P52" s="49">
        <v>0</v>
      </c>
      <c r="Q52" s="46">
        <f>I52-M52</f>
        <v>-0.1</v>
      </c>
      <c r="R52" s="46">
        <f>J52-N52</f>
        <v>-0.1</v>
      </c>
      <c r="S52" s="46">
        <f>K52-O52</f>
        <v>0</v>
      </c>
      <c r="T52" s="46">
        <f>L52-P52</f>
        <v>0</v>
      </c>
    </row>
    <row r="53" spans="1:20" s="13" customFormat="1" ht="33.75" customHeight="1">
      <c r="A53" s="15"/>
      <c r="B53" s="15"/>
      <c r="C53" s="76" t="s">
        <v>59</v>
      </c>
      <c r="D53" s="46">
        <v>2052.5</v>
      </c>
      <c r="E53" s="45">
        <v>0</v>
      </c>
      <c r="F53" s="46">
        <f>+D53</f>
        <v>2052.5</v>
      </c>
      <c r="G53" s="46">
        <f>+F53</f>
        <v>2052.5</v>
      </c>
      <c r="H53" s="45">
        <v>0</v>
      </c>
      <c r="I53" s="45">
        <v>0</v>
      </c>
      <c r="J53" s="45">
        <v>0</v>
      </c>
      <c r="K53" s="46">
        <f>+I53</f>
        <v>0</v>
      </c>
      <c r="L53" s="49">
        <f>+K53</f>
        <v>0</v>
      </c>
      <c r="M53" s="46">
        <v>0</v>
      </c>
      <c r="N53" s="45">
        <v>0</v>
      </c>
      <c r="O53" s="46">
        <f>+M53</f>
        <v>0</v>
      </c>
      <c r="P53" s="49">
        <f>+O53</f>
        <v>0</v>
      </c>
      <c r="Q53" s="46">
        <f>I53-M53</f>
        <v>0</v>
      </c>
      <c r="R53" s="46">
        <f>J53-N53</f>
        <v>0</v>
      </c>
      <c r="S53" s="46">
        <f>K53-O53</f>
        <v>0</v>
      </c>
      <c r="T53" s="46">
        <f>L53-P53</f>
        <v>0</v>
      </c>
    </row>
    <row r="54" spans="1:20" s="13" customFormat="1" ht="120" customHeight="1">
      <c r="A54" s="15"/>
      <c r="B54" s="15"/>
      <c r="C54" s="73" t="s">
        <v>60</v>
      </c>
      <c r="D54" s="46">
        <v>0</v>
      </c>
      <c r="E54" s="45">
        <v>0</v>
      </c>
      <c r="F54" s="46">
        <v>0</v>
      </c>
      <c r="G54" s="46">
        <v>0</v>
      </c>
      <c r="H54" s="45">
        <v>0</v>
      </c>
      <c r="I54" s="45">
        <v>2.2</v>
      </c>
      <c r="J54" s="45">
        <v>0</v>
      </c>
      <c r="K54" s="46">
        <f>+I54</f>
        <v>2.2</v>
      </c>
      <c r="L54" s="49">
        <v>0</v>
      </c>
      <c r="M54" s="46">
        <v>27.3</v>
      </c>
      <c r="N54" s="45">
        <v>0</v>
      </c>
      <c r="O54" s="46">
        <f>M54</f>
        <v>27.3</v>
      </c>
      <c r="P54" s="49">
        <v>0</v>
      </c>
      <c r="Q54" s="46">
        <f>I54-M54</f>
        <v>-25.1</v>
      </c>
      <c r="R54" s="46">
        <f>J54-N54</f>
        <v>0</v>
      </c>
      <c r="S54" s="46">
        <f>K54-O54</f>
        <v>-25.1</v>
      </c>
      <c r="T54" s="46">
        <f>L54-P54</f>
        <v>0</v>
      </c>
    </row>
    <row r="55" spans="3:20" ht="62.25" customHeight="1">
      <c r="C55" s="74" t="s">
        <v>61</v>
      </c>
      <c r="D55" s="43">
        <f>D13+D36+D49</f>
        <v>7885168.212</v>
      </c>
      <c r="E55" s="44">
        <f>E13+E36+E49</f>
        <v>7808738.4</v>
      </c>
      <c r="F55" s="43">
        <f>F13+F36+F49</f>
        <v>76429.812</v>
      </c>
      <c r="G55" s="43">
        <f>G13+G36+G49</f>
        <v>7612.512</v>
      </c>
      <c r="H55" s="44">
        <f>H13+H36+H49</f>
        <v>557117</v>
      </c>
      <c r="I55" s="44">
        <f>I13+I36+I49+I54</f>
        <v>604154.5120000001</v>
      </c>
      <c r="J55" s="44">
        <f>J13+J36+J49</f>
        <v>593345.6</v>
      </c>
      <c r="K55" s="43">
        <f>K13+K36+K49+K54</f>
        <v>10808.912</v>
      </c>
      <c r="L55" s="43">
        <f>L13+L36+L49</f>
        <v>3509.9120000000003</v>
      </c>
      <c r="M55" s="43">
        <f>O55+N55</f>
        <v>642982.712</v>
      </c>
      <c r="N55" s="44">
        <f>N13+N36+N49</f>
        <v>632650.5</v>
      </c>
      <c r="O55" s="44">
        <f>O13+O36+O49+O54</f>
        <v>10332.212000000001</v>
      </c>
      <c r="P55" s="44">
        <f>P13+P36+P49</f>
        <v>41.212</v>
      </c>
      <c r="Q55" s="43">
        <f>I55-M55</f>
        <v>-38828.19999999995</v>
      </c>
      <c r="R55" s="43">
        <f>J55-N55</f>
        <v>-39304.90000000002</v>
      </c>
      <c r="S55" s="43">
        <f>K55-O55</f>
        <v>476.6999999999989</v>
      </c>
      <c r="T55" s="43">
        <f>L55-P55</f>
        <v>3468.7000000000003</v>
      </c>
    </row>
    <row r="56" spans="1:20" s="13" customFormat="1" ht="47.25" customHeight="1">
      <c r="A56" s="15"/>
      <c r="B56" s="15"/>
      <c r="C56" s="78" t="s">
        <v>62</v>
      </c>
      <c r="D56" s="43">
        <f>E56+F56</f>
        <v>1441413.5</v>
      </c>
      <c r="E56" s="44">
        <v>1203413.5</v>
      </c>
      <c r="F56" s="43">
        <v>238000</v>
      </c>
      <c r="G56" s="43">
        <v>238000</v>
      </c>
      <c r="H56" s="79">
        <v>87079.6</v>
      </c>
      <c r="I56" s="80">
        <f>+J56+K56</f>
        <v>87006.5</v>
      </c>
      <c r="J56" s="81">
        <v>87006.5</v>
      </c>
      <c r="K56" s="80">
        <v>0</v>
      </c>
      <c r="L56" s="43">
        <v>0</v>
      </c>
      <c r="M56" s="80">
        <f>+N56+O56</f>
        <v>81678.7</v>
      </c>
      <c r="N56" s="43">
        <v>81678.7</v>
      </c>
      <c r="O56" s="43">
        <v>0</v>
      </c>
      <c r="P56" s="43">
        <v>0</v>
      </c>
      <c r="Q56" s="80">
        <f>I56-M56</f>
        <v>5327.800000000003</v>
      </c>
      <c r="R56" s="80">
        <f>J56-N56</f>
        <v>5327.800000000003</v>
      </c>
      <c r="S56" s="80">
        <f>K56-O56</f>
        <v>0</v>
      </c>
      <c r="T56" s="80">
        <f>L56-P56</f>
        <v>0</v>
      </c>
    </row>
    <row r="57" spans="3:20" ht="36.75" customHeight="1">
      <c r="C57" s="82" t="s">
        <v>63</v>
      </c>
      <c r="D57" s="54">
        <f>D55+D56</f>
        <v>9326581.712000001</v>
      </c>
      <c r="E57" s="54">
        <f>E55+E56</f>
        <v>9012151.9</v>
      </c>
      <c r="F57" s="55">
        <f>F55+F56</f>
        <v>314429.81200000003</v>
      </c>
      <c r="G57" s="54">
        <f>G55+G56</f>
        <v>245612.512</v>
      </c>
      <c r="H57" s="56">
        <f>H55+H56</f>
        <v>644196.6</v>
      </c>
      <c r="I57" s="56">
        <f>I55+I56</f>
        <v>691161.0120000001</v>
      </c>
      <c r="J57" s="54">
        <f>J55+J56</f>
        <v>680352.1</v>
      </c>
      <c r="K57" s="54">
        <f>K55+K56</f>
        <v>10808.912</v>
      </c>
      <c r="L57" s="54">
        <f>L55+L56</f>
        <v>3509.9120000000003</v>
      </c>
      <c r="M57" s="54">
        <f>M55+M56</f>
        <v>724661.412</v>
      </c>
      <c r="N57" s="54">
        <f>N55+N56</f>
        <v>714329.2</v>
      </c>
      <c r="O57" s="54">
        <f>O55+O56</f>
        <v>10332.212000000001</v>
      </c>
      <c r="P57" s="54">
        <f>P55+P56</f>
        <v>41.212</v>
      </c>
      <c r="Q57" s="54">
        <f>I57-M57</f>
        <v>-33500.39999999991</v>
      </c>
      <c r="R57" s="54">
        <f>J57-N57</f>
        <v>-33977.09999999998</v>
      </c>
      <c r="S57" s="54">
        <f>K57-O57</f>
        <v>476.6999999999989</v>
      </c>
      <c r="T57" s="54">
        <f>L57-P57</f>
        <v>3468.7000000000003</v>
      </c>
    </row>
    <row r="58" spans="3:20" ht="36.75" customHeight="1">
      <c r="C58" s="83" t="s">
        <v>64</v>
      </c>
      <c r="D58" s="57"/>
      <c r="E58" s="58"/>
      <c r="F58" s="59"/>
      <c r="G58" s="59"/>
      <c r="H58" s="58"/>
      <c r="I58" s="60"/>
      <c r="J58" s="58"/>
      <c r="K58" s="61"/>
      <c r="L58" s="59"/>
      <c r="M58" s="60"/>
      <c r="N58" s="58"/>
      <c r="O58" s="61"/>
      <c r="P58" s="59"/>
      <c r="Q58" s="60"/>
      <c r="R58" s="58"/>
      <c r="S58" s="61"/>
      <c r="T58" s="59"/>
    </row>
    <row r="59" spans="1:20" s="13" customFormat="1" ht="30" customHeight="1">
      <c r="A59" s="15"/>
      <c r="B59" s="15"/>
      <c r="C59" s="84" t="s">
        <v>65</v>
      </c>
      <c r="D59" s="62">
        <f>E59+F59</f>
        <v>377398.10000000003</v>
      </c>
      <c r="E59" s="43">
        <v>369973.9</v>
      </c>
      <c r="F59" s="43">
        <v>7424.2</v>
      </c>
      <c r="G59" s="43">
        <f>7386.5+0.1</f>
        <v>7386.6</v>
      </c>
      <c r="H59" s="43">
        <v>26955</v>
      </c>
      <c r="I59" s="43">
        <f>SUM(J59+K59)</f>
        <v>20685.5</v>
      </c>
      <c r="J59" s="43">
        <v>20685.5</v>
      </c>
      <c r="K59" s="43">
        <v>0</v>
      </c>
      <c r="L59" s="43">
        <v>0</v>
      </c>
      <c r="M59" s="43">
        <f>SUM(N59+O59)</f>
        <v>16697.9</v>
      </c>
      <c r="N59" s="43">
        <v>16697.9</v>
      </c>
      <c r="O59" s="43">
        <v>0</v>
      </c>
      <c r="P59" s="43">
        <v>0</v>
      </c>
      <c r="Q59" s="43">
        <f>I59-M59</f>
        <v>3987.5999999999985</v>
      </c>
      <c r="R59" s="43">
        <f>J59-N59</f>
        <v>3987.5999999999985</v>
      </c>
      <c r="S59" s="43">
        <f>K59-O59</f>
        <v>0</v>
      </c>
      <c r="T59" s="43">
        <f>L59-P59</f>
        <v>0</v>
      </c>
    </row>
    <row r="60" spans="1:20" s="13" customFormat="1" ht="32.25" customHeight="1">
      <c r="A60" s="28">
        <v>1000</v>
      </c>
      <c r="B60" s="28">
        <v>1000</v>
      </c>
      <c r="C60" s="84" t="s">
        <v>66</v>
      </c>
      <c r="D60" s="62">
        <f>E60+F60</f>
        <v>3468555.2</v>
      </c>
      <c r="E60" s="43">
        <v>3372314.1</v>
      </c>
      <c r="F60" s="62">
        <v>96241.1</v>
      </c>
      <c r="G60" s="43">
        <v>66876.6</v>
      </c>
      <c r="H60" s="43">
        <v>307291.2</v>
      </c>
      <c r="I60" s="43">
        <f>SUM(J60+K60)</f>
        <v>206482.1</v>
      </c>
      <c r="J60" s="43">
        <v>203762</v>
      </c>
      <c r="K60" s="43">
        <v>2720.1</v>
      </c>
      <c r="L60" s="43">
        <v>0</v>
      </c>
      <c r="M60" s="43">
        <f>SUM(N60+O60)</f>
        <v>174504.7</v>
      </c>
      <c r="N60" s="43">
        <v>172071.7</v>
      </c>
      <c r="O60" s="43">
        <v>2433</v>
      </c>
      <c r="P60" s="43">
        <v>0</v>
      </c>
      <c r="Q60" s="43">
        <f>I60-M60</f>
        <v>31977.399999999994</v>
      </c>
      <c r="R60" s="43">
        <f>J60-N60</f>
        <v>31690.29999999999</v>
      </c>
      <c r="S60" s="43">
        <f>K60-O60</f>
        <v>287.0999999999999</v>
      </c>
      <c r="T60" s="43">
        <f>L60-P60</f>
        <v>0</v>
      </c>
    </row>
    <row r="61" spans="1:20" s="13" customFormat="1" ht="24.75" customHeight="1">
      <c r="A61" s="28">
        <v>2000</v>
      </c>
      <c r="B61" s="28">
        <v>2000</v>
      </c>
      <c r="C61" s="84" t="s">
        <v>67</v>
      </c>
      <c r="D61" s="62">
        <f>E61+F61</f>
        <v>685470.7</v>
      </c>
      <c r="E61" s="43">
        <v>382547.6</v>
      </c>
      <c r="F61" s="62">
        <v>302923.1</v>
      </c>
      <c r="G61" s="43">
        <v>302923.1</v>
      </c>
      <c r="H61" s="43">
        <v>51851.4</v>
      </c>
      <c r="I61" s="43">
        <f>SUM(J61+K61)</f>
        <v>5090.4</v>
      </c>
      <c r="J61" s="43">
        <v>5090.4</v>
      </c>
      <c r="K61" s="43">
        <v>0</v>
      </c>
      <c r="L61" s="43">
        <v>0</v>
      </c>
      <c r="M61" s="43">
        <f>SUM(N61+O61)</f>
        <v>6751.5</v>
      </c>
      <c r="N61" s="43">
        <v>6751.5</v>
      </c>
      <c r="O61" s="43">
        <v>0</v>
      </c>
      <c r="P61" s="43">
        <v>0</v>
      </c>
      <c r="Q61" s="43">
        <f>I61-M61</f>
        <v>-1661.1000000000004</v>
      </c>
      <c r="R61" s="43">
        <f>J61-N61</f>
        <v>-1661.1000000000004</v>
      </c>
      <c r="S61" s="43">
        <f>K61-O61</f>
        <v>0</v>
      </c>
      <c r="T61" s="43">
        <f>L61-P61</f>
        <v>0</v>
      </c>
    </row>
    <row r="62" spans="1:20" s="13" customFormat="1" ht="29.25" customHeight="1">
      <c r="A62" s="15">
        <v>3000</v>
      </c>
      <c r="B62" s="15">
        <v>3000</v>
      </c>
      <c r="C62" s="84" t="s">
        <v>68</v>
      </c>
      <c r="D62" s="62">
        <f>E62+F62</f>
        <v>691676.4</v>
      </c>
      <c r="E62" s="43">
        <v>683921</v>
      </c>
      <c r="F62" s="43">
        <v>7755.4</v>
      </c>
      <c r="G62" s="43">
        <v>157</v>
      </c>
      <c r="H62" s="43">
        <v>80760.2</v>
      </c>
      <c r="I62" s="43">
        <f>SUM(J62+K62)</f>
        <v>42021.6</v>
      </c>
      <c r="J62" s="43">
        <v>41702.1</v>
      </c>
      <c r="K62" s="43">
        <v>319.5</v>
      </c>
      <c r="L62" s="43">
        <v>25</v>
      </c>
      <c r="M62" s="43">
        <f>SUM(N62+O62)</f>
        <v>41939.899999999994</v>
      </c>
      <c r="N62" s="43">
        <v>39968.7</v>
      </c>
      <c r="O62" s="43">
        <v>1971.2</v>
      </c>
      <c r="P62" s="43">
        <v>0</v>
      </c>
      <c r="Q62" s="43">
        <f>I62-M62</f>
        <v>81.70000000000437</v>
      </c>
      <c r="R62" s="43">
        <f>J62-N62</f>
        <v>1733.4000000000015</v>
      </c>
      <c r="S62" s="43">
        <f>K62-O62</f>
        <v>-1651.7</v>
      </c>
      <c r="T62" s="43">
        <f>L62-P62</f>
        <v>25</v>
      </c>
    </row>
    <row r="63" spans="1:20" s="13" customFormat="1" ht="27.75" customHeight="1">
      <c r="A63" s="15">
        <v>4000</v>
      </c>
      <c r="B63" s="15">
        <v>4000</v>
      </c>
      <c r="C63" s="84" t="s">
        <v>69</v>
      </c>
      <c r="D63" s="62">
        <f>E63+F63</f>
        <v>181382.4</v>
      </c>
      <c r="E63" s="43">
        <v>175581.6</v>
      </c>
      <c r="F63" s="43">
        <v>5800.8</v>
      </c>
      <c r="G63" s="43">
        <v>3456.2</v>
      </c>
      <c r="H63" s="43">
        <v>16206.6</v>
      </c>
      <c r="I63" s="43">
        <f>SUM(J63+K63)</f>
        <v>10751.1</v>
      </c>
      <c r="J63" s="43">
        <v>9887.9</v>
      </c>
      <c r="K63" s="43">
        <v>863.2</v>
      </c>
      <c r="L63" s="43">
        <v>0</v>
      </c>
      <c r="M63" s="43">
        <f>SUM(N63+O63)</f>
        <v>8870.6</v>
      </c>
      <c r="N63" s="43">
        <v>8711.4</v>
      </c>
      <c r="O63" s="43">
        <v>159.2</v>
      </c>
      <c r="P63" s="43">
        <v>0</v>
      </c>
      <c r="Q63" s="43">
        <f>I63-M63</f>
        <v>1880.5</v>
      </c>
      <c r="R63" s="43">
        <f>J63-N63</f>
        <v>1176.5</v>
      </c>
      <c r="S63" s="43">
        <f>K63-O63</f>
        <v>704</v>
      </c>
      <c r="T63" s="43">
        <f>L63-P63</f>
        <v>0</v>
      </c>
    </row>
    <row r="64" spans="1:20" s="13" customFormat="1" ht="26.25" customHeight="1">
      <c r="A64" s="15">
        <v>5000</v>
      </c>
      <c r="B64" s="15">
        <v>5000</v>
      </c>
      <c r="C64" s="84" t="s">
        <v>70</v>
      </c>
      <c r="D64" s="62">
        <f>E64+F64</f>
        <v>182800.2</v>
      </c>
      <c r="E64" s="43">
        <v>174425.1</v>
      </c>
      <c r="F64" s="43">
        <v>8375.1</v>
      </c>
      <c r="G64" s="43">
        <v>3018</v>
      </c>
      <c r="H64" s="43">
        <v>16032</v>
      </c>
      <c r="I64" s="43">
        <f>SUM(J64+K64)</f>
        <v>8858.300000000001</v>
      </c>
      <c r="J64" s="43">
        <v>8736.6</v>
      </c>
      <c r="K64" s="43">
        <v>121.7</v>
      </c>
      <c r="L64" s="43">
        <v>0</v>
      </c>
      <c r="M64" s="43">
        <f>SUM(N64+O64)</f>
        <v>7568.5</v>
      </c>
      <c r="N64" s="43">
        <v>7566.9</v>
      </c>
      <c r="O64" s="43">
        <v>1.6</v>
      </c>
      <c r="P64" s="43">
        <v>0</v>
      </c>
      <c r="Q64" s="43">
        <f>I64-M64</f>
        <v>1289.800000000001</v>
      </c>
      <c r="R64" s="43">
        <f>J64-N64</f>
        <v>1169.7000000000007</v>
      </c>
      <c r="S64" s="43">
        <f>K64-O64</f>
        <v>120.10000000000001</v>
      </c>
      <c r="T64" s="43">
        <f>L64-P64</f>
        <v>0</v>
      </c>
    </row>
    <row r="65" spans="1:20" s="13" customFormat="1" ht="29.25" customHeight="1">
      <c r="A65" s="15">
        <v>6000</v>
      </c>
      <c r="B65" s="15">
        <v>6000</v>
      </c>
      <c r="C65" s="84" t="s">
        <v>71</v>
      </c>
      <c r="D65" s="62">
        <f>E65+F65</f>
        <v>502936.89999999997</v>
      </c>
      <c r="E65" s="43">
        <f>SUM(E66:E73)</f>
        <v>491153.3</v>
      </c>
      <c r="F65" s="43">
        <f>SUM(F66:F73)</f>
        <v>11783.6</v>
      </c>
      <c r="G65" s="43">
        <f>SUM(G66:G73)</f>
        <v>11783.6</v>
      </c>
      <c r="H65" s="43">
        <f>SUM(H66:H73)</f>
        <v>27084.699999999997</v>
      </c>
      <c r="I65" s="43">
        <f>J65+K65</f>
        <v>12592.4</v>
      </c>
      <c r="J65" s="43">
        <f>SUM(J66:J73)</f>
        <v>12592.4</v>
      </c>
      <c r="K65" s="43">
        <f>SUM(K66:K73)</f>
        <v>0</v>
      </c>
      <c r="L65" s="43">
        <f>SUM(L66:L73)</f>
        <v>0</v>
      </c>
      <c r="M65" s="43">
        <f>N65+O65</f>
        <v>47485.4</v>
      </c>
      <c r="N65" s="43">
        <f>SUM(N66:N73)</f>
        <v>47442.5</v>
      </c>
      <c r="O65" s="43">
        <f>SUM(O66:O73)</f>
        <v>42.9</v>
      </c>
      <c r="P65" s="43">
        <f>SUM(P66:P73)</f>
        <v>0</v>
      </c>
      <c r="Q65" s="43">
        <f>I65-M65</f>
        <v>-34893</v>
      </c>
      <c r="R65" s="43">
        <f>J65-N65</f>
        <v>-34850.1</v>
      </c>
      <c r="S65" s="43">
        <f>K65-O65</f>
        <v>-42.9</v>
      </c>
      <c r="T65" s="43">
        <f>L65-P65</f>
        <v>0</v>
      </c>
    </row>
    <row r="66" spans="1:20" s="13" customFormat="1" ht="58.5" customHeight="1">
      <c r="A66" s="28">
        <v>6011</v>
      </c>
      <c r="B66" s="28">
        <v>6011</v>
      </c>
      <c r="C66" s="85" t="s">
        <v>72</v>
      </c>
      <c r="D66" s="63">
        <f>E66+F66</f>
        <v>23650</v>
      </c>
      <c r="E66" s="46">
        <v>23650</v>
      </c>
      <c r="F66" s="63">
        <v>0</v>
      </c>
      <c r="G66" s="46">
        <v>0</v>
      </c>
      <c r="H66" s="46">
        <v>0</v>
      </c>
      <c r="I66" s="46">
        <f>J66+K66</f>
        <v>0</v>
      </c>
      <c r="J66" s="46">
        <v>0</v>
      </c>
      <c r="K66" s="46">
        <v>0</v>
      </c>
      <c r="L66" s="46">
        <v>0</v>
      </c>
      <c r="M66" s="46">
        <f>N66+O66</f>
        <v>0</v>
      </c>
      <c r="N66" s="46">
        <v>0</v>
      </c>
      <c r="O66" s="46">
        <v>0</v>
      </c>
      <c r="P66" s="46">
        <v>0</v>
      </c>
      <c r="Q66" s="46">
        <f>I66-M66</f>
        <v>0</v>
      </c>
      <c r="R66" s="46">
        <f>J66-N66</f>
        <v>0</v>
      </c>
      <c r="S66" s="46">
        <f>K66-O66</f>
        <v>0</v>
      </c>
      <c r="T66" s="46">
        <f>L66-P66</f>
        <v>0</v>
      </c>
    </row>
    <row r="67" spans="1:20" s="13" customFormat="1" ht="72.75" customHeight="1">
      <c r="A67" s="28">
        <v>6012</v>
      </c>
      <c r="B67" s="28">
        <v>6012</v>
      </c>
      <c r="C67" s="85" t="s">
        <v>73</v>
      </c>
      <c r="D67" s="63">
        <f>E67+F67</f>
        <v>3753.1</v>
      </c>
      <c r="E67" s="46">
        <v>3753.1</v>
      </c>
      <c r="F67" s="63">
        <v>0</v>
      </c>
      <c r="G67" s="46">
        <v>0</v>
      </c>
      <c r="H67" s="46">
        <v>0</v>
      </c>
      <c r="I67" s="46">
        <f>SUM(J67+K67)</f>
        <v>0</v>
      </c>
      <c r="J67" s="46">
        <v>0</v>
      </c>
      <c r="K67" s="46">
        <v>0</v>
      </c>
      <c r="L67" s="46">
        <v>0</v>
      </c>
      <c r="M67" s="46">
        <f>SUM(N67+O67)</f>
        <v>35000</v>
      </c>
      <c r="N67" s="46">
        <v>35000</v>
      </c>
      <c r="O67" s="46">
        <v>0</v>
      </c>
      <c r="P67" s="46">
        <v>0</v>
      </c>
      <c r="Q67" s="46">
        <f>I67-M67</f>
        <v>-35000</v>
      </c>
      <c r="R67" s="46">
        <f>J67-N67</f>
        <v>-35000</v>
      </c>
      <c r="S67" s="46">
        <f>K67-O67</f>
        <v>0</v>
      </c>
      <c r="T67" s="46">
        <f>L67-P67</f>
        <v>0</v>
      </c>
    </row>
    <row r="68" spans="1:20" s="13" customFormat="1" ht="66.75" customHeight="1">
      <c r="A68" s="15">
        <v>6013</v>
      </c>
      <c r="B68" s="15">
        <v>6013</v>
      </c>
      <c r="C68" s="85" t="s">
        <v>74</v>
      </c>
      <c r="D68" s="63">
        <f>E68+F68</f>
        <v>2084.8</v>
      </c>
      <c r="E68" s="46">
        <v>1684.8</v>
      </c>
      <c r="F68" s="63">
        <v>400</v>
      </c>
      <c r="G68" s="46">
        <v>400</v>
      </c>
      <c r="H68" s="46">
        <v>0</v>
      </c>
      <c r="I68" s="46">
        <f>J68+K68</f>
        <v>0</v>
      </c>
      <c r="J68" s="46">
        <v>0</v>
      </c>
      <c r="K68" s="46">
        <v>0</v>
      </c>
      <c r="L68" s="46">
        <v>0</v>
      </c>
      <c r="M68" s="46">
        <f>N68+O68</f>
        <v>0</v>
      </c>
      <c r="N68" s="46">
        <v>0</v>
      </c>
      <c r="O68" s="46">
        <v>0</v>
      </c>
      <c r="P68" s="46">
        <v>0</v>
      </c>
      <c r="Q68" s="46">
        <f>I68-M68</f>
        <v>0</v>
      </c>
      <c r="R68" s="46">
        <f>J68-N68</f>
        <v>0</v>
      </c>
      <c r="S68" s="46">
        <f>K68-O68</f>
        <v>0</v>
      </c>
      <c r="T68" s="46">
        <f>L68-P68</f>
        <v>0</v>
      </c>
    </row>
    <row r="69" spans="1:20" s="13" customFormat="1" ht="54.75" customHeight="1">
      <c r="A69" s="15"/>
      <c r="B69" s="15"/>
      <c r="C69" s="85" t="s">
        <v>75</v>
      </c>
      <c r="D69" s="63">
        <f>E69+F69</f>
        <v>0</v>
      </c>
      <c r="E69" s="46">
        <v>0</v>
      </c>
      <c r="F69" s="63">
        <v>0</v>
      </c>
      <c r="G69" s="46">
        <v>0</v>
      </c>
      <c r="H69" s="46">
        <v>0</v>
      </c>
      <c r="I69" s="46">
        <f>J69+K69</f>
        <v>0</v>
      </c>
      <c r="J69" s="46">
        <v>0</v>
      </c>
      <c r="K69" s="46">
        <v>0</v>
      </c>
      <c r="L69" s="46">
        <v>0</v>
      </c>
      <c r="M69" s="46">
        <f>N69+O69</f>
        <v>0</v>
      </c>
      <c r="N69" s="46">
        <v>0</v>
      </c>
      <c r="O69" s="46">
        <v>0</v>
      </c>
      <c r="P69" s="46">
        <v>0</v>
      </c>
      <c r="Q69" s="46">
        <f>I69-M69</f>
        <v>0</v>
      </c>
      <c r="R69" s="46">
        <f>J69-N69</f>
        <v>0</v>
      </c>
      <c r="S69" s="46">
        <f>K69-O69</f>
        <v>0</v>
      </c>
      <c r="T69" s="46">
        <f>L69-P69</f>
        <v>0</v>
      </c>
    </row>
    <row r="70" spans="1:20" s="13" customFormat="1" ht="36" customHeight="1">
      <c r="A70" s="15">
        <v>6030</v>
      </c>
      <c r="B70" s="15">
        <v>6030</v>
      </c>
      <c r="C70" s="86" t="s">
        <v>76</v>
      </c>
      <c r="D70" s="63">
        <f>E70+F70</f>
        <v>414478.19999999995</v>
      </c>
      <c r="E70" s="46">
        <v>403094.6</v>
      </c>
      <c r="F70" s="63">
        <v>11383.6</v>
      </c>
      <c r="G70" s="46">
        <v>11383.6</v>
      </c>
      <c r="H70" s="46">
        <v>22861.1</v>
      </c>
      <c r="I70" s="46">
        <f>J70+K70</f>
        <v>11162.1</v>
      </c>
      <c r="J70" s="46">
        <v>11162.1</v>
      </c>
      <c r="K70" s="46">
        <v>0</v>
      </c>
      <c r="L70" s="46">
        <v>0</v>
      </c>
      <c r="M70" s="46">
        <f>N70+O70</f>
        <v>11114</v>
      </c>
      <c r="N70" s="46">
        <v>11114</v>
      </c>
      <c r="O70" s="46">
        <v>0</v>
      </c>
      <c r="P70" s="46">
        <v>0</v>
      </c>
      <c r="Q70" s="46">
        <f>I70-M70</f>
        <v>48.100000000000364</v>
      </c>
      <c r="R70" s="46">
        <f>J70-N70</f>
        <v>48.100000000000364</v>
      </c>
      <c r="S70" s="46">
        <f>K70-O70</f>
        <v>0</v>
      </c>
      <c r="T70" s="46">
        <f>L70-P70</f>
        <v>0</v>
      </c>
    </row>
    <row r="71" spans="1:20" s="13" customFormat="1" ht="131.25" customHeight="1">
      <c r="A71" s="15">
        <v>6084</v>
      </c>
      <c r="B71" s="15">
        <v>6084</v>
      </c>
      <c r="C71" s="85" t="s">
        <v>77</v>
      </c>
      <c r="D71" s="63">
        <f>E71+F71</f>
        <v>8.6</v>
      </c>
      <c r="E71" s="46">
        <v>8.6</v>
      </c>
      <c r="F71" s="63">
        <v>0</v>
      </c>
      <c r="G71" s="46">
        <v>0</v>
      </c>
      <c r="H71" s="46">
        <v>0</v>
      </c>
      <c r="I71" s="46">
        <f>J71+K71</f>
        <v>0</v>
      </c>
      <c r="J71" s="46">
        <v>0</v>
      </c>
      <c r="K71" s="46">
        <v>0</v>
      </c>
      <c r="L71" s="46">
        <v>0</v>
      </c>
      <c r="M71" s="46">
        <f>N71+O71</f>
        <v>0</v>
      </c>
      <c r="N71" s="46">
        <v>0</v>
      </c>
      <c r="O71" s="46">
        <v>0</v>
      </c>
      <c r="P71" s="46">
        <v>0</v>
      </c>
      <c r="Q71" s="46">
        <f>I71-M71</f>
        <v>0</v>
      </c>
      <c r="R71" s="46">
        <f>J71-N71</f>
        <v>0</v>
      </c>
      <c r="S71" s="46">
        <f>K71-O71</f>
        <v>0</v>
      </c>
      <c r="T71" s="46">
        <f>L71-P71</f>
        <v>0</v>
      </c>
    </row>
    <row r="72" spans="1:20" s="13" customFormat="1" ht="119.25" customHeight="1">
      <c r="A72" s="15"/>
      <c r="B72" s="15">
        <v>6085</v>
      </c>
      <c r="C72" s="106" t="s">
        <v>78</v>
      </c>
      <c r="D72" s="63">
        <f>E72+F72</f>
        <v>1050</v>
      </c>
      <c r="E72" s="46">
        <v>1050</v>
      </c>
      <c r="F72" s="63">
        <v>0</v>
      </c>
      <c r="G72" s="46">
        <v>0</v>
      </c>
      <c r="H72" s="46">
        <v>100</v>
      </c>
      <c r="I72" s="46">
        <f>J72+K72</f>
        <v>7.4</v>
      </c>
      <c r="J72" s="46">
        <v>7.4</v>
      </c>
      <c r="K72" s="46">
        <v>0</v>
      </c>
      <c r="L72" s="46">
        <v>0</v>
      </c>
      <c r="M72" s="46">
        <f>N72+O72</f>
        <v>0</v>
      </c>
      <c r="N72" s="46">
        <v>0</v>
      </c>
      <c r="O72" s="46">
        <v>0</v>
      </c>
      <c r="P72" s="46">
        <v>0</v>
      </c>
      <c r="Q72" s="46">
        <f>I72-M72</f>
        <v>7.4</v>
      </c>
      <c r="R72" s="46">
        <f>J72-N72</f>
        <v>7.4</v>
      </c>
      <c r="S72" s="46">
        <f>K72-O72</f>
        <v>0</v>
      </c>
      <c r="T72" s="46">
        <f>L72-P72</f>
        <v>0</v>
      </c>
    </row>
    <row r="73" spans="1:20" s="13" customFormat="1" ht="44.25" customHeight="1">
      <c r="A73" s="15">
        <v>6090</v>
      </c>
      <c r="B73" s="15">
        <v>6090</v>
      </c>
      <c r="C73" s="70" t="s">
        <v>79</v>
      </c>
      <c r="D73" s="63">
        <f>E73+F73</f>
        <v>57912.2</v>
      </c>
      <c r="E73" s="46">
        <v>57912.2</v>
      </c>
      <c r="F73" s="63">
        <v>0</v>
      </c>
      <c r="G73" s="46">
        <v>0</v>
      </c>
      <c r="H73" s="46">
        <v>4123.6</v>
      </c>
      <c r="I73" s="46">
        <f>J73+K73</f>
        <v>1422.9</v>
      </c>
      <c r="J73" s="46">
        <v>1422.9</v>
      </c>
      <c r="K73" s="46">
        <v>0</v>
      </c>
      <c r="L73" s="46">
        <v>0</v>
      </c>
      <c r="M73" s="46">
        <f>N73+O73</f>
        <v>1371.4</v>
      </c>
      <c r="N73" s="46">
        <v>1328.5</v>
      </c>
      <c r="O73" s="46">
        <v>42.9</v>
      </c>
      <c r="P73" s="46">
        <v>0</v>
      </c>
      <c r="Q73" s="46">
        <f>I73-M73</f>
        <v>51.5</v>
      </c>
      <c r="R73" s="46">
        <f>J73-N73</f>
        <v>94.40000000000009</v>
      </c>
      <c r="S73" s="46">
        <f>K73-O73</f>
        <v>-42.9</v>
      </c>
      <c r="T73" s="46">
        <f>L73-P73</f>
        <v>0</v>
      </c>
    </row>
    <row r="74" spans="1:20" s="13" customFormat="1" ht="28.5" customHeight="1">
      <c r="A74" s="28">
        <v>7130</v>
      </c>
      <c r="B74" s="28">
        <v>7130</v>
      </c>
      <c r="C74" s="84" t="s">
        <v>80</v>
      </c>
      <c r="D74" s="62">
        <f>E74+F74</f>
        <v>410.8</v>
      </c>
      <c r="E74" s="43">
        <v>410.8</v>
      </c>
      <c r="F74" s="43">
        <v>0</v>
      </c>
      <c r="G74" s="43">
        <v>0</v>
      </c>
      <c r="H74" s="43">
        <v>0</v>
      </c>
      <c r="I74" s="43">
        <f>SUM(J74+K74)</f>
        <v>0</v>
      </c>
      <c r="J74" s="43">
        <v>0</v>
      </c>
      <c r="K74" s="43">
        <v>0</v>
      </c>
      <c r="L74" s="43">
        <v>0</v>
      </c>
      <c r="M74" s="43">
        <f>SUM(N74+O74)</f>
        <v>0</v>
      </c>
      <c r="N74" s="43">
        <v>0</v>
      </c>
      <c r="O74" s="43">
        <v>0</v>
      </c>
      <c r="P74" s="43">
        <v>0</v>
      </c>
      <c r="Q74" s="43">
        <f>I74-M74</f>
        <v>0</v>
      </c>
      <c r="R74" s="43">
        <f>J74-N74</f>
        <v>0</v>
      </c>
      <c r="S74" s="43">
        <f>K74-O74</f>
        <v>0</v>
      </c>
      <c r="T74" s="43">
        <f>L74-P74</f>
        <v>0</v>
      </c>
    </row>
    <row r="75" spans="1:20" s="13" customFormat="1" ht="48" customHeight="1">
      <c r="A75" s="15"/>
      <c r="B75" s="15"/>
      <c r="C75" s="87" t="s">
        <v>81</v>
      </c>
      <c r="D75" s="62">
        <f>E75+F75</f>
        <v>230076.3</v>
      </c>
      <c r="E75" s="43">
        <f>SUM(E76:E84)</f>
        <v>0</v>
      </c>
      <c r="F75" s="43">
        <f>SUM(F76:F84)</f>
        <v>230076.3</v>
      </c>
      <c r="G75" s="43">
        <f>SUM(G76:G84)</f>
        <v>230076.3</v>
      </c>
      <c r="H75" s="43">
        <f>SUM(H76:H79)</f>
        <v>0</v>
      </c>
      <c r="I75" s="43">
        <f>J75+K75</f>
        <v>0</v>
      </c>
      <c r="J75" s="43">
        <f>SUM(J76:J84)</f>
        <v>0</v>
      </c>
      <c r="K75" s="43">
        <f>SUM(K76:K84)</f>
        <v>0</v>
      </c>
      <c r="L75" s="43">
        <f>SUM(L76:L84)</f>
        <v>0</v>
      </c>
      <c r="M75" s="43">
        <f>N75+O75</f>
        <v>0</v>
      </c>
      <c r="N75" s="43">
        <f>SUM(N76:N84)</f>
        <v>0</v>
      </c>
      <c r="O75" s="43">
        <f>SUM(O76:O84)</f>
        <v>0</v>
      </c>
      <c r="P75" s="43">
        <f>SUM(P76:P84)</f>
        <v>0</v>
      </c>
      <c r="Q75" s="43">
        <f>I75-M75</f>
        <v>0</v>
      </c>
      <c r="R75" s="43">
        <f>J75-N75</f>
        <v>0</v>
      </c>
      <c r="S75" s="43">
        <f>K75-O75</f>
        <v>0</v>
      </c>
      <c r="T75" s="43">
        <f>L75-P75</f>
        <v>0</v>
      </c>
    </row>
    <row r="76" spans="1:20" s="13" customFormat="1" ht="48" customHeight="1">
      <c r="A76" s="15"/>
      <c r="B76" s="15">
        <v>7310</v>
      </c>
      <c r="C76" s="85" t="s">
        <v>82</v>
      </c>
      <c r="D76" s="63">
        <f>E76+F76</f>
        <v>92191.5</v>
      </c>
      <c r="E76" s="46">
        <v>0</v>
      </c>
      <c r="F76" s="46">
        <v>92191.5</v>
      </c>
      <c r="G76" s="46">
        <v>92191.5</v>
      </c>
      <c r="H76" s="46">
        <v>0</v>
      </c>
      <c r="I76" s="46">
        <f>J76+K76</f>
        <v>0</v>
      </c>
      <c r="J76" s="46">
        <v>0</v>
      </c>
      <c r="K76" s="46">
        <v>0</v>
      </c>
      <c r="L76" s="46">
        <v>0</v>
      </c>
      <c r="M76" s="46">
        <f>N76+O76</f>
        <v>0</v>
      </c>
      <c r="N76" s="46">
        <v>0</v>
      </c>
      <c r="O76" s="46">
        <v>0</v>
      </c>
      <c r="P76" s="46">
        <v>0</v>
      </c>
      <c r="Q76" s="46">
        <f>I76-M76</f>
        <v>0</v>
      </c>
      <c r="R76" s="46">
        <f>J76-N76</f>
        <v>0</v>
      </c>
      <c r="S76" s="46">
        <f>K76-O76</f>
        <v>0</v>
      </c>
      <c r="T76" s="46">
        <f>L76-P76</f>
        <v>0</v>
      </c>
    </row>
    <row r="77" spans="1:20" s="21" customFormat="1" ht="45.75" customHeight="1">
      <c r="A77" s="20">
        <v>7321</v>
      </c>
      <c r="B77" s="20">
        <v>7321</v>
      </c>
      <c r="C77" s="85" t="s">
        <v>83</v>
      </c>
      <c r="D77" s="63">
        <f>E77+F77</f>
        <v>89512</v>
      </c>
      <c r="E77" s="46">
        <v>0</v>
      </c>
      <c r="F77" s="63">
        <v>89512</v>
      </c>
      <c r="G77" s="46">
        <v>89512</v>
      </c>
      <c r="H77" s="46">
        <v>0</v>
      </c>
      <c r="I77" s="46">
        <f>J77+K77</f>
        <v>0</v>
      </c>
      <c r="J77" s="46">
        <v>0</v>
      </c>
      <c r="K77" s="46">
        <v>0</v>
      </c>
      <c r="L77" s="46">
        <v>0</v>
      </c>
      <c r="M77" s="46">
        <f>N77+O77</f>
        <v>0</v>
      </c>
      <c r="N77" s="46">
        <v>0</v>
      </c>
      <c r="O77" s="46">
        <v>0</v>
      </c>
      <c r="P77" s="46">
        <v>0</v>
      </c>
      <c r="Q77" s="46">
        <f>I77-M77</f>
        <v>0</v>
      </c>
      <c r="R77" s="46">
        <f>J77-N77</f>
        <v>0</v>
      </c>
      <c r="S77" s="46">
        <f>K77-O77</f>
        <v>0</v>
      </c>
      <c r="T77" s="46">
        <f>L77-P77</f>
        <v>0</v>
      </c>
    </row>
    <row r="78" spans="1:20" s="21" customFormat="1" ht="50.25" customHeight="1">
      <c r="A78" s="20">
        <v>7322</v>
      </c>
      <c r="B78" s="20">
        <v>7322</v>
      </c>
      <c r="C78" s="85" t="s">
        <v>84</v>
      </c>
      <c r="D78" s="63">
        <f>E78+F78</f>
        <v>5920.3</v>
      </c>
      <c r="E78" s="46">
        <v>0</v>
      </c>
      <c r="F78" s="63">
        <v>5920.3</v>
      </c>
      <c r="G78" s="46">
        <v>5920.3</v>
      </c>
      <c r="H78" s="46">
        <v>0</v>
      </c>
      <c r="I78" s="46">
        <f>J78+K78</f>
        <v>0</v>
      </c>
      <c r="J78" s="46">
        <v>0</v>
      </c>
      <c r="K78" s="46">
        <v>0</v>
      </c>
      <c r="L78" s="46">
        <v>0</v>
      </c>
      <c r="M78" s="46">
        <f>N78+O78</f>
        <v>0</v>
      </c>
      <c r="N78" s="46">
        <v>0</v>
      </c>
      <c r="O78" s="46">
        <v>0</v>
      </c>
      <c r="P78" s="46">
        <v>0</v>
      </c>
      <c r="Q78" s="46">
        <f>I78-M78</f>
        <v>0</v>
      </c>
      <c r="R78" s="46">
        <f>J78-N78</f>
        <v>0</v>
      </c>
      <c r="S78" s="46">
        <f>K78-O78</f>
        <v>0</v>
      </c>
      <c r="T78" s="46">
        <f>L78-P78</f>
        <v>0</v>
      </c>
    </row>
    <row r="79" spans="1:20" s="21" customFormat="1" ht="63.75" customHeight="1">
      <c r="A79" s="20"/>
      <c r="B79" s="39">
        <v>7330</v>
      </c>
      <c r="C79" s="85" t="s">
        <v>85</v>
      </c>
      <c r="D79" s="63">
        <f>E79+F79</f>
        <v>15600</v>
      </c>
      <c r="E79" s="46">
        <v>0</v>
      </c>
      <c r="F79" s="63">
        <v>15600</v>
      </c>
      <c r="G79" s="46">
        <v>15600</v>
      </c>
      <c r="H79" s="46">
        <v>0</v>
      </c>
      <c r="I79" s="46">
        <f>J79+K79</f>
        <v>0</v>
      </c>
      <c r="J79" s="46">
        <v>0</v>
      </c>
      <c r="K79" s="46">
        <v>0</v>
      </c>
      <c r="L79" s="46">
        <v>0</v>
      </c>
      <c r="M79" s="46">
        <f>N79+O79</f>
        <v>0</v>
      </c>
      <c r="N79" s="46">
        <v>0</v>
      </c>
      <c r="O79" s="46">
        <v>0</v>
      </c>
      <c r="P79" s="46">
        <v>0</v>
      </c>
      <c r="Q79" s="46">
        <f>I79-M79</f>
        <v>0</v>
      </c>
      <c r="R79" s="46">
        <f>J79-N79</f>
        <v>0</v>
      </c>
      <c r="S79" s="46">
        <f>K79-O79</f>
        <v>0</v>
      </c>
      <c r="T79" s="46">
        <f>L79-P79</f>
        <v>0</v>
      </c>
    </row>
    <row r="80" spans="1:20" s="21" customFormat="1" ht="69" customHeight="1">
      <c r="A80" s="20"/>
      <c r="B80" s="39"/>
      <c r="C80" s="85" t="s">
        <v>86</v>
      </c>
      <c r="D80" s="63">
        <f>E80+F80</f>
        <v>0</v>
      </c>
      <c r="E80" s="46">
        <v>0</v>
      </c>
      <c r="F80" s="63">
        <v>0</v>
      </c>
      <c r="G80" s="46">
        <v>0</v>
      </c>
      <c r="H80" s="46">
        <v>0</v>
      </c>
      <c r="I80" s="46">
        <f>J80+K80</f>
        <v>0</v>
      </c>
      <c r="J80" s="46">
        <v>0</v>
      </c>
      <c r="K80" s="46">
        <v>0</v>
      </c>
      <c r="L80" s="46">
        <v>0</v>
      </c>
      <c r="M80" s="46">
        <f>N80+O80</f>
        <v>0</v>
      </c>
      <c r="N80" s="46">
        <v>0</v>
      </c>
      <c r="O80" s="46">
        <v>0</v>
      </c>
      <c r="P80" s="46">
        <v>0</v>
      </c>
      <c r="Q80" s="46">
        <f>I80-M80</f>
        <v>0</v>
      </c>
      <c r="R80" s="46">
        <f>J80-N80</f>
        <v>0</v>
      </c>
      <c r="S80" s="46">
        <f>K80-O80</f>
        <v>0</v>
      </c>
      <c r="T80" s="46">
        <f>L80-P80</f>
        <v>0</v>
      </c>
    </row>
    <row r="81" spans="1:20" s="21" customFormat="1" ht="71.25" customHeight="1">
      <c r="A81" s="20"/>
      <c r="B81" s="39"/>
      <c r="C81" s="108" t="s">
        <v>87</v>
      </c>
      <c r="D81" s="63">
        <f>E81+F81</f>
        <v>0</v>
      </c>
      <c r="E81" s="46">
        <v>0</v>
      </c>
      <c r="F81" s="63">
        <v>0</v>
      </c>
      <c r="G81" s="46">
        <v>0</v>
      </c>
      <c r="H81" s="46">
        <v>0</v>
      </c>
      <c r="I81" s="46">
        <f>J81+K81</f>
        <v>0</v>
      </c>
      <c r="J81" s="46">
        <v>0</v>
      </c>
      <c r="K81" s="46">
        <v>0</v>
      </c>
      <c r="L81" s="46">
        <v>0</v>
      </c>
      <c r="M81" s="46">
        <f>N81+O81</f>
        <v>0</v>
      </c>
      <c r="N81" s="46">
        <v>0</v>
      </c>
      <c r="O81" s="46">
        <v>0</v>
      </c>
      <c r="P81" s="46">
        <v>0</v>
      </c>
      <c r="Q81" s="46">
        <f>I81-M81</f>
        <v>0</v>
      </c>
      <c r="R81" s="46">
        <f>J81-N81</f>
        <v>0</v>
      </c>
      <c r="S81" s="46">
        <f>K81-O81</f>
        <v>0</v>
      </c>
      <c r="T81" s="46">
        <f>L81-P81</f>
        <v>0</v>
      </c>
    </row>
    <row r="82" spans="1:20" s="21" customFormat="1" ht="114" customHeight="1">
      <c r="A82" s="20"/>
      <c r="B82" s="20">
        <v>7372</v>
      </c>
      <c r="C82" s="85" t="s">
        <v>88</v>
      </c>
      <c r="D82" s="63">
        <f>E82+F82</f>
        <v>3696</v>
      </c>
      <c r="E82" s="46">
        <v>0</v>
      </c>
      <c r="F82" s="63">
        <v>3696</v>
      </c>
      <c r="G82" s="46">
        <v>3696</v>
      </c>
      <c r="H82" s="46">
        <v>0</v>
      </c>
      <c r="I82" s="46">
        <f>J82+K82</f>
        <v>0</v>
      </c>
      <c r="J82" s="46">
        <v>0</v>
      </c>
      <c r="K82" s="46">
        <v>0</v>
      </c>
      <c r="L82" s="46">
        <v>0</v>
      </c>
      <c r="M82" s="46">
        <f>N82+O82</f>
        <v>0</v>
      </c>
      <c r="N82" s="46">
        <v>0</v>
      </c>
      <c r="O82" s="46">
        <v>0</v>
      </c>
      <c r="P82" s="46">
        <v>0</v>
      </c>
      <c r="Q82" s="46">
        <f>I82-M82</f>
        <v>0</v>
      </c>
      <c r="R82" s="46">
        <f>J82-N82</f>
        <v>0</v>
      </c>
      <c r="S82" s="46">
        <f>K82-O82</f>
        <v>0</v>
      </c>
      <c r="T82" s="46">
        <f>L82-P82</f>
        <v>0</v>
      </c>
    </row>
    <row r="83" spans="1:20" s="21" customFormat="1" ht="132" customHeight="1">
      <c r="A83" s="20"/>
      <c r="B83" s="20">
        <v>7374</v>
      </c>
      <c r="C83" s="85" t="s">
        <v>89</v>
      </c>
      <c r="D83" s="63">
        <f>E83+F83</f>
        <v>676.9</v>
      </c>
      <c r="E83" s="46">
        <v>0</v>
      </c>
      <c r="F83" s="63">
        <v>676.9</v>
      </c>
      <c r="G83" s="46">
        <v>676.9</v>
      </c>
      <c r="H83" s="46">
        <v>0</v>
      </c>
      <c r="I83" s="46">
        <f>J83+K83</f>
        <v>0</v>
      </c>
      <c r="J83" s="46">
        <v>0</v>
      </c>
      <c r="K83" s="46">
        <v>0</v>
      </c>
      <c r="L83" s="46">
        <v>0</v>
      </c>
      <c r="M83" s="46">
        <f>N83+O83</f>
        <v>0</v>
      </c>
      <c r="N83" s="46">
        <v>0</v>
      </c>
      <c r="O83" s="46">
        <v>0</v>
      </c>
      <c r="P83" s="46">
        <v>0</v>
      </c>
      <c r="Q83" s="46">
        <f>I83-M83</f>
        <v>0</v>
      </c>
      <c r="R83" s="46">
        <f>J83-N83</f>
        <v>0</v>
      </c>
      <c r="S83" s="46">
        <f>K83-O83</f>
        <v>0</v>
      </c>
      <c r="T83" s="46">
        <f>L83-P83</f>
        <v>0</v>
      </c>
    </row>
    <row r="84" spans="1:20" s="21" customFormat="1" ht="111.75" customHeight="1">
      <c r="A84" s="20"/>
      <c r="B84" s="20">
        <v>7375</v>
      </c>
      <c r="C84" s="85" t="s">
        <v>90</v>
      </c>
      <c r="D84" s="63">
        <f>E84+F84</f>
        <v>22479.6</v>
      </c>
      <c r="E84" s="46">
        <v>0</v>
      </c>
      <c r="F84" s="63">
        <v>22479.6</v>
      </c>
      <c r="G84" s="46">
        <v>22479.6</v>
      </c>
      <c r="H84" s="46">
        <v>0</v>
      </c>
      <c r="I84" s="46">
        <f>J84+K84</f>
        <v>0</v>
      </c>
      <c r="J84" s="46">
        <v>0</v>
      </c>
      <c r="K84" s="46">
        <v>0</v>
      </c>
      <c r="L84" s="46">
        <v>0</v>
      </c>
      <c r="M84" s="46">
        <f>N84+O84</f>
        <v>0</v>
      </c>
      <c r="N84" s="46">
        <v>0</v>
      </c>
      <c r="O84" s="46">
        <v>0</v>
      </c>
      <c r="P84" s="46">
        <v>0</v>
      </c>
      <c r="Q84" s="46">
        <f>I84-M84</f>
        <v>0</v>
      </c>
      <c r="R84" s="46">
        <f>J84-N84</f>
        <v>0</v>
      </c>
      <c r="S84" s="46">
        <f>K84-O84</f>
        <v>0</v>
      </c>
      <c r="T84" s="46">
        <f>L84-P84</f>
        <v>0</v>
      </c>
    </row>
    <row r="85" spans="1:20" s="13" customFormat="1" ht="72" customHeight="1">
      <c r="A85" s="15">
        <v>7400</v>
      </c>
      <c r="B85" s="15"/>
      <c r="C85" s="87" t="s">
        <v>91</v>
      </c>
      <c r="D85" s="62">
        <f>E85+F85</f>
        <v>1970211.7</v>
      </c>
      <c r="E85" s="43">
        <f>SUM(E86:E91)</f>
        <v>1936218.7</v>
      </c>
      <c r="F85" s="43">
        <f>SUM(F86:F91)</f>
        <v>33993</v>
      </c>
      <c r="G85" s="43">
        <f>SUM(G86:G91)</f>
        <v>33993</v>
      </c>
      <c r="H85" s="43">
        <f>SUM(H86:H91)</f>
        <v>115384.4</v>
      </c>
      <c r="I85" s="43">
        <f>SUM(J85+K85)</f>
        <v>56490.899999999994</v>
      </c>
      <c r="J85" s="43">
        <f>SUM(J86:J91)</f>
        <v>56490.899999999994</v>
      </c>
      <c r="K85" s="43">
        <f>SUM(K86:K91)</f>
        <v>0</v>
      </c>
      <c r="L85" s="43">
        <f>SUM(L86:L91)</f>
        <v>0</v>
      </c>
      <c r="M85" s="43">
        <f>SUM(N85+O85)</f>
        <v>75893.1</v>
      </c>
      <c r="N85" s="43">
        <f>SUM(N86:N91)</f>
        <v>75893.1</v>
      </c>
      <c r="O85" s="43">
        <f>SUM(O86:O91)</f>
        <v>0</v>
      </c>
      <c r="P85" s="43">
        <f>SUM(P86:P91)</f>
        <v>0</v>
      </c>
      <c r="Q85" s="43">
        <f>I85-M85</f>
        <v>-19402.20000000001</v>
      </c>
      <c r="R85" s="43">
        <f>J85-N85</f>
        <v>-19402.20000000001</v>
      </c>
      <c r="S85" s="43">
        <f>K85-O85</f>
        <v>0</v>
      </c>
      <c r="T85" s="43">
        <f>L85-P85</f>
        <v>0</v>
      </c>
    </row>
    <row r="86" spans="1:20" s="21" customFormat="1" ht="35.25" customHeight="1">
      <c r="A86" s="29">
        <v>7413</v>
      </c>
      <c r="B86" s="29">
        <v>7413</v>
      </c>
      <c r="C86" s="85" t="s">
        <v>92</v>
      </c>
      <c r="D86" s="63">
        <f>E86+F86</f>
        <v>134856.6</v>
      </c>
      <c r="E86" s="46">
        <v>134856.6</v>
      </c>
      <c r="F86" s="63">
        <v>0</v>
      </c>
      <c r="G86" s="46">
        <v>0</v>
      </c>
      <c r="H86" s="46">
        <v>9206.8</v>
      </c>
      <c r="I86" s="46">
        <f>J86+K86</f>
        <v>2526.5</v>
      </c>
      <c r="J86" s="46">
        <f>2526.5</f>
        <v>2526.5</v>
      </c>
      <c r="K86" s="46">
        <v>0</v>
      </c>
      <c r="L86" s="46">
        <v>0</v>
      </c>
      <c r="M86" s="46">
        <f>N86+O86</f>
        <v>7069.5</v>
      </c>
      <c r="N86" s="46">
        <v>7069.5</v>
      </c>
      <c r="O86" s="46">
        <v>0</v>
      </c>
      <c r="P86" s="46">
        <v>0</v>
      </c>
      <c r="Q86" s="46">
        <f>I86-M86</f>
        <v>-4543</v>
      </c>
      <c r="R86" s="46">
        <f>J86-N86</f>
        <v>-4543</v>
      </c>
      <c r="S86" s="46">
        <f>K86-O86</f>
        <v>0</v>
      </c>
      <c r="T86" s="46">
        <f>L86-P86</f>
        <v>0</v>
      </c>
    </row>
    <row r="87" spans="1:20" s="21" customFormat="1" ht="53.25" customHeight="1">
      <c r="A87" s="29">
        <v>7421</v>
      </c>
      <c r="B87" s="29">
        <v>7421</v>
      </c>
      <c r="C87" s="85" t="s">
        <v>93</v>
      </c>
      <c r="D87" s="63">
        <f>E87+F87</f>
        <v>766662</v>
      </c>
      <c r="E87" s="46">
        <v>766662</v>
      </c>
      <c r="F87" s="63">
        <v>0</v>
      </c>
      <c r="G87" s="46">
        <v>0</v>
      </c>
      <c r="H87" s="46">
        <v>66897</v>
      </c>
      <c r="I87" s="46">
        <f>J87+K87</f>
        <v>31917.2</v>
      </c>
      <c r="J87" s="46">
        <v>31917.2</v>
      </c>
      <c r="K87" s="46">
        <v>0</v>
      </c>
      <c r="L87" s="46">
        <v>0</v>
      </c>
      <c r="M87" s="46">
        <f>N87+O87</f>
        <v>48841.3</v>
      </c>
      <c r="N87" s="46">
        <v>48841.3</v>
      </c>
      <c r="O87" s="46">
        <v>0</v>
      </c>
      <c r="P87" s="46">
        <v>0</v>
      </c>
      <c r="Q87" s="46">
        <f>I87-M87</f>
        <v>-16924.100000000002</v>
      </c>
      <c r="R87" s="46">
        <f>J87-N87</f>
        <v>-16924.100000000002</v>
      </c>
      <c r="S87" s="46">
        <f>K87-O87</f>
        <v>0</v>
      </c>
      <c r="T87" s="46">
        <f>L87-P87</f>
        <v>0</v>
      </c>
    </row>
    <row r="88" spans="1:20" s="21" customFormat="1" ht="41.25" customHeight="1">
      <c r="A88" s="29">
        <v>7426</v>
      </c>
      <c r="B88" s="29">
        <v>7426</v>
      </c>
      <c r="C88" s="85" t="s">
        <v>94</v>
      </c>
      <c r="D88" s="63">
        <f>E88+F88</f>
        <v>39114.9</v>
      </c>
      <c r="E88" s="46">
        <v>5121.9</v>
      </c>
      <c r="F88" s="63">
        <v>33993</v>
      </c>
      <c r="G88" s="46">
        <v>33993</v>
      </c>
      <c r="H88" s="46">
        <v>0</v>
      </c>
      <c r="I88" s="46">
        <f>J88+K88</f>
        <v>0</v>
      </c>
      <c r="J88" s="46">
        <v>0</v>
      </c>
      <c r="K88" s="46">
        <v>0</v>
      </c>
      <c r="L88" s="46">
        <v>0</v>
      </c>
      <c r="M88" s="46">
        <f>N88+O88</f>
        <v>0</v>
      </c>
      <c r="N88" s="46">
        <v>0</v>
      </c>
      <c r="O88" s="46">
        <v>0</v>
      </c>
      <c r="P88" s="46">
        <v>0</v>
      </c>
      <c r="Q88" s="46">
        <f>I88-M88</f>
        <v>0</v>
      </c>
      <c r="R88" s="46">
        <f>J88-N88</f>
        <v>0</v>
      </c>
      <c r="S88" s="46">
        <f>K88-O88</f>
        <v>0</v>
      </c>
      <c r="T88" s="46">
        <f>L88-P88</f>
        <v>0</v>
      </c>
    </row>
    <row r="89" spans="1:20" s="21" customFormat="1" ht="56.25" customHeight="1">
      <c r="A89" s="29">
        <v>7430</v>
      </c>
      <c r="B89" s="29">
        <v>7430</v>
      </c>
      <c r="C89" s="85" t="s">
        <v>95</v>
      </c>
      <c r="D89" s="63">
        <f>E89+F89</f>
        <v>38578.2</v>
      </c>
      <c r="E89" s="46">
        <v>38578.2</v>
      </c>
      <c r="F89" s="63">
        <v>0</v>
      </c>
      <c r="G89" s="46">
        <v>0</v>
      </c>
      <c r="H89" s="46">
        <v>2465.5</v>
      </c>
      <c r="I89" s="46">
        <f>J89+K89</f>
        <v>911</v>
      </c>
      <c r="J89" s="46">
        <v>911</v>
      </c>
      <c r="K89" s="46">
        <v>0</v>
      </c>
      <c r="L89" s="46">
        <v>0</v>
      </c>
      <c r="M89" s="46">
        <f>N89+O89</f>
        <v>2207.3</v>
      </c>
      <c r="N89" s="46">
        <v>2207.3</v>
      </c>
      <c r="O89" s="46">
        <v>0</v>
      </c>
      <c r="P89" s="46">
        <v>0</v>
      </c>
      <c r="Q89" s="46">
        <f>I89-M89</f>
        <v>-1296.3000000000002</v>
      </c>
      <c r="R89" s="46">
        <f>J89-N89</f>
        <v>-1296.3000000000002</v>
      </c>
      <c r="S89" s="46">
        <f>K89-O89</f>
        <v>0</v>
      </c>
      <c r="T89" s="46">
        <f>L89-P89</f>
        <v>0</v>
      </c>
    </row>
    <row r="90" spans="1:20" s="21" customFormat="1" ht="56.25" customHeight="1">
      <c r="A90" s="29"/>
      <c r="B90" s="29"/>
      <c r="C90" s="85" t="s">
        <v>96</v>
      </c>
      <c r="D90" s="63">
        <f>E90+F90</f>
        <v>0</v>
      </c>
      <c r="E90" s="46">
        <v>0</v>
      </c>
      <c r="F90" s="63">
        <v>0</v>
      </c>
      <c r="G90" s="46">
        <v>0</v>
      </c>
      <c r="H90" s="46">
        <v>0</v>
      </c>
      <c r="I90" s="46">
        <f>J90+K90</f>
        <v>0</v>
      </c>
      <c r="J90" s="46">
        <v>0</v>
      </c>
      <c r="K90" s="46">
        <v>0</v>
      </c>
      <c r="L90" s="46">
        <v>0</v>
      </c>
      <c r="M90" s="46">
        <f>N90+O90</f>
        <v>189.5</v>
      </c>
      <c r="N90" s="46">
        <v>189.5</v>
      </c>
      <c r="O90" s="46">
        <v>0</v>
      </c>
      <c r="P90" s="46">
        <v>0</v>
      </c>
      <c r="Q90" s="46">
        <f>I90-M90</f>
        <v>-189.5</v>
      </c>
      <c r="R90" s="46">
        <f>J90-N90</f>
        <v>-189.5</v>
      </c>
      <c r="S90" s="46">
        <f>K90-O90</f>
        <v>0</v>
      </c>
      <c r="T90" s="46">
        <f>L90-P90</f>
        <v>0</v>
      </c>
    </row>
    <row r="91" spans="1:20" s="21" customFormat="1" ht="85.5" customHeight="1">
      <c r="A91" s="20">
        <v>7461</v>
      </c>
      <c r="B91" s="20">
        <v>7461</v>
      </c>
      <c r="C91" s="85" t="s">
        <v>97</v>
      </c>
      <c r="D91" s="63">
        <f>E91+F91</f>
        <v>991000</v>
      </c>
      <c r="E91" s="46">
        <v>991000</v>
      </c>
      <c r="F91" s="63">
        <v>0</v>
      </c>
      <c r="G91" s="46">
        <v>0</v>
      </c>
      <c r="H91" s="46">
        <v>36815.1</v>
      </c>
      <c r="I91" s="46">
        <f>J91+K91</f>
        <v>21136.2</v>
      </c>
      <c r="J91" s="46">
        <v>21136.2</v>
      </c>
      <c r="K91" s="46">
        <v>0</v>
      </c>
      <c r="L91" s="46">
        <v>0</v>
      </c>
      <c r="M91" s="46">
        <f>N91+O91</f>
        <v>17585.5</v>
      </c>
      <c r="N91" s="46">
        <v>17585.5</v>
      </c>
      <c r="O91" s="46">
        <v>0</v>
      </c>
      <c r="P91" s="46">
        <v>0</v>
      </c>
      <c r="Q91" s="46">
        <f>I91-M91</f>
        <v>3550.7000000000007</v>
      </c>
      <c r="R91" s="46">
        <f>J91-N91</f>
        <v>3550.7000000000007</v>
      </c>
      <c r="S91" s="46">
        <f>K91-O91</f>
        <v>0</v>
      </c>
      <c r="T91" s="46">
        <f>L91-P91</f>
        <v>0</v>
      </c>
    </row>
    <row r="92" spans="1:20" s="21" customFormat="1" ht="51" customHeight="1">
      <c r="A92" s="20">
        <v>7500</v>
      </c>
      <c r="B92" s="20"/>
      <c r="C92" s="87" t="s">
        <v>98</v>
      </c>
      <c r="D92" s="64">
        <f>SUM(D93:D94)</f>
        <v>91897.2</v>
      </c>
      <c r="E92" s="64">
        <f>SUM(E93:E94)</f>
        <v>83859</v>
      </c>
      <c r="F92" s="64">
        <f>SUM(F93:F94)</f>
        <v>8038.2</v>
      </c>
      <c r="G92" s="64">
        <f>SUM(G93:G94)</f>
        <v>7918.7</v>
      </c>
      <c r="H92" s="64">
        <f>SUM(H93:H94)</f>
        <v>5516.8</v>
      </c>
      <c r="I92" s="64">
        <f>SUM(I93:I94)</f>
        <v>252.4</v>
      </c>
      <c r="J92" s="64">
        <f>SUM(J93:J94)</f>
        <v>132.9</v>
      </c>
      <c r="K92" s="64">
        <f>SUM(K93:K94)</f>
        <v>119.5</v>
      </c>
      <c r="L92" s="64">
        <f>SUM(L93:L94)</f>
        <v>0</v>
      </c>
      <c r="M92" s="64">
        <f>SUM(M93:M94)</f>
        <v>3528.2999999999997</v>
      </c>
      <c r="N92" s="64">
        <f>SUM(N93:N94)</f>
        <v>44.2</v>
      </c>
      <c r="O92" s="64">
        <f>SUM(O93:O94)</f>
        <v>3484.1</v>
      </c>
      <c r="P92" s="64">
        <f>SUM(P93:P94)</f>
        <v>0</v>
      </c>
      <c r="Q92" s="64">
        <f>I92-M92</f>
        <v>-3275.8999999999996</v>
      </c>
      <c r="R92" s="43">
        <f>J92-N92</f>
        <v>88.7</v>
      </c>
      <c r="S92" s="62">
        <f>K92-O92</f>
        <v>-3364.6</v>
      </c>
      <c r="T92" s="62">
        <f>L92-P92</f>
        <v>0</v>
      </c>
    </row>
    <row r="93" spans="1:20" s="22" customFormat="1" ht="54" customHeight="1">
      <c r="A93" s="27">
        <v>7520</v>
      </c>
      <c r="B93" s="27">
        <v>7520</v>
      </c>
      <c r="C93" s="85" t="s">
        <v>99</v>
      </c>
      <c r="D93" s="63">
        <f>E93+F93</f>
        <v>91897.2</v>
      </c>
      <c r="E93" s="46">
        <v>83859</v>
      </c>
      <c r="F93" s="46">
        <v>8038.2</v>
      </c>
      <c r="G93" s="46">
        <v>7918.7</v>
      </c>
      <c r="H93" s="46">
        <v>5516.8</v>
      </c>
      <c r="I93" s="46">
        <f>J93+K93</f>
        <v>252.4</v>
      </c>
      <c r="J93" s="46">
        <v>132.9</v>
      </c>
      <c r="K93" s="46">
        <v>119.5</v>
      </c>
      <c r="L93" s="46">
        <v>0</v>
      </c>
      <c r="M93" s="46">
        <f>N93+O93</f>
        <v>3528.2999999999997</v>
      </c>
      <c r="N93" s="46">
        <v>44.2</v>
      </c>
      <c r="O93" s="46">
        <v>3484.1</v>
      </c>
      <c r="P93" s="46">
        <v>0</v>
      </c>
      <c r="Q93" s="46">
        <f>I93-M93</f>
        <v>-3275.8999999999996</v>
      </c>
      <c r="R93" s="46">
        <f>J93-N93</f>
        <v>88.7</v>
      </c>
      <c r="S93" s="46">
        <f>K93-O93</f>
        <v>-3364.6</v>
      </c>
      <c r="T93" s="46">
        <f>L93-P93</f>
        <v>0</v>
      </c>
    </row>
    <row r="94" spans="1:20" s="110" customFormat="1" ht="54" customHeight="1">
      <c r="A94" s="109"/>
      <c r="B94" s="109"/>
      <c r="C94" s="105" t="s">
        <v>100</v>
      </c>
      <c r="D94" s="63">
        <f>E94+F94</f>
        <v>0</v>
      </c>
      <c r="E94" s="46"/>
      <c r="F94" s="46"/>
      <c r="G94" s="46"/>
      <c r="H94" s="46"/>
      <c r="I94" s="46">
        <f>J94+K94</f>
        <v>0</v>
      </c>
      <c r="J94" s="46"/>
      <c r="K94" s="46"/>
      <c r="L94" s="46"/>
      <c r="M94" s="46">
        <f>N94+O94</f>
        <v>0</v>
      </c>
      <c r="N94" s="46">
        <v>0</v>
      </c>
      <c r="O94" s="46">
        <v>0</v>
      </c>
      <c r="P94" s="46">
        <v>0</v>
      </c>
      <c r="Q94" s="46">
        <f>I94-M94</f>
        <v>0</v>
      </c>
      <c r="R94" s="46">
        <f>J94-N94</f>
        <v>0</v>
      </c>
      <c r="S94" s="46">
        <f>K94-O94</f>
        <v>0</v>
      </c>
      <c r="T94" s="46">
        <f>L94-P94</f>
        <v>0</v>
      </c>
    </row>
    <row r="95" spans="1:20" s="24" customFormat="1" ht="50.25" customHeight="1">
      <c r="A95" s="23">
        <v>7600</v>
      </c>
      <c r="B95" s="23"/>
      <c r="C95" s="87" t="s">
        <v>101</v>
      </c>
      <c r="D95" s="62">
        <f>E95+F95</f>
        <v>321638</v>
      </c>
      <c r="E95" s="43">
        <f>SUM(E96:E104)</f>
        <v>78605</v>
      </c>
      <c r="F95" s="62">
        <f>SUM(F96:F104)</f>
        <v>243033</v>
      </c>
      <c r="G95" s="62">
        <f>SUM(G96:G104)</f>
        <v>243033</v>
      </c>
      <c r="H95" s="43">
        <f>SUM(H96:H104)</f>
        <v>3976.5</v>
      </c>
      <c r="I95" s="43">
        <f>J95+K95</f>
        <v>1061.2</v>
      </c>
      <c r="J95" s="43">
        <f>SUM(J96:J104)</f>
        <v>1061.2</v>
      </c>
      <c r="K95" s="62">
        <f>SUM(K96:K104)</f>
        <v>0</v>
      </c>
      <c r="L95" s="62">
        <f>SUM(L96:L104)</f>
        <v>0</v>
      </c>
      <c r="M95" s="43">
        <f>N95+O95</f>
        <v>972</v>
      </c>
      <c r="N95" s="43">
        <f>SUM(N96:N104)</f>
        <v>878.6</v>
      </c>
      <c r="O95" s="62">
        <f>SUM(O96:O104)</f>
        <v>93.4</v>
      </c>
      <c r="P95" s="62">
        <f>SUM(P96:P104)</f>
        <v>0</v>
      </c>
      <c r="Q95" s="43">
        <f>I95-M95</f>
        <v>89.20000000000005</v>
      </c>
      <c r="R95" s="43">
        <f>J95-N95</f>
        <v>182.60000000000002</v>
      </c>
      <c r="S95" s="62">
        <f>K95-O95</f>
        <v>-93.4</v>
      </c>
      <c r="T95" s="62">
        <f>L95-P95</f>
        <v>0</v>
      </c>
    </row>
    <row r="96" spans="1:20" s="26" customFormat="1" ht="52.5" customHeight="1">
      <c r="A96" s="30">
        <v>7610</v>
      </c>
      <c r="B96" s="30">
        <v>7610</v>
      </c>
      <c r="C96" s="85" t="s">
        <v>102</v>
      </c>
      <c r="D96" s="63">
        <f>E96+F96</f>
        <v>2039.2</v>
      </c>
      <c r="E96" s="46">
        <v>2039.2</v>
      </c>
      <c r="F96" s="63">
        <v>0</v>
      </c>
      <c r="G96" s="46">
        <v>0</v>
      </c>
      <c r="H96" s="46">
        <v>20</v>
      </c>
      <c r="I96" s="46">
        <f>J96+K96</f>
        <v>0</v>
      </c>
      <c r="J96" s="46">
        <v>0</v>
      </c>
      <c r="K96" s="46">
        <v>0</v>
      </c>
      <c r="L96" s="46">
        <v>0</v>
      </c>
      <c r="M96" s="46">
        <f>N96+O96</f>
        <v>0</v>
      </c>
      <c r="N96" s="46">
        <v>0</v>
      </c>
      <c r="O96" s="46">
        <v>0</v>
      </c>
      <c r="P96" s="46">
        <v>0</v>
      </c>
      <c r="Q96" s="46">
        <f>I96-M96</f>
        <v>0</v>
      </c>
      <c r="R96" s="46">
        <f>J96-N96</f>
        <v>0</v>
      </c>
      <c r="S96" s="46">
        <f>K96-O96</f>
        <v>0</v>
      </c>
      <c r="T96" s="46">
        <f>L96-P96</f>
        <v>0</v>
      </c>
    </row>
    <row r="97" spans="1:20" s="26" customFormat="1" ht="52.5" customHeight="1">
      <c r="A97" s="30"/>
      <c r="B97" s="25">
        <v>7622</v>
      </c>
      <c r="C97" s="85" t="s">
        <v>103</v>
      </c>
      <c r="D97" s="63">
        <f>E97+F97</f>
        <v>90</v>
      </c>
      <c r="E97" s="46">
        <v>90</v>
      </c>
      <c r="F97" s="63">
        <v>0</v>
      </c>
      <c r="G97" s="46">
        <v>0</v>
      </c>
      <c r="H97" s="46">
        <v>0</v>
      </c>
      <c r="I97" s="46">
        <f>J97+K97</f>
        <v>0</v>
      </c>
      <c r="J97" s="46">
        <v>0</v>
      </c>
      <c r="K97" s="46">
        <v>0</v>
      </c>
      <c r="L97" s="46">
        <v>0</v>
      </c>
      <c r="M97" s="46">
        <f>N97+O97</f>
        <v>0</v>
      </c>
      <c r="N97" s="46">
        <v>0</v>
      </c>
      <c r="O97" s="46">
        <v>0</v>
      </c>
      <c r="P97" s="46">
        <v>0</v>
      </c>
      <c r="Q97" s="46">
        <f>I97-M97</f>
        <v>0</v>
      </c>
      <c r="R97" s="46">
        <f>J97-N97</f>
        <v>0</v>
      </c>
      <c r="S97" s="46">
        <f>K97-O97</f>
        <v>0</v>
      </c>
      <c r="T97" s="46">
        <f>L97-P97</f>
        <v>0</v>
      </c>
    </row>
    <row r="98" spans="1:20" s="26" customFormat="1" ht="42" customHeight="1">
      <c r="A98" s="30">
        <v>7630</v>
      </c>
      <c r="B98" s="30">
        <v>7630</v>
      </c>
      <c r="C98" s="85" t="s">
        <v>104</v>
      </c>
      <c r="D98" s="63">
        <f>E98+F98</f>
        <v>2648.5</v>
      </c>
      <c r="E98" s="46">
        <v>2648.5</v>
      </c>
      <c r="F98" s="63">
        <v>0</v>
      </c>
      <c r="G98" s="46">
        <v>0</v>
      </c>
      <c r="H98" s="46">
        <v>0</v>
      </c>
      <c r="I98" s="46">
        <f>J98+K98</f>
        <v>0</v>
      </c>
      <c r="J98" s="46">
        <v>0</v>
      </c>
      <c r="K98" s="46">
        <v>0</v>
      </c>
      <c r="L98" s="46">
        <v>0</v>
      </c>
      <c r="M98" s="46">
        <f>N98+O98</f>
        <v>0</v>
      </c>
      <c r="N98" s="46">
        <v>0</v>
      </c>
      <c r="O98" s="46">
        <v>0</v>
      </c>
      <c r="P98" s="46">
        <v>0</v>
      </c>
      <c r="Q98" s="46">
        <f>I98-M98</f>
        <v>0</v>
      </c>
      <c r="R98" s="46">
        <f>J98-N98</f>
        <v>0</v>
      </c>
      <c r="S98" s="46">
        <f>K98-O98</f>
        <v>0</v>
      </c>
      <c r="T98" s="46">
        <f>L98-P98</f>
        <v>0</v>
      </c>
    </row>
    <row r="99" spans="1:20" s="26" customFormat="1" ht="27" customHeight="1">
      <c r="A99" s="30">
        <v>7640</v>
      </c>
      <c r="B99" s="30">
        <v>7640</v>
      </c>
      <c r="C99" s="85" t="s">
        <v>105</v>
      </c>
      <c r="D99" s="63">
        <f>E99+F99</f>
        <v>183310</v>
      </c>
      <c r="E99" s="46">
        <v>0</v>
      </c>
      <c r="F99" s="63">
        <v>183310</v>
      </c>
      <c r="G99" s="46">
        <v>183310</v>
      </c>
      <c r="H99" s="46">
        <v>0</v>
      </c>
      <c r="I99" s="46">
        <f>J99+K99</f>
        <v>0</v>
      </c>
      <c r="J99" s="46">
        <v>0</v>
      </c>
      <c r="K99" s="46">
        <v>0</v>
      </c>
      <c r="L99" s="46">
        <v>0</v>
      </c>
      <c r="M99" s="46">
        <f>N99+O99</f>
        <v>0</v>
      </c>
      <c r="N99" s="46">
        <v>0</v>
      </c>
      <c r="O99" s="46">
        <v>0</v>
      </c>
      <c r="P99" s="46">
        <v>0</v>
      </c>
      <c r="Q99" s="46">
        <f>I99-M99</f>
        <v>0</v>
      </c>
      <c r="R99" s="46">
        <f>J99-N99</f>
        <v>0</v>
      </c>
      <c r="S99" s="46">
        <f>K99-O99</f>
        <v>0</v>
      </c>
      <c r="T99" s="46">
        <f>L99-P99</f>
        <v>0</v>
      </c>
    </row>
    <row r="100" spans="1:20" s="26" customFormat="1" ht="72" customHeight="1">
      <c r="A100" s="30">
        <v>7650</v>
      </c>
      <c r="B100" s="30">
        <v>7650</v>
      </c>
      <c r="C100" s="85" t="s">
        <v>106</v>
      </c>
      <c r="D100" s="63">
        <f>E100+F100</f>
        <v>70</v>
      </c>
      <c r="E100" s="46">
        <v>0</v>
      </c>
      <c r="F100" s="63">
        <v>70</v>
      </c>
      <c r="G100" s="46">
        <v>70</v>
      </c>
      <c r="H100" s="46">
        <v>0</v>
      </c>
      <c r="I100" s="46">
        <f>J100+K100</f>
        <v>0</v>
      </c>
      <c r="J100" s="46">
        <v>0</v>
      </c>
      <c r="K100" s="46">
        <v>0</v>
      </c>
      <c r="L100" s="46">
        <v>0</v>
      </c>
      <c r="M100" s="46">
        <f>N100+O100</f>
        <v>0</v>
      </c>
      <c r="N100" s="46">
        <v>0</v>
      </c>
      <c r="O100" s="46">
        <v>0</v>
      </c>
      <c r="P100" s="46">
        <v>0</v>
      </c>
      <c r="Q100" s="46">
        <f>I100-M100</f>
        <v>0</v>
      </c>
      <c r="R100" s="46">
        <f>J100-N100</f>
        <v>0</v>
      </c>
      <c r="S100" s="46">
        <f>K100-O100</f>
        <v>0</v>
      </c>
      <c r="T100" s="46">
        <f>L100-P100</f>
        <v>0</v>
      </c>
    </row>
    <row r="101" spans="1:20" s="26" customFormat="1" ht="56.25" customHeight="1">
      <c r="A101" s="30">
        <v>7670</v>
      </c>
      <c r="B101" s="30">
        <v>7670</v>
      </c>
      <c r="C101" s="85" t="s">
        <v>107</v>
      </c>
      <c r="D101" s="63">
        <f>E101+F101</f>
        <v>59653</v>
      </c>
      <c r="E101" s="46">
        <v>0</v>
      </c>
      <c r="F101" s="63">
        <v>59653</v>
      </c>
      <c r="G101" s="46">
        <v>59653</v>
      </c>
      <c r="H101" s="46">
        <v>0</v>
      </c>
      <c r="I101" s="46">
        <f>J101+K101</f>
        <v>0</v>
      </c>
      <c r="J101" s="46">
        <v>0</v>
      </c>
      <c r="K101" s="46">
        <v>0</v>
      </c>
      <c r="L101" s="46">
        <v>0</v>
      </c>
      <c r="M101" s="46">
        <f>N101+O101</f>
        <v>0</v>
      </c>
      <c r="N101" s="46">
        <v>0</v>
      </c>
      <c r="O101" s="46">
        <v>0</v>
      </c>
      <c r="P101" s="46">
        <v>0</v>
      </c>
      <c r="Q101" s="46">
        <f>I101-M101</f>
        <v>0</v>
      </c>
      <c r="R101" s="46">
        <f>J101-N101</f>
        <v>0</v>
      </c>
      <c r="S101" s="46">
        <f>K101-O101</f>
        <v>0</v>
      </c>
      <c r="T101" s="46">
        <f>L101-P101</f>
        <v>0</v>
      </c>
    </row>
    <row r="102" spans="1:20" s="26" customFormat="1" ht="54" customHeight="1">
      <c r="A102" s="30">
        <v>7680</v>
      </c>
      <c r="B102" s="30">
        <v>7680</v>
      </c>
      <c r="C102" s="85" t="s">
        <v>108</v>
      </c>
      <c r="D102" s="63">
        <f>E102+F102</f>
        <v>1019.2</v>
      </c>
      <c r="E102" s="46">
        <v>1019.2</v>
      </c>
      <c r="F102" s="63">
        <v>0</v>
      </c>
      <c r="G102" s="46">
        <v>0</v>
      </c>
      <c r="H102" s="46">
        <v>0</v>
      </c>
      <c r="I102" s="46">
        <f>J102+K102</f>
        <v>0</v>
      </c>
      <c r="J102" s="46">
        <v>0</v>
      </c>
      <c r="K102" s="46">
        <v>0</v>
      </c>
      <c r="L102" s="46">
        <v>0</v>
      </c>
      <c r="M102" s="46">
        <f>N102+O102</f>
        <v>0</v>
      </c>
      <c r="N102" s="46">
        <v>0</v>
      </c>
      <c r="O102" s="46">
        <v>0</v>
      </c>
      <c r="P102" s="46">
        <v>0</v>
      </c>
      <c r="Q102" s="46">
        <f>I102-M102</f>
        <v>0</v>
      </c>
      <c r="R102" s="46">
        <f>J102-N102</f>
        <v>0</v>
      </c>
      <c r="S102" s="46">
        <f>K102-O102</f>
        <v>0</v>
      </c>
      <c r="T102" s="46">
        <f>L102-P102</f>
        <v>0</v>
      </c>
    </row>
    <row r="103" spans="1:20" s="26" customFormat="1" ht="246.75" customHeight="1">
      <c r="A103" s="30"/>
      <c r="B103" s="30"/>
      <c r="C103" s="95" t="s">
        <v>109</v>
      </c>
      <c r="D103" s="63">
        <f>E103+F103</f>
        <v>0</v>
      </c>
      <c r="E103" s="46">
        <v>0</v>
      </c>
      <c r="F103" s="63">
        <v>0</v>
      </c>
      <c r="G103" s="46">
        <v>0</v>
      </c>
      <c r="H103" s="46">
        <v>0</v>
      </c>
      <c r="I103" s="46">
        <f>J103+K103</f>
        <v>0</v>
      </c>
      <c r="J103" s="46">
        <v>0</v>
      </c>
      <c r="K103" s="46">
        <v>0</v>
      </c>
      <c r="L103" s="46">
        <v>0</v>
      </c>
      <c r="M103" s="46">
        <f>N103+O103</f>
        <v>0</v>
      </c>
      <c r="N103" s="46">
        <v>0</v>
      </c>
      <c r="O103" s="46">
        <v>0</v>
      </c>
      <c r="P103" s="46">
        <v>0</v>
      </c>
      <c r="Q103" s="46">
        <f>I103-M103</f>
        <v>0</v>
      </c>
      <c r="R103" s="46">
        <f>J103-N103</f>
        <v>0</v>
      </c>
      <c r="S103" s="46">
        <f>K103-O103</f>
        <v>0</v>
      </c>
      <c r="T103" s="46">
        <f>L103-P103</f>
        <v>0</v>
      </c>
    </row>
    <row r="104" spans="1:20" s="26" customFormat="1" ht="51.75" customHeight="1">
      <c r="A104" s="25">
        <v>7693</v>
      </c>
      <c r="B104" s="25">
        <v>7693</v>
      </c>
      <c r="C104" s="85" t="s">
        <v>110</v>
      </c>
      <c r="D104" s="63">
        <f>E104+F104</f>
        <v>72808.1</v>
      </c>
      <c r="E104" s="46">
        <v>72808.1</v>
      </c>
      <c r="F104" s="63">
        <v>0</v>
      </c>
      <c r="G104" s="46">
        <v>0</v>
      </c>
      <c r="H104" s="46">
        <v>3956.5</v>
      </c>
      <c r="I104" s="46">
        <f>J104+K104</f>
        <v>1061.2</v>
      </c>
      <c r="J104" s="46">
        <v>1061.2</v>
      </c>
      <c r="K104" s="46">
        <v>0</v>
      </c>
      <c r="L104" s="46">
        <v>0</v>
      </c>
      <c r="M104" s="46">
        <f>N104+O104</f>
        <v>972</v>
      </c>
      <c r="N104" s="46">
        <v>878.6</v>
      </c>
      <c r="O104" s="46">
        <v>93.4</v>
      </c>
      <c r="P104" s="46">
        <v>0</v>
      </c>
      <c r="Q104" s="46">
        <f>I104-M104</f>
        <v>89.20000000000005</v>
      </c>
      <c r="R104" s="46">
        <f>J104-N104</f>
        <v>182.60000000000002</v>
      </c>
      <c r="S104" s="46">
        <f>K104-O104</f>
        <v>-93.4</v>
      </c>
      <c r="T104" s="46">
        <f>L104-P104</f>
        <v>0</v>
      </c>
    </row>
    <row r="105" spans="1:20" s="13" customFormat="1" ht="36" customHeight="1">
      <c r="A105" s="15"/>
      <c r="B105" s="15">
        <v>8000</v>
      </c>
      <c r="C105" s="84" t="s">
        <v>111</v>
      </c>
      <c r="D105" s="62">
        <f>E105+F105</f>
        <v>662890.3</v>
      </c>
      <c r="E105" s="43">
        <f>E106+E109+E112+E113+E114+E115+E116</f>
        <v>266620.30000000005</v>
      </c>
      <c r="F105" s="43">
        <f>F106+F109+F112+F113+F114+F115+F116</f>
        <v>396270</v>
      </c>
      <c r="G105" s="43">
        <f>G106+G109+G112+G113+G114+G115+G116</f>
        <v>372270</v>
      </c>
      <c r="H105" s="43">
        <f>H106+H109+H112+H115+H116</f>
        <v>16644.9</v>
      </c>
      <c r="I105" s="43">
        <f>J105+K105</f>
        <v>3089.6</v>
      </c>
      <c r="J105" s="43">
        <f>J106+J109+J112+J115+J116</f>
        <v>3089.6</v>
      </c>
      <c r="K105" s="62">
        <f>K106+K109+K112+K115+K116</f>
        <v>0</v>
      </c>
      <c r="L105" s="62">
        <f>L106+L109+L112+L115+L116</f>
        <v>0</v>
      </c>
      <c r="M105" s="43">
        <f>N105+O105</f>
        <v>19888.2</v>
      </c>
      <c r="N105" s="43">
        <f>N106+N109+N112+N115+N116</f>
        <v>7119</v>
      </c>
      <c r="O105" s="62">
        <f>O106+O109+O112+O115+O116</f>
        <v>12769.2</v>
      </c>
      <c r="P105" s="62">
        <f>P106+P109+P112+P115+P116</f>
        <v>12769.2</v>
      </c>
      <c r="Q105" s="43">
        <f>I105-M105</f>
        <v>-16798.600000000002</v>
      </c>
      <c r="R105" s="43">
        <f>J105-N105</f>
        <v>-4029.4</v>
      </c>
      <c r="S105" s="62">
        <f>K105-O105</f>
        <v>-12769.2</v>
      </c>
      <c r="T105" s="62">
        <f>L105-P105</f>
        <v>-12769.2</v>
      </c>
    </row>
    <row r="106" spans="1:20" s="13" customFormat="1" ht="78" customHeight="1">
      <c r="A106" s="15"/>
      <c r="B106" s="15">
        <v>8100</v>
      </c>
      <c r="C106" s="85" t="s">
        <v>112</v>
      </c>
      <c r="D106" s="65">
        <f>E106+F106</f>
        <v>26303.2</v>
      </c>
      <c r="E106" s="63">
        <f>E107+E108</f>
        <v>26093.2</v>
      </c>
      <c r="F106" s="63">
        <f>F107+F108</f>
        <v>210</v>
      </c>
      <c r="G106" s="46">
        <f>G107+G108</f>
        <v>210</v>
      </c>
      <c r="H106" s="46">
        <f>H107+H108</f>
        <v>423.3</v>
      </c>
      <c r="I106" s="46">
        <f>J106+K106</f>
        <v>284.1</v>
      </c>
      <c r="J106" s="46">
        <f>J107+J108</f>
        <v>284.1</v>
      </c>
      <c r="K106" s="46">
        <f>K107+K108</f>
        <v>0</v>
      </c>
      <c r="L106" s="46">
        <f>L107+L108</f>
        <v>0</v>
      </c>
      <c r="M106" s="46">
        <f>N106+O106</f>
        <v>2787</v>
      </c>
      <c r="N106" s="46">
        <f>N107+N108</f>
        <v>2787</v>
      </c>
      <c r="O106" s="46">
        <f>O107+O108</f>
        <v>0</v>
      </c>
      <c r="P106" s="46">
        <f>P107+P108</f>
        <v>0</v>
      </c>
      <c r="Q106" s="46">
        <f>I106-M106</f>
        <v>-2502.9</v>
      </c>
      <c r="R106" s="46">
        <f>J106-N106</f>
        <v>-2502.9</v>
      </c>
      <c r="S106" s="46">
        <f>K106-O106</f>
        <v>0</v>
      </c>
      <c r="T106" s="46">
        <f>L106-P106</f>
        <v>0</v>
      </c>
    </row>
    <row r="107" spans="1:20" s="13" customFormat="1" ht="65.25" customHeight="1">
      <c r="A107" s="15">
        <v>8110</v>
      </c>
      <c r="B107" s="41">
        <v>8110</v>
      </c>
      <c r="C107" s="88" t="s">
        <v>113</v>
      </c>
      <c r="D107" s="66">
        <f>E107+F107</f>
        <v>20480</v>
      </c>
      <c r="E107" s="67">
        <v>20480</v>
      </c>
      <c r="F107" s="66">
        <v>0</v>
      </c>
      <c r="G107" s="67">
        <v>0</v>
      </c>
      <c r="H107" s="67">
        <v>40.3</v>
      </c>
      <c r="I107" s="67">
        <f>J107+K107</f>
        <v>0</v>
      </c>
      <c r="J107" s="67">
        <v>0</v>
      </c>
      <c r="K107" s="67">
        <v>0</v>
      </c>
      <c r="L107" s="67">
        <v>0</v>
      </c>
      <c r="M107" s="67">
        <f>N107+O107</f>
        <v>2497</v>
      </c>
      <c r="N107" s="67">
        <v>2497</v>
      </c>
      <c r="O107" s="67">
        <v>0</v>
      </c>
      <c r="P107" s="67">
        <v>0</v>
      </c>
      <c r="Q107" s="67">
        <f>I107-M107</f>
        <v>-2497</v>
      </c>
      <c r="R107" s="67">
        <f>J107-N107</f>
        <v>-2497</v>
      </c>
      <c r="S107" s="67">
        <f>K107-O107</f>
        <v>0</v>
      </c>
      <c r="T107" s="67">
        <f>L107-P107</f>
        <v>0</v>
      </c>
    </row>
    <row r="108" spans="1:20" s="13" customFormat="1" ht="48.75" customHeight="1">
      <c r="A108" s="28">
        <v>8120</v>
      </c>
      <c r="B108" s="41">
        <v>8120</v>
      </c>
      <c r="C108" s="88" t="s">
        <v>114</v>
      </c>
      <c r="D108" s="66">
        <f>E108+F108</f>
        <v>5823.2</v>
      </c>
      <c r="E108" s="67">
        <v>5613.2</v>
      </c>
      <c r="F108" s="66">
        <v>210</v>
      </c>
      <c r="G108" s="67">
        <v>210</v>
      </c>
      <c r="H108" s="67">
        <v>383</v>
      </c>
      <c r="I108" s="67">
        <f>J108+K108</f>
        <v>284.1</v>
      </c>
      <c r="J108" s="67">
        <v>284.1</v>
      </c>
      <c r="K108" s="67">
        <v>0</v>
      </c>
      <c r="L108" s="67">
        <v>0</v>
      </c>
      <c r="M108" s="67">
        <f>N108+O108</f>
        <v>290</v>
      </c>
      <c r="N108" s="67">
        <v>290</v>
      </c>
      <c r="O108" s="67">
        <v>0</v>
      </c>
      <c r="P108" s="67">
        <v>0</v>
      </c>
      <c r="Q108" s="67">
        <f>I108-M108</f>
        <v>-5.899999999999977</v>
      </c>
      <c r="R108" s="67">
        <f>J108-N108</f>
        <v>-5.899999999999977</v>
      </c>
      <c r="S108" s="67">
        <f>K108-O108</f>
        <v>0</v>
      </c>
      <c r="T108" s="67">
        <f>L108-P108</f>
        <v>0</v>
      </c>
    </row>
    <row r="109" spans="1:20" s="13" customFormat="1" ht="48.75" customHeight="1">
      <c r="A109" s="28"/>
      <c r="B109" s="15">
        <v>8200</v>
      </c>
      <c r="C109" s="85" t="s">
        <v>115</v>
      </c>
      <c r="D109" s="63">
        <f>E109+F109</f>
        <v>450234.4</v>
      </c>
      <c r="E109" s="46">
        <f>E110+E111</f>
        <v>86974.40000000001</v>
      </c>
      <c r="F109" s="63">
        <f>F110+F111</f>
        <v>363260</v>
      </c>
      <c r="G109" s="63">
        <f>G110+G111</f>
        <v>363260</v>
      </c>
      <c r="H109" s="46">
        <f>H110+H111</f>
        <v>13932.1</v>
      </c>
      <c r="I109" s="46">
        <f>J109+K109</f>
        <v>866.9</v>
      </c>
      <c r="J109" s="46">
        <f>J110+J111</f>
        <v>866.9</v>
      </c>
      <c r="K109" s="46">
        <f>K110+K111</f>
        <v>0</v>
      </c>
      <c r="L109" s="46">
        <f>L110+L111</f>
        <v>0</v>
      </c>
      <c r="M109" s="46">
        <f>N109+O109</f>
        <v>5885</v>
      </c>
      <c r="N109" s="46">
        <f>N110+N111</f>
        <v>2065.8</v>
      </c>
      <c r="O109" s="46">
        <f>O110+O111</f>
        <v>3819.2</v>
      </c>
      <c r="P109" s="46">
        <f>P110+P111</f>
        <v>3819.2</v>
      </c>
      <c r="Q109" s="46">
        <f>I109-M109</f>
        <v>-5018.1</v>
      </c>
      <c r="R109" s="46">
        <f>J109-N109</f>
        <v>-1198.9</v>
      </c>
      <c r="S109" s="46">
        <f>K109-O109</f>
        <v>-3819.2</v>
      </c>
      <c r="T109" s="46">
        <f>L109-P109</f>
        <v>-3819.2</v>
      </c>
    </row>
    <row r="110" spans="1:20" s="13" customFormat="1" ht="48.75" customHeight="1">
      <c r="A110" s="28">
        <v>8230</v>
      </c>
      <c r="B110" s="41">
        <v>8230</v>
      </c>
      <c r="C110" s="88" t="s">
        <v>116</v>
      </c>
      <c r="D110" s="66">
        <f>E110+F110</f>
        <v>5062.6</v>
      </c>
      <c r="E110" s="67">
        <v>5062.6</v>
      </c>
      <c r="F110" s="66">
        <v>0</v>
      </c>
      <c r="G110" s="67">
        <v>0</v>
      </c>
      <c r="H110" s="67">
        <v>530.7</v>
      </c>
      <c r="I110" s="67">
        <f>J110+K110</f>
        <v>278.5</v>
      </c>
      <c r="J110" s="67">
        <v>278.5</v>
      </c>
      <c r="K110" s="67">
        <v>0</v>
      </c>
      <c r="L110" s="67">
        <v>0</v>
      </c>
      <c r="M110" s="67">
        <f>N110+O110</f>
        <v>226.5</v>
      </c>
      <c r="N110" s="67">
        <v>226.5</v>
      </c>
      <c r="O110" s="67">
        <v>0</v>
      </c>
      <c r="P110" s="67">
        <v>0</v>
      </c>
      <c r="Q110" s="67">
        <f>I110-M110</f>
        <v>52</v>
      </c>
      <c r="R110" s="67">
        <f>J110-N110</f>
        <v>52</v>
      </c>
      <c r="S110" s="67">
        <f>K110-O110</f>
        <v>0</v>
      </c>
      <c r="T110" s="67">
        <f>L110-P110</f>
        <v>0</v>
      </c>
    </row>
    <row r="111" spans="1:20" s="13" customFormat="1" ht="48.75" customHeight="1">
      <c r="A111" s="15">
        <v>8240</v>
      </c>
      <c r="B111" s="41">
        <v>8240</v>
      </c>
      <c r="C111" s="88" t="s">
        <v>117</v>
      </c>
      <c r="D111" s="66">
        <f>E111+F111</f>
        <v>445171.8</v>
      </c>
      <c r="E111" s="67">
        <v>81911.8</v>
      </c>
      <c r="F111" s="66">
        <v>363260</v>
      </c>
      <c r="G111" s="67">
        <v>363260</v>
      </c>
      <c r="H111" s="67">
        <v>13401.4</v>
      </c>
      <c r="I111" s="67">
        <f>J111+K111</f>
        <v>588.4</v>
      </c>
      <c r="J111" s="67">
        <v>588.4</v>
      </c>
      <c r="K111" s="67">
        <v>0</v>
      </c>
      <c r="L111" s="67">
        <v>0</v>
      </c>
      <c r="M111" s="67">
        <f>N111+O111</f>
        <v>5658.5</v>
      </c>
      <c r="N111" s="67">
        <v>1839.3</v>
      </c>
      <c r="O111" s="67">
        <v>3819.2</v>
      </c>
      <c r="P111" s="67">
        <v>3819.2</v>
      </c>
      <c r="Q111" s="67">
        <f>I111-M111</f>
        <v>-5070.1</v>
      </c>
      <c r="R111" s="67">
        <f>J111-N111</f>
        <v>-1250.9</v>
      </c>
      <c r="S111" s="67">
        <f>K111-O111</f>
        <v>-3819.2</v>
      </c>
      <c r="T111" s="67">
        <f>L111-P111</f>
        <v>-3819.2</v>
      </c>
    </row>
    <row r="112" spans="1:20" s="13" customFormat="1" ht="41.25" customHeight="1">
      <c r="A112" s="28">
        <v>8340</v>
      </c>
      <c r="B112" s="15">
        <v>8312</v>
      </c>
      <c r="C112" s="85" t="s">
        <v>118</v>
      </c>
      <c r="D112" s="63">
        <f>E112+F112</f>
        <v>700</v>
      </c>
      <c r="E112" s="46">
        <v>700</v>
      </c>
      <c r="F112" s="63">
        <v>0</v>
      </c>
      <c r="G112" s="46">
        <v>0</v>
      </c>
      <c r="H112" s="46">
        <v>0</v>
      </c>
      <c r="I112" s="46">
        <f>J112+K112</f>
        <v>0</v>
      </c>
      <c r="J112" s="46">
        <v>0</v>
      </c>
      <c r="K112" s="46">
        <v>0</v>
      </c>
      <c r="L112" s="46">
        <v>0</v>
      </c>
      <c r="M112" s="46">
        <f>N112+O112</f>
        <v>0</v>
      </c>
      <c r="N112" s="46">
        <v>0</v>
      </c>
      <c r="O112" s="46">
        <v>0</v>
      </c>
      <c r="P112" s="46">
        <v>0</v>
      </c>
      <c r="Q112" s="46">
        <f>I112-M112</f>
        <v>0</v>
      </c>
      <c r="R112" s="46">
        <f>J112-N112</f>
        <v>0</v>
      </c>
      <c r="S112" s="46">
        <f>K112-O112</f>
        <v>0</v>
      </c>
      <c r="T112" s="46">
        <f>L112-P112</f>
        <v>0</v>
      </c>
    </row>
    <row r="113" spans="1:20" s="13" customFormat="1" ht="63.75" customHeight="1">
      <c r="A113" s="28"/>
      <c r="B113" s="15">
        <v>8313</v>
      </c>
      <c r="C113" s="89" t="s">
        <v>119</v>
      </c>
      <c r="D113" s="63">
        <f>E113+F113</f>
        <v>8800</v>
      </c>
      <c r="E113" s="46">
        <v>0</v>
      </c>
      <c r="F113" s="63">
        <v>8800</v>
      </c>
      <c r="G113" s="46">
        <v>8800</v>
      </c>
      <c r="H113" s="46">
        <v>0</v>
      </c>
      <c r="I113" s="46">
        <f>J113+K113</f>
        <v>0</v>
      </c>
      <c r="J113" s="46">
        <v>0</v>
      </c>
      <c r="K113" s="46">
        <v>0</v>
      </c>
      <c r="L113" s="46">
        <v>0</v>
      </c>
      <c r="M113" s="46">
        <f>N113+O113</f>
        <v>0</v>
      </c>
      <c r="N113" s="46">
        <v>0</v>
      </c>
      <c r="O113" s="46">
        <v>0</v>
      </c>
      <c r="P113" s="46">
        <v>0</v>
      </c>
      <c r="Q113" s="46">
        <f>I113-M113</f>
        <v>0</v>
      </c>
      <c r="R113" s="46">
        <f>J113-N113</f>
        <v>0</v>
      </c>
      <c r="S113" s="46">
        <f>K113-O113</f>
        <v>0</v>
      </c>
      <c r="T113" s="46">
        <f>L113-P113</f>
        <v>0</v>
      </c>
    </row>
    <row r="114" spans="1:20" s="13" customFormat="1" ht="44.25" customHeight="1">
      <c r="A114" s="28"/>
      <c r="B114" s="15">
        <v>8340</v>
      </c>
      <c r="C114" s="89" t="s">
        <v>120</v>
      </c>
      <c r="D114" s="63">
        <f>E114+F114</f>
        <v>24000</v>
      </c>
      <c r="E114" s="46">
        <v>0</v>
      </c>
      <c r="F114" s="63">
        <v>24000</v>
      </c>
      <c r="G114" s="46">
        <v>0</v>
      </c>
      <c r="H114" s="46">
        <v>0</v>
      </c>
      <c r="I114" s="46">
        <f>J114+K114</f>
        <v>0</v>
      </c>
      <c r="J114" s="46">
        <v>0</v>
      </c>
      <c r="K114" s="46">
        <v>0</v>
      </c>
      <c r="L114" s="46">
        <v>0</v>
      </c>
      <c r="M114" s="46">
        <f>N114+O114</f>
        <v>0</v>
      </c>
      <c r="N114" s="46">
        <v>0</v>
      </c>
      <c r="O114" s="46">
        <v>0</v>
      </c>
      <c r="P114" s="46">
        <v>0</v>
      </c>
      <c r="Q114" s="46">
        <f>I114-M114</f>
        <v>0</v>
      </c>
      <c r="R114" s="46">
        <f>J114-N114</f>
        <v>0</v>
      </c>
      <c r="S114" s="46">
        <f>K114-O114</f>
        <v>0</v>
      </c>
      <c r="T114" s="46">
        <f>L114-P114</f>
        <v>0</v>
      </c>
    </row>
    <row r="115" spans="1:20" ht="45" customHeight="1">
      <c r="A115" s="31">
        <v>8410</v>
      </c>
      <c r="B115" s="42">
        <v>8410</v>
      </c>
      <c r="C115" s="89" t="s">
        <v>121</v>
      </c>
      <c r="D115" s="63">
        <f>E115+F115</f>
        <v>28364.7</v>
      </c>
      <c r="E115" s="46">
        <v>28364.7</v>
      </c>
      <c r="F115" s="63">
        <v>0</v>
      </c>
      <c r="G115" s="46">
        <v>0</v>
      </c>
      <c r="H115" s="46">
        <v>2289.5</v>
      </c>
      <c r="I115" s="46">
        <f>J115+K115</f>
        <v>1938.6</v>
      </c>
      <c r="J115" s="46">
        <v>1938.6</v>
      </c>
      <c r="K115" s="46">
        <v>0</v>
      </c>
      <c r="L115" s="46">
        <v>0</v>
      </c>
      <c r="M115" s="46">
        <f>N115+O115</f>
        <v>1977.1</v>
      </c>
      <c r="N115" s="46">
        <v>1977.1</v>
      </c>
      <c r="O115" s="46">
        <v>0</v>
      </c>
      <c r="P115" s="46">
        <v>0</v>
      </c>
      <c r="Q115" s="46">
        <f>I115-M115</f>
        <v>-38.5</v>
      </c>
      <c r="R115" s="46">
        <f>J115-N115</f>
        <v>-38.5</v>
      </c>
      <c r="S115" s="46">
        <f>K115-O115</f>
        <v>0</v>
      </c>
      <c r="T115" s="46">
        <f>L115-P115</f>
        <v>0</v>
      </c>
    </row>
    <row r="116" spans="1:20" ht="34.5" customHeight="1">
      <c r="A116" s="31"/>
      <c r="B116" s="31">
        <v>8700</v>
      </c>
      <c r="C116" s="90" t="s">
        <v>122</v>
      </c>
      <c r="D116" s="63">
        <f>E116+F116</f>
        <v>124488</v>
      </c>
      <c r="E116" s="63">
        <v>124488</v>
      </c>
      <c r="F116" s="63">
        <v>0</v>
      </c>
      <c r="G116" s="63">
        <v>0</v>
      </c>
      <c r="H116" s="63">
        <v>0</v>
      </c>
      <c r="I116" s="46">
        <f>J116+K116</f>
        <v>0</v>
      </c>
      <c r="J116" s="63">
        <v>0</v>
      </c>
      <c r="K116" s="63">
        <v>0</v>
      </c>
      <c r="L116" s="63">
        <v>0</v>
      </c>
      <c r="M116" s="46">
        <f>N116+O116</f>
        <v>9239.1</v>
      </c>
      <c r="N116" s="63">
        <v>289.1</v>
      </c>
      <c r="O116" s="63">
        <v>8950</v>
      </c>
      <c r="P116" s="63">
        <v>8950</v>
      </c>
      <c r="Q116" s="46">
        <f>I116-M116</f>
        <v>-9239.1</v>
      </c>
      <c r="R116" s="63">
        <f>J116-N116</f>
        <v>-289.1</v>
      </c>
      <c r="S116" s="63">
        <f>K116-O116</f>
        <v>-8950</v>
      </c>
      <c r="T116" s="63">
        <f>L116-P116</f>
        <v>-8950</v>
      </c>
    </row>
    <row r="117" spans="1:20" s="4" customFormat="1" ht="33" customHeight="1">
      <c r="A117" s="17"/>
      <c r="B117" s="17">
        <v>9000</v>
      </c>
      <c r="C117" s="92" t="s">
        <v>123</v>
      </c>
      <c r="D117" s="62">
        <f>E117+F117</f>
        <v>339725</v>
      </c>
      <c r="E117" s="43">
        <f>SUM(E118:E124)</f>
        <v>323491.8</v>
      </c>
      <c r="F117" s="43">
        <f>SUM(F118:F124)</f>
        <v>16233.2</v>
      </c>
      <c r="G117" s="43">
        <f>SUM(G118:G124)</f>
        <v>16233.2</v>
      </c>
      <c r="H117" s="43">
        <f>SUM(H118:H124)</f>
        <v>26093.3</v>
      </c>
      <c r="I117" s="43">
        <f>J117+K117</f>
        <v>25593</v>
      </c>
      <c r="J117" s="43">
        <f>SUM(J118:J124)</f>
        <v>25593</v>
      </c>
      <c r="K117" s="43">
        <f>SUM(K118:K124)</f>
        <v>0</v>
      </c>
      <c r="L117" s="43">
        <f>SUM(L118:L124)</f>
        <v>0</v>
      </c>
      <c r="M117" s="43">
        <f>N117+O117</f>
        <v>53218.7</v>
      </c>
      <c r="N117" s="43">
        <f>SUM(N118:N124)</f>
        <v>53218.7</v>
      </c>
      <c r="O117" s="43">
        <f>SUM(O118:O124)</f>
        <v>0</v>
      </c>
      <c r="P117" s="43">
        <f>SUM(P118:P124)</f>
        <v>0</v>
      </c>
      <c r="Q117" s="43">
        <f>I117-M117</f>
        <v>-27625.699999999997</v>
      </c>
      <c r="R117" s="43">
        <f>J117-N117</f>
        <v>-27625.699999999997</v>
      </c>
      <c r="S117" s="62">
        <f>K117-O117</f>
        <v>0</v>
      </c>
      <c r="T117" s="62">
        <f>L117-P117</f>
        <v>0</v>
      </c>
    </row>
    <row r="118" spans="1:20" s="4" customFormat="1" ht="33" customHeight="1">
      <c r="A118" s="17"/>
      <c r="B118" s="17"/>
      <c r="C118" s="93" t="s">
        <v>124</v>
      </c>
      <c r="D118" s="63">
        <f>E118+F118</f>
        <v>0</v>
      </c>
      <c r="E118" s="46"/>
      <c r="F118" s="46">
        <v>0</v>
      </c>
      <c r="G118" s="46">
        <v>0</v>
      </c>
      <c r="H118" s="46"/>
      <c r="I118" s="46">
        <f>J118+K118</f>
        <v>0</v>
      </c>
      <c r="J118" s="46"/>
      <c r="K118" s="46">
        <v>0</v>
      </c>
      <c r="L118" s="46">
        <v>0</v>
      </c>
      <c r="M118" s="46">
        <f>N118+O118</f>
        <v>30658.4</v>
      </c>
      <c r="N118" s="46">
        <v>30658.4</v>
      </c>
      <c r="O118" s="46">
        <v>0</v>
      </c>
      <c r="P118" s="46">
        <v>0</v>
      </c>
      <c r="Q118" s="46">
        <f>I118-M118</f>
        <v>-30658.4</v>
      </c>
      <c r="R118" s="46">
        <f>J118-N118</f>
        <v>-30658.4</v>
      </c>
      <c r="S118" s="46">
        <f>K118-O118</f>
        <v>0</v>
      </c>
      <c r="T118" s="46">
        <f>L118-P118</f>
        <v>0</v>
      </c>
    </row>
    <row r="119" spans="1:20" ht="30.75" customHeight="1">
      <c r="A119" s="14">
        <v>9150</v>
      </c>
      <c r="B119" s="14">
        <v>9150</v>
      </c>
      <c r="C119" s="93" t="s">
        <v>125</v>
      </c>
      <c r="D119" s="63">
        <f>E119+F119</f>
        <v>307116.1</v>
      </c>
      <c r="E119" s="46">
        <v>307116.1</v>
      </c>
      <c r="F119" s="46">
        <v>0</v>
      </c>
      <c r="G119" s="46">
        <v>0</v>
      </c>
      <c r="H119" s="46">
        <v>25593</v>
      </c>
      <c r="I119" s="46">
        <f>J119+K119</f>
        <v>25593</v>
      </c>
      <c r="J119" s="46">
        <v>25593</v>
      </c>
      <c r="K119" s="46">
        <v>0</v>
      </c>
      <c r="L119" s="46">
        <v>0</v>
      </c>
      <c r="M119" s="46">
        <f>N119+O119</f>
        <v>22560.3</v>
      </c>
      <c r="N119" s="46">
        <v>22560.3</v>
      </c>
      <c r="O119" s="46">
        <v>0</v>
      </c>
      <c r="P119" s="46">
        <v>0</v>
      </c>
      <c r="Q119" s="46">
        <f>I119-M119</f>
        <v>3032.7000000000007</v>
      </c>
      <c r="R119" s="46">
        <f>J119-N119</f>
        <v>3032.7000000000007</v>
      </c>
      <c r="S119" s="46">
        <f>K119-O119</f>
        <v>0</v>
      </c>
      <c r="T119" s="46">
        <f>L119-P119</f>
        <v>0</v>
      </c>
    </row>
    <row r="120" spans="1:20" ht="30.75" customHeight="1">
      <c r="A120" s="14">
        <v>9770</v>
      </c>
      <c r="B120" s="14">
        <v>9770</v>
      </c>
      <c r="C120" s="94" t="s">
        <v>126</v>
      </c>
      <c r="D120" s="63">
        <f>E120+F120</f>
        <v>7819.8</v>
      </c>
      <c r="E120" s="46">
        <v>7819.8</v>
      </c>
      <c r="F120" s="46">
        <v>0</v>
      </c>
      <c r="G120" s="46">
        <v>0</v>
      </c>
      <c r="H120" s="46">
        <v>500.3</v>
      </c>
      <c r="I120" s="46">
        <f>J120+K120</f>
        <v>0</v>
      </c>
      <c r="J120" s="46">
        <v>0</v>
      </c>
      <c r="K120" s="46">
        <v>0</v>
      </c>
      <c r="L120" s="46">
        <v>0</v>
      </c>
      <c r="M120" s="46">
        <f>N120+O120</f>
        <v>0</v>
      </c>
      <c r="N120" s="46">
        <v>0</v>
      </c>
      <c r="O120" s="46">
        <v>0</v>
      </c>
      <c r="P120" s="46">
        <v>0</v>
      </c>
      <c r="Q120" s="46">
        <f>I120-M120</f>
        <v>0</v>
      </c>
      <c r="R120" s="46">
        <f>J120-N120</f>
        <v>0</v>
      </c>
      <c r="S120" s="46">
        <f>K120-O120</f>
        <v>0</v>
      </c>
      <c r="T120" s="46">
        <f>L120-P120</f>
        <v>0</v>
      </c>
    </row>
    <row r="121" spans="3:20" ht="183" customHeight="1">
      <c r="C121" s="107" t="s">
        <v>127</v>
      </c>
      <c r="D121" s="63">
        <f>E121+F121</f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f>J121+K121</f>
        <v>0</v>
      </c>
      <c r="J121" s="46">
        <v>0</v>
      </c>
      <c r="K121" s="46">
        <v>0</v>
      </c>
      <c r="L121" s="46">
        <v>0</v>
      </c>
      <c r="M121" s="46">
        <f>N121+O121</f>
        <v>0</v>
      </c>
      <c r="N121" s="46">
        <v>0</v>
      </c>
      <c r="O121" s="46">
        <v>0</v>
      </c>
      <c r="P121" s="46">
        <v>0</v>
      </c>
      <c r="Q121" s="46">
        <f>I121-M121</f>
        <v>0</v>
      </c>
      <c r="R121" s="46">
        <f>J121-N121</f>
        <v>0</v>
      </c>
      <c r="S121" s="46">
        <f>K121-O121</f>
        <v>0</v>
      </c>
      <c r="T121" s="46">
        <f>L121-P121</f>
        <v>0</v>
      </c>
    </row>
    <row r="122" spans="3:20" ht="141" customHeight="1">
      <c r="C122" s="95" t="s">
        <v>128</v>
      </c>
      <c r="D122" s="63">
        <f>E122+F122</f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f>J122+K122</f>
        <v>0</v>
      </c>
      <c r="J122" s="46">
        <v>0</v>
      </c>
      <c r="K122" s="46">
        <v>0</v>
      </c>
      <c r="L122" s="46">
        <v>0</v>
      </c>
      <c r="M122" s="46">
        <f>N122+O122</f>
        <v>0</v>
      </c>
      <c r="N122" s="46">
        <v>0</v>
      </c>
      <c r="O122" s="46">
        <v>0</v>
      </c>
      <c r="P122" s="46">
        <v>0</v>
      </c>
      <c r="Q122" s="46">
        <f>I122-M122</f>
        <v>0</v>
      </c>
      <c r="R122" s="46">
        <f>J122-N122</f>
        <v>0</v>
      </c>
      <c r="S122" s="46">
        <f>K122-O122</f>
        <v>0</v>
      </c>
      <c r="T122" s="46">
        <f>L122-P122</f>
        <v>0</v>
      </c>
    </row>
    <row r="123" spans="3:20" ht="154.5" customHeight="1">
      <c r="C123" s="107" t="s">
        <v>129</v>
      </c>
      <c r="D123" s="63">
        <f>E123+F123</f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f>J123+K123</f>
        <v>0</v>
      </c>
      <c r="J123" s="46">
        <v>0</v>
      </c>
      <c r="K123" s="46">
        <v>0</v>
      </c>
      <c r="L123" s="46">
        <v>0</v>
      </c>
      <c r="M123" s="46">
        <f>N123+O123</f>
        <v>0</v>
      </c>
      <c r="N123" s="46">
        <v>0</v>
      </c>
      <c r="O123" s="46">
        <v>0</v>
      </c>
      <c r="P123" s="46">
        <v>0</v>
      </c>
      <c r="Q123" s="46">
        <f>I123-M123</f>
        <v>0</v>
      </c>
      <c r="R123" s="46">
        <f>J123-N123</f>
        <v>0</v>
      </c>
      <c r="S123" s="46">
        <f>K123-O123</f>
        <v>0</v>
      </c>
      <c r="T123" s="46">
        <f>L123-P123</f>
        <v>0</v>
      </c>
    </row>
    <row r="124" spans="1:20" s="3" customFormat="1" ht="89.25" customHeight="1">
      <c r="A124" s="16">
        <v>9800</v>
      </c>
      <c r="B124" s="16">
        <v>9800</v>
      </c>
      <c r="C124" s="95" t="s">
        <v>130</v>
      </c>
      <c r="D124" s="63">
        <f>E124+F124</f>
        <v>24789.1</v>
      </c>
      <c r="E124" s="46">
        <v>8555.9</v>
      </c>
      <c r="F124" s="63">
        <v>16233.2</v>
      </c>
      <c r="G124" s="46">
        <v>16233.2</v>
      </c>
      <c r="H124" s="46">
        <v>0</v>
      </c>
      <c r="I124" s="63">
        <f>J124+K124</f>
        <v>0</v>
      </c>
      <c r="J124" s="46">
        <v>0</v>
      </c>
      <c r="K124" s="46">
        <v>0</v>
      </c>
      <c r="L124" s="46">
        <v>0</v>
      </c>
      <c r="M124" s="63">
        <f>N124+O124</f>
        <v>0</v>
      </c>
      <c r="N124" s="46">
        <v>0</v>
      </c>
      <c r="O124" s="46">
        <v>0</v>
      </c>
      <c r="P124" s="46"/>
      <c r="Q124" s="63">
        <f>I124-M124</f>
        <v>0</v>
      </c>
      <c r="R124" s="46">
        <f>J124-N124</f>
        <v>0</v>
      </c>
      <c r="S124" s="46">
        <f>K124-O124</f>
        <v>0</v>
      </c>
      <c r="T124" s="46">
        <f>L124-P124</f>
        <v>0</v>
      </c>
    </row>
    <row r="125" spans="3:20" ht="35.25" customHeight="1">
      <c r="C125" s="96" t="s">
        <v>131</v>
      </c>
      <c r="D125" s="68">
        <f>E125+F125</f>
        <v>9707069.199999997</v>
      </c>
      <c r="E125" s="69">
        <f>E59+E60+E61+E62+E63+E64+E65+E74+E75+E85+E92+E95+E105+E117</f>
        <v>8339122.199999998</v>
      </c>
      <c r="F125" s="69">
        <f>F59+F60+F61+F62+F63+F64+F65+F74+F75+F85+F92+F95+F105+F117</f>
        <v>1367946.9999999998</v>
      </c>
      <c r="G125" s="69">
        <f>G59+G60+G61+G62+G63+G64+G65+G74+G75+G85+G92+G95+G105+G117</f>
        <v>1299125.2999999998</v>
      </c>
      <c r="H125" s="69">
        <f>H59+H60+H61+H62+H63+H64+H65+H74+H75+H85+H92+H95+H105+H117</f>
        <v>693797.0000000001</v>
      </c>
      <c r="I125" s="69">
        <f>I59+I60+I61+I62+I63+I64+I65+I74+I75+I85+I92+I95+I105+I117</f>
        <v>392968.49999999994</v>
      </c>
      <c r="J125" s="69">
        <f>J59+J60+J61+J62+J63+J64+J65+J74+J75+J85+J92+J95+J105+J117</f>
        <v>388824.50000000006</v>
      </c>
      <c r="K125" s="69">
        <f>K59+K60+K61+K62+K63+K64+K65+K74+K75+K85+K92+K95+K105+K117</f>
        <v>4144</v>
      </c>
      <c r="L125" s="69">
        <f>L59+L60+L61+L62+L63+L64+L65+L74+L75+L85+L92+L95+L105+L117</f>
        <v>25</v>
      </c>
      <c r="M125" s="69">
        <f>M59+M60+M61+M62+M63+M64+M65+M74+M75+M85+M92+M95+M105+M117</f>
        <v>457318.8</v>
      </c>
      <c r="N125" s="69">
        <f>N59+N60+N61+N62+N63+N64+N65+N74+N75+N85+N92+N95+N105+N117</f>
        <v>436364.19999999995</v>
      </c>
      <c r="O125" s="69">
        <f>O59+O60+O61+O62+O63+O64+O65+O74+O75+O85+O92+O95+O105+O117</f>
        <v>20954.6</v>
      </c>
      <c r="P125" s="69">
        <f>P59+P60+P61+P62+P63+P64+P65+P74+P75+P85+P92+P95+P105+P117</f>
        <v>12769.2</v>
      </c>
      <c r="Q125" s="69">
        <f>I125-M125</f>
        <v>-64350.30000000005</v>
      </c>
      <c r="R125" s="69">
        <f>J125-N125</f>
        <v>-47539.699999999895</v>
      </c>
      <c r="S125" s="69">
        <f>K125-O125</f>
        <v>-16810.6</v>
      </c>
      <c r="T125" s="69">
        <f>L125-P125</f>
        <v>-12744.2</v>
      </c>
    </row>
    <row r="126" spans="3:20" ht="35.25" customHeight="1">
      <c r="C126" s="92" t="s">
        <v>132</v>
      </c>
      <c r="D126" s="62">
        <f>E126+F126</f>
        <v>0</v>
      </c>
      <c r="E126" s="44">
        <f>SUM(E127:E130)</f>
        <v>0</v>
      </c>
      <c r="F126" s="43">
        <f>SUM(F127:F130)</f>
        <v>0</v>
      </c>
      <c r="G126" s="43">
        <f>SUM(G127:G130)</f>
        <v>0</v>
      </c>
      <c r="H126" s="43">
        <f>SUM(H127:H130)</f>
        <v>0</v>
      </c>
      <c r="I126" s="43">
        <f>J126+K126</f>
        <v>-8.5</v>
      </c>
      <c r="J126" s="44">
        <f>SUM(J127:J130)</f>
        <v>0</v>
      </c>
      <c r="K126" s="43">
        <f>K127+K128+K129+K130</f>
        <v>-8.5</v>
      </c>
      <c r="L126" s="43">
        <f>SUM(L127:L130)</f>
        <v>0</v>
      </c>
      <c r="M126" s="43">
        <f>N126+O126</f>
        <v>0</v>
      </c>
      <c r="N126" s="44">
        <f>SUM(N127:N130)</f>
        <v>0</v>
      </c>
      <c r="O126" s="43">
        <f>O127+O128+O129+O130</f>
        <v>0</v>
      </c>
      <c r="P126" s="43">
        <f>SUM(P127:P130)</f>
        <v>0</v>
      </c>
      <c r="Q126" s="43">
        <f>I126-M126</f>
        <v>-8.5</v>
      </c>
      <c r="R126" s="44">
        <f>J126-N126</f>
        <v>0</v>
      </c>
      <c r="S126" s="43">
        <f>K126-O126</f>
        <v>-8.5</v>
      </c>
      <c r="T126" s="43">
        <f>L126-P126</f>
        <v>0</v>
      </c>
    </row>
    <row r="127" spans="3:20" ht="90" customHeight="1">
      <c r="C127" s="89" t="s">
        <v>133</v>
      </c>
      <c r="D127" s="63">
        <f>E127+F127</f>
        <v>143</v>
      </c>
      <c r="E127" s="45">
        <v>0</v>
      </c>
      <c r="F127" s="46">
        <v>143</v>
      </c>
      <c r="G127" s="46">
        <v>0</v>
      </c>
      <c r="H127" s="46">
        <v>0</v>
      </c>
      <c r="I127" s="46">
        <f>J127+K127</f>
        <v>0</v>
      </c>
      <c r="J127" s="45">
        <v>0</v>
      </c>
      <c r="K127" s="46">
        <v>0</v>
      </c>
      <c r="L127" s="46">
        <v>0</v>
      </c>
      <c r="M127" s="46">
        <f>N127+O127</f>
        <v>0</v>
      </c>
      <c r="N127" s="45">
        <v>0</v>
      </c>
      <c r="O127" s="46">
        <v>0</v>
      </c>
      <c r="P127" s="46">
        <v>0</v>
      </c>
      <c r="Q127" s="46">
        <f>I127-M127</f>
        <v>0</v>
      </c>
      <c r="R127" s="45">
        <f>J127-N127</f>
        <v>0</v>
      </c>
      <c r="S127" s="46">
        <f>K127-O127</f>
        <v>0</v>
      </c>
      <c r="T127" s="46">
        <f>L127-P127</f>
        <v>0</v>
      </c>
    </row>
    <row r="128" spans="3:20" ht="126.75" customHeight="1">
      <c r="C128" s="89" t="s">
        <v>134</v>
      </c>
      <c r="D128" s="63">
        <f>E128+F128</f>
        <v>-143</v>
      </c>
      <c r="E128" s="45">
        <v>0</v>
      </c>
      <c r="F128" s="46">
        <v>-143</v>
      </c>
      <c r="G128" s="46">
        <v>0</v>
      </c>
      <c r="H128" s="45">
        <v>0</v>
      </c>
      <c r="I128" s="46">
        <f>J128+K128</f>
        <v>-8.5</v>
      </c>
      <c r="J128" s="45">
        <v>0</v>
      </c>
      <c r="K128" s="46">
        <v>-8.5</v>
      </c>
      <c r="L128" s="46">
        <v>0</v>
      </c>
      <c r="M128" s="46">
        <f>N128+O128</f>
        <v>0</v>
      </c>
      <c r="N128" s="45">
        <v>0</v>
      </c>
      <c r="O128" s="46">
        <v>0</v>
      </c>
      <c r="P128" s="46">
        <v>0</v>
      </c>
      <c r="Q128" s="46">
        <f>I128-M128</f>
        <v>-8.5</v>
      </c>
      <c r="R128" s="45">
        <f>J128-N128</f>
        <v>0</v>
      </c>
      <c r="S128" s="46">
        <f>K128-O128</f>
        <v>-8.5</v>
      </c>
      <c r="T128" s="46">
        <f>L128-P128</f>
        <v>0</v>
      </c>
    </row>
    <row r="129" spans="3:20" ht="87" customHeight="1">
      <c r="C129" s="89" t="s">
        <v>135</v>
      </c>
      <c r="D129" s="63">
        <f>E129+F129</f>
        <v>82377.6</v>
      </c>
      <c r="E129" s="45">
        <v>0</v>
      </c>
      <c r="F129" s="46">
        <v>82377.6</v>
      </c>
      <c r="G129" s="46">
        <v>82377.6</v>
      </c>
      <c r="H129" s="45">
        <v>0</v>
      </c>
      <c r="I129" s="46">
        <f>J129+K129</f>
        <v>0</v>
      </c>
      <c r="J129" s="45">
        <v>0</v>
      </c>
      <c r="K129" s="46">
        <v>0</v>
      </c>
      <c r="L129" s="46">
        <v>0</v>
      </c>
      <c r="M129" s="46">
        <f>N129+O129</f>
        <v>0</v>
      </c>
      <c r="N129" s="45">
        <v>0</v>
      </c>
      <c r="O129" s="46">
        <v>0</v>
      </c>
      <c r="P129" s="46">
        <v>0</v>
      </c>
      <c r="Q129" s="46">
        <f>I129-M129</f>
        <v>0</v>
      </c>
      <c r="R129" s="45">
        <f>J129-N129</f>
        <v>0</v>
      </c>
      <c r="S129" s="46">
        <f>K129-O129</f>
        <v>0</v>
      </c>
      <c r="T129" s="46">
        <f>L129-P129</f>
        <v>0</v>
      </c>
    </row>
    <row r="130" spans="3:20" ht="93.75" customHeight="1">
      <c r="C130" s="89" t="s">
        <v>136</v>
      </c>
      <c r="D130" s="63">
        <f>E130+F130</f>
        <v>-82377.6</v>
      </c>
      <c r="E130" s="45">
        <v>0</v>
      </c>
      <c r="F130" s="46">
        <v>-82377.6</v>
      </c>
      <c r="G130" s="46">
        <v>-82377.6</v>
      </c>
      <c r="H130" s="45">
        <v>0</v>
      </c>
      <c r="I130" s="46">
        <f>J130+K130</f>
        <v>0</v>
      </c>
      <c r="J130" s="45">
        <v>0</v>
      </c>
      <c r="K130" s="46">
        <v>0</v>
      </c>
      <c r="L130" s="46">
        <v>0</v>
      </c>
      <c r="M130" s="46">
        <f>N130+O130</f>
        <v>0</v>
      </c>
      <c r="N130" s="45">
        <v>0</v>
      </c>
      <c r="O130" s="46">
        <v>0</v>
      </c>
      <c r="P130" s="46">
        <v>0</v>
      </c>
      <c r="Q130" s="46">
        <f>I130-M130</f>
        <v>0</v>
      </c>
      <c r="R130" s="45">
        <f>J130-N130</f>
        <v>0</v>
      </c>
      <c r="S130" s="46">
        <f>K130-O130</f>
        <v>0</v>
      </c>
      <c r="T130" s="46">
        <f>L130-P130</f>
        <v>0</v>
      </c>
    </row>
    <row r="131" spans="3:20" ht="44.25" customHeight="1">
      <c r="C131" s="96" t="s">
        <v>137</v>
      </c>
      <c r="D131" s="68">
        <f>E131+F131</f>
        <v>9707069.199999997</v>
      </c>
      <c r="E131" s="69">
        <f>E125+E126</f>
        <v>8339122.199999998</v>
      </c>
      <c r="F131" s="97">
        <f>F125+F126</f>
        <v>1367946.9999999998</v>
      </c>
      <c r="G131" s="68">
        <f>G125+G126</f>
        <v>1299125.2999999998</v>
      </c>
      <c r="H131" s="69">
        <f>H125+H126</f>
        <v>693797.0000000001</v>
      </c>
      <c r="I131" s="98">
        <f>J131+K131</f>
        <v>392960.00000000006</v>
      </c>
      <c r="J131" s="69">
        <f>J125+J126</f>
        <v>388824.50000000006</v>
      </c>
      <c r="K131" s="68">
        <f>K125+K126</f>
        <v>4135.5</v>
      </c>
      <c r="L131" s="68">
        <f>L125+L126</f>
        <v>25</v>
      </c>
      <c r="M131" s="98">
        <f>N131+O131</f>
        <v>457318.79999999993</v>
      </c>
      <c r="N131" s="69">
        <f>N125+N126</f>
        <v>436364.19999999995</v>
      </c>
      <c r="O131" s="68">
        <f>O125+O126</f>
        <v>20954.6</v>
      </c>
      <c r="P131" s="68">
        <f>P125+P126</f>
        <v>12769.2</v>
      </c>
      <c r="Q131" s="98">
        <f>I131-M131</f>
        <v>-64358.79999999987</v>
      </c>
      <c r="R131" s="69">
        <f>J131-N131</f>
        <v>-47539.699999999895</v>
      </c>
      <c r="S131" s="68">
        <f>K131-O131</f>
        <v>-16819.1</v>
      </c>
      <c r="T131" s="68">
        <f>L131-P131</f>
        <v>-12744.2</v>
      </c>
    </row>
    <row r="132" spans="3:20" ht="45" customHeight="1">
      <c r="C132" s="92" t="s">
        <v>138</v>
      </c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43"/>
      <c r="R132" s="44"/>
      <c r="S132" s="43"/>
      <c r="T132" s="43"/>
    </row>
    <row r="133" spans="3:20" s="7" customFormat="1" ht="42" customHeight="1">
      <c r="C133" s="89" t="s">
        <v>139</v>
      </c>
      <c r="D133" s="63">
        <f>D134-D135</f>
        <v>380483.1</v>
      </c>
      <c r="E133" s="63">
        <f>E134-E135</f>
        <v>380483.1</v>
      </c>
      <c r="F133" s="63">
        <f>F134-F135</f>
        <v>0</v>
      </c>
      <c r="G133" s="63">
        <f>G134-G135</f>
        <v>0</v>
      </c>
      <c r="H133" s="63">
        <f>H134-H135</f>
        <v>0</v>
      </c>
      <c r="I133" s="63">
        <f>I134-I135</f>
        <v>-294794.9</v>
      </c>
      <c r="J133" s="63">
        <f>J134-J135</f>
        <v>-290874.1000000001</v>
      </c>
      <c r="K133" s="63">
        <f>K134-K135</f>
        <v>-3920.7999999999956</v>
      </c>
      <c r="L133" s="63">
        <f>L134-L135</f>
        <v>-3509.8999999999996</v>
      </c>
      <c r="M133" s="63">
        <f>M134-M135</f>
        <v>-234018.80000000005</v>
      </c>
      <c r="N133" s="63">
        <f>N134-N135</f>
        <v>-233427.80000000005</v>
      </c>
      <c r="O133" s="63">
        <f>O134-O135</f>
        <v>-591</v>
      </c>
      <c r="P133" s="63">
        <f>P134-P135</f>
        <v>-41.200000000004366</v>
      </c>
      <c r="Q133" s="46">
        <f>I133-M133</f>
        <v>-60776.09999999998</v>
      </c>
      <c r="R133" s="45">
        <f>J133-N133</f>
        <v>-57446.30000000005</v>
      </c>
      <c r="S133" s="46">
        <f>K133-O133</f>
        <v>-3329.7999999999956</v>
      </c>
      <c r="T133" s="46">
        <f>L133-P133</f>
        <v>-3468.6999999999953</v>
      </c>
    </row>
    <row r="134" spans="2:20" s="18" customFormat="1" ht="45" customHeight="1">
      <c r="B134" s="18">
        <v>208100</v>
      </c>
      <c r="C134" s="91" t="s">
        <v>140</v>
      </c>
      <c r="D134" s="66">
        <f>E134+F134</f>
        <v>937368.1</v>
      </c>
      <c r="E134" s="99">
        <v>887772.2</v>
      </c>
      <c r="F134" s="67">
        <v>49595.9</v>
      </c>
      <c r="G134" s="67">
        <v>6830.9</v>
      </c>
      <c r="H134" s="99">
        <v>0</v>
      </c>
      <c r="I134" s="66">
        <f>J134+K134</f>
        <v>937368.1</v>
      </c>
      <c r="J134" s="99">
        <v>887772.2</v>
      </c>
      <c r="K134" s="67">
        <v>49595.9</v>
      </c>
      <c r="L134" s="67">
        <v>6830.9</v>
      </c>
      <c r="M134" s="66">
        <f>N134+O134</f>
        <v>1259495</v>
      </c>
      <c r="N134" s="99">
        <v>1124437.9</v>
      </c>
      <c r="O134" s="67">
        <v>135057.1</v>
      </c>
      <c r="P134" s="67">
        <v>57917.6</v>
      </c>
      <c r="Q134" s="67">
        <f>I134-M134</f>
        <v>-322126.9</v>
      </c>
      <c r="R134" s="99">
        <f>J134-N134</f>
        <v>-236665.69999999995</v>
      </c>
      <c r="S134" s="67">
        <f>K134-O134</f>
        <v>-85461.20000000001</v>
      </c>
      <c r="T134" s="67">
        <f>L134-P134</f>
        <v>-51086.7</v>
      </c>
    </row>
    <row r="135" spans="3:20" s="18" customFormat="1" ht="47.25" customHeight="1">
      <c r="C135" s="91" t="s">
        <v>141</v>
      </c>
      <c r="D135" s="66">
        <f>E135+F135</f>
        <v>556885</v>
      </c>
      <c r="E135" s="99">
        <v>507289.1</v>
      </c>
      <c r="F135" s="67">
        <v>49595.9</v>
      </c>
      <c r="G135" s="67">
        <v>6830.9</v>
      </c>
      <c r="H135" s="99">
        <v>0</v>
      </c>
      <c r="I135" s="66">
        <f>J135+K135</f>
        <v>1232163</v>
      </c>
      <c r="J135" s="99">
        <v>1178646.3</v>
      </c>
      <c r="K135" s="67">
        <v>53516.7</v>
      </c>
      <c r="L135" s="67">
        <v>10340.8</v>
      </c>
      <c r="M135" s="66">
        <f>N135+O135</f>
        <v>1493513.8</v>
      </c>
      <c r="N135" s="67">
        <v>1357865.7</v>
      </c>
      <c r="O135" s="67">
        <v>135648.1</v>
      </c>
      <c r="P135" s="67">
        <v>57958.8</v>
      </c>
      <c r="Q135" s="67">
        <f>I135-M135</f>
        <v>-261350.80000000005</v>
      </c>
      <c r="R135" s="99">
        <f>J135-N135</f>
        <v>-179219.3999999999</v>
      </c>
      <c r="S135" s="67">
        <f>K135-O135</f>
        <v>-82131.40000000001</v>
      </c>
      <c r="T135" s="67">
        <f>L135-P135</f>
        <v>-47618</v>
      </c>
    </row>
    <row r="136" spans="3:20" s="18" customFormat="1" ht="47.25" customHeight="1">
      <c r="C136" s="89" t="s">
        <v>142</v>
      </c>
      <c r="D136" s="63">
        <f>E136+F136</f>
        <v>0</v>
      </c>
      <c r="E136" s="45">
        <v>0</v>
      </c>
      <c r="F136" s="46">
        <v>0</v>
      </c>
      <c r="G136" s="46">
        <v>0</v>
      </c>
      <c r="H136" s="45">
        <v>0</v>
      </c>
      <c r="I136" s="63">
        <f>J136+K136</f>
        <v>0</v>
      </c>
      <c r="J136" s="45">
        <v>0</v>
      </c>
      <c r="K136" s="46">
        <v>0</v>
      </c>
      <c r="L136" s="46">
        <v>0</v>
      </c>
      <c r="M136" s="63">
        <f>N136+O136</f>
        <v>0</v>
      </c>
      <c r="N136" s="46"/>
      <c r="O136" s="46">
        <v>0</v>
      </c>
      <c r="P136" s="46">
        <v>0</v>
      </c>
      <c r="Q136" s="46">
        <v>0</v>
      </c>
      <c r="R136" s="45">
        <f>J136-N136</f>
        <v>0</v>
      </c>
      <c r="S136" s="46">
        <v>0</v>
      </c>
      <c r="T136" s="46">
        <v>0</v>
      </c>
    </row>
    <row r="137" spans="3:20" ht="76.5" customHeight="1">
      <c r="C137" s="89" t="s">
        <v>143</v>
      </c>
      <c r="D137" s="63">
        <f>E137+F137</f>
        <v>0</v>
      </c>
      <c r="E137" s="45">
        <v>-1053512.8</v>
      </c>
      <c r="F137" s="46">
        <v>1053512.8</v>
      </c>
      <c r="G137" s="46">
        <f>F137</f>
        <v>1053512.8</v>
      </c>
      <c r="H137" s="45">
        <v>0</v>
      </c>
      <c r="I137" s="63">
        <f>J137+K137</f>
        <v>0</v>
      </c>
      <c r="J137" s="45">
        <v>-114.8</v>
      </c>
      <c r="K137" s="46">
        <v>114.8</v>
      </c>
      <c r="L137" s="46">
        <v>114.8</v>
      </c>
      <c r="M137" s="63">
        <f>N137+O137</f>
        <v>0</v>
      </c>
      <c r="N137" s="45">
        <v>-17419.7</v>
      </c>
      <c r="O137" s="46">
        <v>17419.7</v>
      </c>
      <c r="P137" s="46">
        <v>17419.7</v>
      </c>
      <c r="Q137" s="46">
        <f>I137-M137</f>
        <v>0</v>
      </c>
      <c r="R137" s="45">
        <f>J137-N137</f>
        <v>17304.9</v>
      </c>
      <c r="S137" s="46">
        <f>K137-O137</f>
        <v>-17304.9</v>
      </c>
      <c r="T137" s="46">
        <f>L137-P137</f>
        <v>-17304.9</v>
      </c>
    </row>
    <row r="138" spans="3:20" ht="54.75" customHeight="1">
      <c r="C138" s="116" t="s">
        <v>144</v>
      </c>
      <c r="D138" s="63"/>
      <c r="E138" s="45"/>
      <c r="F138" s="46"/>
      <c r="G138" s="46"/>
      <c r="H138" s="45"/>
      <c r="I138" s="63"/>
      <c r="J138" s="45"/>
      <c r="K138" s="46"/>
      <c r="L138" s="46"/>
      <c r="M138" s="63"/>
      <c r="N138" s="45"/>
      <c r="O138" s="46"/>
      <c r="P138" s="46"/>
      <c r="Q138" s="46"/>
      <c r="R138" s="45"/>
      <c r="S138" s="46"/>
      <c r="T138" s="46"/>
    </row>
    <row r="139" spans="3:20" ht="42.75" customHeight="1">
      <c r="C139" s="89" t="s">
        <v>145</v>
      </c>
      <c r="D139" s="63">
        <f>D140-D141</f>
        <v>0</v>
      </c>
      <c r="E139" s="63">
        <f>E140-E141</f>
        <v>0</v>
      </c>
      <c r="F139" s="63">
        <f>F140-F141</f>
        <v>0</v>
      </c>
      <c r="G139" s="63">
        <f>G140-G141</f>
        <v>0</v>
      </c>
      <c r="H139" s="63">
        <f>H140-H141</f>
        <v>0</v>
      </c>
      <c r="I139" s="63">
        <f>I140-I141</f>
        <v>-3411.2999999999993</v>
      </c>
      <c r="J139" s="63">
        <f>J140-J141</f>
        <v>-538.6</v>
      </c>
      <c r="K139" s="63">
        <f>K140-K141</f>
        <v>-2872.7000000000007</v>
      </c>
      <c r="L139" s="63">
        <f>L140-L141</f>
        <v>-89.8</v>
      </c>
      <c r="M139" s="63">
        <f>M140-M141</f>
        <v>-59070.9</v>
      </c>
      <c r="N139" s="63">
        <f>N140-N141</f>
        <v>-27117.2</v>
      </c>
      <c r="O139" s="63">
        <f>O140-O141</f>
        <v>-31953.7</v>
      </c>
      <c r="P139" s="63">
        <f>P140-P141</f>
        <v>-4650.5</v>
      </c>
      <c r="Q139" s="46">
        <f>I139-M139</f>
        <v>55659.600000000006</v>
      </c>
      <c r="R139" s="45">
        <f>J139-N139</f>
        <v>26578.600000000002</v>
      </c>
      <c r="S139" s="46">
        <f>K139-O139</f>
        <v>29081</v>
      </c>
      <c r="T139" s="46">
        <f>L139-P139</f>
        <v>4560.7</v>
      </c>
    </row>
    <row r="140" spans="3:20" ht="36" customHeight="1">
      <c r="C140" s="91" t="s">
        <v>140</v>
      </c>
      <c r="D140" s="66">
        <f>E140+F140</f>
        <v>0</v>
      </c>
      <c r="E140" s="99"/>
      <c r="F140" s="67"/>
      <c r="G140" s="67"/>
      <c r="H140" s="99">
        <v>0</v>
      </c>
      <c r="I140" s="66">
        <f>J140+K140</f>
        <v>29007.2</v>
      </c>
      <c r="J140" s="99">
        <v>0</v>
      </c>
      <c r="K140" s="67">
        <v>29007.2</v>
      </c>
      <c r="L140" s="67">
        <v>0</v>
      </c>
      <c r="M140" s="66">
        <f>N140+O140</f>
        <v>0</v>
      </c>
      <c r="N140" s="99">
        <v>0</v>
      </c>
      <c r="O140" s="67">
        <v>0</v>
      </c>
      <c r="P140" s="67">
        <v>0</v>
      </c>
      <c r="Q140" s="67">
        <f>I140-M140</f>
        <v>29007.2</v>
      </c>
      <c r="R140" s="99">
        <f>J140-N140</f>
        <v>0</v>
      </c>
      <c r="S140" s="67">
        <f>K140-O140</f>
        <v>29007.2</v>
      </c>
      <c r="T140" s="67">
        <f>L140-P140</f>
        <v>0</v>
      </c>
    </row>
    <row r="141" spans="1:20" s="7" customFormat="1" ht="39" customHeight="1">
      <c r="A141" s="14"/>
      <c r="B141" s="14"/>
      <c r="C141" s="91" t="s">
        <v>141</v>
      </c>
      <c r="D141" s="66">
        <f>E141+F141</f>
        <v>0</v>
      </c>
      <c r="E141" s="99"/>
      <c r="F141" s="67"/>
      <c r="G141" s="67"/>
      <c r="H141" s="99">
        <v>0</v>
      </c>
      <c r="I141" s="66">
        <f>J141+K141</f>
        <v>32418.5</v>
      </c>
      <c r="J141" s="99">
        <v>538.6</v>
      </c>
      <c r="K141" s="67">
        <v>31879.9</v>
      </c>
      <c r="L141" s="67">
        <v>89.8</v>
      </c>
      <c r="M141" s="66">
        <f>N141+O141</f>
        <v>59070.9</v>
      </c>
      <c r="N141" s="99">
        <v>27117.2</v>
      </c>
      <c r="O141" s="67">
        <v>31953.7</v>
      </c>
      <c r="P141" s="67">
        <v>4650.5</v>
      </c>
      <c r="Q141" s="67">
        <f>I141-M141</f>
        <v>-26652.4</v>
      </c>
      <c r="R141" s="99">
        <f>J141-N141</f>
        <v>-26578.600000000002</v>
      </c>
      <c r="S141" s="67">
        <f>K141-O141</f>
        <v>-73.79999999999927</v>
      </c>
      <c r="T141" s="67">
        <f>L141-P141</f>
        <v>-4560.7</v>
      </c>
    </row>
    <row r="142" spans="3:20" ht="33" customHeight="1">
      <c r="C142" s="89" t="s">
        <v>142</v>
      </c>
      <c r="D142" s="63">
        <f>E142+F142</f>
        <v>0</v>
      </c>
      <c r="E142" s="45">
        <v>0</v>
      </c>
      <c r="F142" s="46">
        <v>0</v>
      </c>
      <c r="G142" s="46">
        <v>0</v>
      </c>
      <c r="H142" s="45">
        <v>0</v>
      </c>
      <c r="I142" s="63">
        <f>J142+K142</f>
        <v>5.2</v>
      </c>
      <c r="J142" s="45"/>
      <c r="K142" s="46">
        <v>5.2</v>
      </c>
      <c r="L142" s="46"/>
      <c r="M142" s="63">
        <f>N142+O142</f>
        <v>25747.3</v>
      </c>
      <c r="N142" s="45"/>
      <c r="O142" s="46">
        <v>25747.3</v>
      </c>
      <c r="P142" s="46">
        <v>0</v>
      </c>
      <c r="Q142" s="46">
        <v>0</v>
      </c>
      <c r="R142" s="45">
        <f>J142-N142</f>
        <v>0</v>
      </c>
      <c r="S142" s="46">
        <v>0</v>
      </c>
      <c r="T142" s="46">
        <v>0</v>
      </c>
    </row>
    <row r="143" ht="12.75">
      <c r="C143" s="5"/>
    </row>
    <row r="144" spans="3:12" ht="12.75">
      <c r="C144" s="5"/>
      <c r="K144" s="13"/>
      <c r="L144" s="13"/>
    </row>
    <row r="145" spans="3:12" ht="12.75">
      <c r="C145" s="5"/>
      <c r="K145" s="13"/>
      <c r="L145" s="13"/>
    </row>
    <row r="146" spans="3:12" ht="12.75">
      <c r="C146" s="5"/>
      <c r="K146" s="13"/>
      <c r="L146" s="13"/>
    </row>
    <row r="147" spans="3:12" ht="12.75">
      <c r="C147" s="5"/>
      <c r="K147" s="13"/>
      <c r="L147" s="13"/>
    </row>
    <row r="148" spans="3:12" ht="12.75">
      <c r="C148" s="5"/>
      <c r="K148" s="13"/>
      <c r="L148" s="13"/>
    </row>
    <row r="149" spans="3:12" ht="12.75">
      <c r="C149" s="5"/>
      <c r="K149" s="13"/>
      <c r="L149" s="13"/>
    </row>
    <row r="150" spans="3:12" ht="12.75">
      <c r="C150" s="5"/>
      <c r="K150" s="13"/>
      <c r="L150" s="13"/>
    </row>
    <row r="151" spans="3:12" ht="12.75">
      <c r="C151" s="5"/>
      <c r="K151" s="13"/>
      <c r="L151" s="13"/>
    </row>
    <row r="152" spans="3:12" ht="12.75">
      <c r="C152" s="5"/>
      <c r="K152" s="13"/>
      <c r="L152" s="13"/>
    </row>
    <row r="153" spans="3:12" ht="12.75">
      <c r="C153" s="5"/>
      <c r="K153" s="13"/>
      <c r="L153" s="13"/>
    </row>
    <row r="154" spans="3:12" ht="12.75">
      <c r="C154" s="5"/>
      <c r="K154" s="13"/>
      <c r="L154" s="13"/>
    </row>
    <row r="155" spans="3:12" ht="12.75">
      <c r="C155" s="5"/>
      <c r="K155" s="13"/>
      <c r="L155" s="13"/>
    </row>
    <row r="156" spans="3:12" ht="12.75">
      <c r="C156" s="5"/>
      <c r="K156" s="13"/>
      <c r="L156" s="13"/>
    </row>
    <row r="157" spans="11:12" ht="12.75">
      <c r="K157" s="13"/>
      <c r="L157" s="13"/>
    </row>
    <row r="158" spans="11:12" ht="12.75">
      <c r="K158" s="13"/>
      <c r="L158" s="13"/>
    </row>
    <row r="159" spans="11:12" ht="12.75">
      <c r="K159" s="13"/>
      <c r="L159" s="13"/>
    </row>
    <row r="160" spans="6:12" ht="12.75">
      <c r="F160" s="13"/>
      <c r="G160" s="13"/>
      <c r="K160" s="13"/>
      <c r="L160" s="13"/>
    </row>
    <row r="161" spans="6:12" ht="12.75">
      <c r="F161" s="13"/>
      <c r="G161" s="13"/>
      <c r="K161" s="13"/>
      <c r="L161" s="13"/>
    </row>
    <row r="162" spans="6:12" ht="12.75">
      <c r="F162" s="13"/>
      <c r="G162" s="13"/>
      <c r="K162" s="13"/>
      <c r="L162" s="13"/>
    </row>
    <row r="163" spans="6:12" ht="12.75">
      <c r="F163" s="13"/>
      <c r="G163" s="13"/>
      <c r="K163" s="13"/>
      <c r="L163" s="13"/>
    </row>
    <row r="164" spans="6:12" ht="12.75">
      <c r="F164" s="13"/>
      <c r="G164" s="13"/>
      <c r="K164" s="13"/>
      <c r="L164" s="13"/>
    </row>
    <row r="165" spans="6:12" ht="12.75">
      <c r="F165" s="13"/>
      <c r="G165" s="13"/>
      <c r="K165" s="13"/>
      <c r="L165" s="13"/>
    </row>
    <row r="166" spans="6:12" ht="12.75">
      <c r="F166" s="13"/>
      <c r="G166" s="13"/>
      <c r="K166" s="13"/>
      <c r="L166" s="13"/>
    </row>
    <row r="167" spans="6:12" ht="12.75">
      <c r="F167" s="13"/>
      <c r="G167" s="13"/>
      <c r="K167" s="13"/>
      <c r="L167" s="13"/>
    </row>
    <row r="168" spans="6:12" ht="12.75">
      <c r="F168" s="13"/>
      <c r="G168" s="13"/>
      <c r="K168" s="13"/>
      <c r="L168" s="13"/>
    </row>
    <row r="169" spans="6:12" ht="12.75">
      <c r="F169" s="13"/>
      <c r="G169" s="13"/>
      <c r="K169" s="13"/>
      <c r="L169" s="13"/>
    </row>
    <row r="170" spans="6:12" ht="12.75">
      <c r="F170" s="13"/>
      <c r="G170" s="13"/>
      <c r="K170" s="13"/>
      <c r="L170" s="13"/>
    </row>
    <row r="171" spans="6:12" ht="12.75">
      <c r="F171" s="13"/>
      <c r="G171" s="13"/>
      <c r="K171" s="13"/>
      <c r="L171" s="13"/>
    </row>
    <row r="172" spans="6:12" ht="12.75">
      <c r="F172" s="13"/>
      <c r="G172" s="13"/>
      <c r="K172" s="13"/>
      <c r="L172" s="13"/>
    </row>
    <row r="173" spans="6:12" ht="12.75">
      <c r="F173" s="13"/>
      <c r="G173" s="13"/>
      <c r="K173" s="13"/>
      <c r="L173" s="13"/>
    </row>
    <row r="174" spans="6:12" ht="12.75">
      <c r="F174" s="13"/>
      <c r="G174" s="13"/>
      <c r="K174" s="13"/>
      <c r="L174" s="13"/>
    </row>
    <row r="175" spans="6:12" ht="12.75">
      <c r="F175" s="13"/>
      <c r="G175" s="13"/>
      <c r="K175" s="13"/>
      <c r="L175" s="13"/>
    </row>
    <row r="176" spans="6:12" ht="12.75">
      <c r="F176" s="13"/>
      <c r="G176" s="13"/>
      <c r="K176" s="13"/>
      <c r="L176" s="13"/>
    </row>
    <row r="177" spans="6:12" ht="12.75">
      <c r="F177" s="13"/>
      <c r="G177" s="13"/>
      <c r="K177" s="13"/>
      <c r="L177" s="13"/>
    </row>
    <row r="178" spans="6:12" ht="12.75">
      <c r="F178" s="13"/>
      <c r="G178" s="13"/>
      <c r="K178" s="13"/>
      <c r="L178" s="13"/>
    </row>
    <row r="179" spans="6:12" ht="12.75">
      <c r="F179" s="13"/>
      <c r="G179" s="13"/>
      <c r="K179" s="13"/>
      <c r="L179" s="13"/>
    </row>
    <row r="180" spans="6:12" ht="12.75">
      <c r="F180" s="13"/>
      <c r="G180" s="13"/>
      <c r="K180" s="13"/>
      <c r="L180" s="13"/>
    </row>
    <row r="181" spans="6:12" ht="12.75">
      <c r="F181" s="13"/>
      <c r="G181" s="13"/>
      <c r="K181" s="13"/>
      <c r="L181" s="13"/>
    </row>
    <row r="182" spans="6:12" ht="12.75">
      <c r="F182" s="13"/>
      <c r="G182" s="13"/>
      <c r="K182" s="13"/>
      <c r="L182" s="13"/>
    </row>
    <row r="183" spans="6:12" ht="12.75">
      <c r="F183" s="13"/>
      <c r="G183" s="13"/>
      <c r="K183" s="13"/>
      <c r="L183" s="13"/>
    </row>
    <row r="184" spans="6:12" ht="12.75">
      <c r="F184" s="13"/>
      <c r="G184" s="13"/>
      <c r="K184" s="13"/>
      <c r="L184" s="13"/>
    </row>
    <row r="185" spans="6:12" ht="12.75">
      <c r="F185" s="13"/>
      <c r="G185" s="13"/>
      <c r="K185" s="13"/>
      <c r="L185" s="13"/>
    </row>
    <row r="186" spans="6:12" ht="12.75">
      <c r="F186" s="13"/>
      <c r="G186" s="13"/>
      <c r="K186" s="13"/>
      <c r="L186" s="13"/>
    </row>
    <row r="187" spans="6:12" ht="12.75">
      <c r="F187" s="13"/>
      <c r="G187" s="13"/>
      <c r="K187" s="13"/>
      <c r="L187" s="13"/>
    </row>
    <row r="188" spans="6:12" ht="12.75">
      <c r="F188" s="13"/>
      <c r="G188" s="13"/>
      <c r="K188" s="13"/>
      <c r="L188" s="13"/>
    </row>
    <row r="189" spans="6:12" ht="12.75">
      <c r="F189" s="13"/>
      <c r="G189" s="13"/>
      <c r="K189" s="13"/>
      <c r="L189" s="13"/>
    </row>
    <row r="190" spans="6:12" ht="12.75">
      <c r="F190" s="13"/>
      <c r="G190" s="13"/>
      <c r="K190" s="13"/>
      <c r="L190" s="13"/>
    </row>
    <row r="191" spans="6:12" ht="12.75">
      <c r="F191" s="13"/>
      <c r="G191" s="13"/>
      <c r="K191" s="13"/>
      <c r="L191" s="13"/>
    </row>
    <row r="192" spans="6:12" ht="12.75">
      <c r="F192" s="13"/>
      <c r="G192" s="13"/>
      <c r="K192" s="13"/>
      <c r="L192" s="13"/>
    </row>
    <row r="193" spans="6:12" ht="12.75">
      <c r="F193" s="13"/>
      <c r="G193" s="13"/>
      <c r="K193" s="13"/>
      <c r="L193" s="13"/>
    </row>
    <row r="194" spans="6:12" ht="12.75">
      <c r="F194" s="13"/>
      <c r="G194" s="13"/>
      <c r="K194" s="13"/>
      <c r="L194" s="13"/>
    </row>
    <row r="195" spans="6:12" ht="12.75">
      <c r="F195" s="13"/>
      <c r="G195" s="13"/>
      <c r="K195" s="13"/>
      <c r="L195" s="13"/>
    </row>
    <row r="196" spans="6:12" ht="12.75">
      <c r="F196" s="13"/>
      <c r="G196" s="13"/>
      <c r="K196" s="13"/>
      <c r="L196" s="13"/>
    </row>
    <row r="197" spans="6:12" ht="12.75">
      <c r="F197" s="13"/>
      <c r="G197" s="13"/>
      <c r="K197" s="13"/>
      <c r="L197" s="13"/>
    </row>
    <row r="198" spans="6:12" ht="12.75">
      <c r="F198" s="13"/>
      <c r="G198" s="13"/>
      <c r="K198" s="13"/>
      <c r="L198" s="13"/>
    </row>
    <row r="199" spans="6:12" ht="12.75">
      <c r="F199" s="13"/>
      <c r="G199" s="13"/>
      <c r="K199" s="13"/>
      <c r="L199" s="13"/>
    </row>
    <row r="200" spans="6:12" ht="12.75">
      <c r="F200" s="13"/>
      <c r="G200" s="13"/>
      <c r="K200" s="13"/>
      <c r="L200" s="13"/>
    </row>
    <row r="201" spans="6:12" ht="12.75">
      <c r="F201" s="13"/>
      <c r="G201" s="13"/>
      <c r="K201" s="13"/>
      <c r="L201" s="13"/>
    </row>
    <row r="202" spans="6:12" ht="12.75">
      <c r="F202" s="13"/>
      <c r="G202" s="13"/>
      <c r="K202" s="13"/>
      <c r="L202" s="13"/>
    </row>
    <row r="203" spans="6:12" ht="12.75">
      <c r="F203" s="13"/>
      <c r="G203" s="13"/>
      <c r="K203" s="13"/>
      <c r="L203" s="13"/>
    </row>
    <row r="204" spans="6:12" ht="12.75">
      <c r="F204" s="13"/>
      <c r="G204" s="13"/>
      <c r="K204" s="13"/>
      <c r="L204" s="13"/>
    </row>
    <row r="205" spans="6:12" ht="12.75">
      <c r="F205" s="13"/>
      <c r="G205" s="13"/>
      <c r="K205" s="13"/>
      <c r="L205" s="13"/>
    </row>
    <row r="206" spans="6:12" ht="12.75">
      <c r="F206" s="13"/>
      <c r="G206" s="13"/>
      <c r="K206" s="13"/>
      <c r="L206" s="13"/>
    </row>
    <row r="207" spans="6:12" ht="12.75">
      <c r="F207" s="13"/>
      <c r="G207" s="13"/>
      <c r="K207" s="13"/>
      <c r="L207" s="13"/>
    </row>
    <row r="208" spans="6:12" ht="12.75">
      <c r="F208" s="13"/>
      <c r="G208" s="13"/>
      <c r="K208" s="13"/>
      <c r="L208" s="13"/>
    </row>
    <row r="209" spans="6:12" ht="12.75">
      <c r="F209" s="13"/>
      <c r="G209" s="13"/>
      <c r="K209" s="13"/>
      <c r="L209" s="13"/>
    </row>
    <row r="210" spans="6:12" ht="12.75">
      <c r="F210" s="13"/>
      <c r="G210" s="13"/>
      <c r="K210" s="13"/>
      <c r="L210" s="13"/>
    </row>
    <row r="211" spans="6:12" ht="12.75">
      <c r="F211" s="13"/>
      <c r="G211" s="13"/>
      <c r="K211" s="13"/>
      <c r="L211" s="13"/>
    </row>
    <row r="212" spans="6:12" ht="12.75">
      <c r="F212" s="13"/>
      <c r="G212" s="13"/>
      <c r="K212" s="13"/>
      <c r="L212" s="13"/>
    </row>
    <row r="213" spans="6:12" ht="12.75">
      <c r="F213" s="13"/>
      <c r="G213" s="13"/>
      <c r="K213" s="13"/>
      <c r="L213" s="13"/>
    </row>
    <row r="214" spans="6:12" ht="12.75">
      <c r="F214" s="13"/>
      <c r="G214" s="13"/>
      <c r="K214" s="13"/>
      <c r="L214" s="13"/>
    </row>
    <row r="215" spans="6:12" ht="12.75">
      <c r="F215" s="13"/>
      <c r="G215" s="13"/>
      <c r="K215" s="13"/>
      <c r="L215" s="13"/>
    </row>
    <row r="216" spans="6:12" ht="12.75">
      <c r="F216" s="13"/>
      <c r="G216" s="13"/>
      <c r="K216" s="13"/>
      <c r="L216" s="13"/>
    </row>
    <row r="217" spans="6:12" ht="12.75">
      <c r="F217" s="13"/>
      <c r="G217" s="13"/>
      <c r="K217" s="13"/>
      <c r="L217" s="13"/>
    </row>
    <row r="218" spans="6:12" ht="12.75">
      <c r="F218" s="13"/>
      <c r="G218" s="13"/>
      <c r="K218" s="13"/>
      <c r="L218" s="13"/>
    </row>
    <row r="219" spans="6:12" ht="12.75">
      <c r="F219" s="13"/>
      <c r="G219" s="13"/>
      <c r="K219" s="13"/>
      <c r="L219" s="13"/>
    </row>
    <row r="220" spans="6:12" ht="12.75">
      <c r="F220" s="13"/>
      <c r="G220" s="13"/>
      <c r="K220" s="13"/>
      <c r="L220" s="13"/>
    </row>
    <row r="221" spans="6:12" ht="12.75">
      <c r="F221" s="13"/>
      <c r="G221" s="13"/>
      <c r="K221" s="13"/>
      <c r="L221" s="13"/>
    </row>
    <row r="222" spans="6:12" ht="12.75">
      <c r="F222" s="13"/>
      <c r="G222" s="13"/>
      <c r="K222" s="13"/>
      <c r="L222" s="13"/>
    </row>
    <row r="223" spans="6:12" ht="12.75">
      <c r="F223" s="13"/>
      <c r="G223" s="13"/>
      <c r="K223" s="13"/>
      <c r="L223" s="13"/>
    </row>
    <row r="224" spans="6:12" ht="12.75">
      <c r="F224" s="13"/>
      <c r="G224" s="13"/>
      <c r="K224" s="13"/>
      <c r="L224" s="13"/>
    </row>
    <row r="225" spans="6:12" ht="12.75">
      <c r="F225" s="13"/>
      <c r="G225" s="13"/>
      <c r="K225" s="13"/>
      <c r="L225" s="13"/>
    </row>
    <row r="226" spans="6:12" ht="12.75">
      <c r="F226" s="13"/>
      <c r="G226" s="13"/>
      <c r="K226" s="13"/>
      <c r="L226" s="13"/>
    </row>
    <row r="227" spans="6:12" ht="12.75">
      <c r="F227" s="13"/>
      <c r="G227" s="13"/>
      <c r="K227" s="13"/>
      <c r="L227" s="13"/>
    </row>
    <row r="228" spans="6:12" ht="12.75">
      <c r="F228" s="13"/>
      <c r="G228" s="13"/>
      <c r="K228" s="13"/>
      <c r="L228" s="13"/>
    </row>
    <row r="229" spans="6:12" ht="12.75">
      <c r="F229" s="13"/>
      <c r="G229" s="13"/>
      <c r="K229" s="13"/>
      <c r="L229" s="13"/>
    </row>
    <row r="230" spans="6:12" ht="12.75">
      <c r="F230" s="13"/>
      <c r="G230" s="13"/>
      <c r="K230" s="13"/>
      <c r="L230" s="13"/>
    </row>
    <row r="231" spans="6:12" ht="12.75">
      <c r="F231" s="13"/>
      <c r="G231" s="13"/>
      <c r="K231" s="13"/>
      <c r="L231" s="13"/>
    </row>
    <row r="232" spans="6:12" ht="12.75">
      <c r="F232" s="13"/>
      <c r="G232" s="13"/>
      <c r="K232" s="13"/>
      <c r="L232" s="13"/>
    </row>
    <row r="233" spans="6:12" ht="12.75">
      <c r="F233" s="13"/>
      <c r="G233" s="13"/>
      <c r="K233" s="13"/>
      <c r="L233" s="13"/>
    </row>
    <row r="234" spans="6:12" ht="12.75">
      <c r="F234" s="13"/>
      <c r="G234" s="13"/>
      <c r="K234" s="13"/>
      <c r="L234" s="13"/>
    </row>
    <row r="235" spans="6:12" ht="12.75">
      <c r="F235" s="13"/>
      <c r="G235" s="13"/>
      <c r="K235" s="13"/>
      <c r="L235" s="13"/>
    </row>
    <row r="236" spans="6:12" ht="12.75">
      <c r="F236" s="13"/>
      <c r="G236" s="13"/>
      <c r="K236" s="13"/>
      <c r="L236" s="13"/>
    </row>
    <row r="237" spans="6:12" ht="12.75">
      <c r="F237" s="13"/>
      <c r="G237" s="13"/>
      <c r="K237" s="13"/>
      <c r="L237" s="13"/>
    </row>
    <row r="238" spans="6:12" ht="12.75">
      <c r="F238" s="13"/>
      <c r="G238" s="13"/>
      <c r="K238" s="13"/>
      <c r="L238" s="13"/>
    </row>
    <row r="239" spans="6:12" ht="12.75">
      <c r="F239" s="13"/>
      <c r="G239" s="13"/>
      <c r="K239" s="13"/>
      <c r="L239" s="13"/>
    </row>
    <row r="240" spans="6:12" ht="12.75">
      <c r="F240" s="13"/>
      <c r="G240" s="13"/>
      <c r="K240" s="13"/>
      <c r="L240" s="13"/>
    </row>
    <row r="241" spans="6:12" ht="12.75">
      <c r="F241" s="13"/>
      <c r="G241" s="13"/>
      <c r="K241" s="13"/>
      <c r="L241" s="13"/>
    </row>
    <row r="242" spans="6:12" ht="12.75">
      <c r="F242" s="13"/>
      <c r="G242" s="13"/>
      <c r="K242" s="13"/>
      <c r="L242" s="13"/>
    </row>
    <row r="243" spans="6:12" ht="12.75">
      <c r="F243" s="13"/>
      <c r="G243" s="13"/>
      <c r="K243" s="13"/>
      <c r="L243" s="13"/>
    </row>
    <row r="244" spans="6:12" ht="12.75">
      <c r="F244" s="13"/>
      <c r="G244" s="13"/>
      <c r="K244" s="13"/>
      <c r="L244" s="13"/>
    </row>
    <row r="245" spans="6:12" ht="12.75">
      <c r="F245" s="13"/>
      <c r="G245" s="13"/>
      <c r="K245" s="13"/>
      <c r="L245" s="13"/>
    </row>
    <row r="246" spans="6:12" ht="12.75">
      <c r="F246" s="13"/>
      <c r="G246" s="13"/>
      <c r="K246" s="13"/>
      <c r="L246" s="13"/>
    </row>
    <row r="247" spans="6:12" ht="12.75">
      <c r="F247" s="13"/>
      <c r="G247" s="13"/>
      <c r="K247" s="13"/>
      <c r="L247" s="13"/>
    </row>
    <row r="248" spans="6:12" ht="12.75">
      <c r="F248" s="13"/>
      <c r="G248" s="13"/>
      <c r="K248" s="13"/>
      <c r="L248" s="13"/>
    </row>
    <row r="249" spans="6:12" ht="12.75">
      <c r="F249" s="13"/>
      <c r="G249" s="13"/>
      <c r="K249" s="13"/>
      <c r="L249" s="13"/>
    </row>
    <row r="250" spans="6:12" ht="12.75">
      <c r="F250" s="13"/>
      <c r="G250" s="13"/>
      <c r="K250" s="13"/>
      <c r="L250" s="13"/>
    </row>
    <row r="251" spans="6:12" ht="12.75">
      <c r="F251" s="13"/>
      <c r="G251" s="13"/>
      <c r="K251" s="13"/>
      <c r="L251" s="13"/>
    </row>
    <row r="252" spans="6:12" ht="12.75">
      <c r="F252" s="13"/>
      <c r="G252" s="13"/>
      <c r="K252" s="13"/>
      <c r="L252" s="13"/>
    </row>
    <row r="253" spans="6:12" ht="12.75">
      <c r="F253" s="13"/>
      <c r="G253" s="13"/>
      <c r="K253" s="13"/>
      <c r="L253" s="13"/>
    </row>
    <row r="254" spans="6:12" ht="12.75">
      <c r="F254" s="13"/>
      <c r="G254" s="13"/>
      <c r="K254" s="13"/>
      <c r="L254" s="13"/>
    </row>
    <row r="255" spans="6:12" ht="12.75">
      <c r="F255" s="13"/>
      <c r="G255" s="13"/>
      <c r="K255" s="13"/>
      <c r="L255" s="13"/>
    </row>
    <row r="256" spans="6:12" ht="12.75">
      <c r="F256" s="13"/>
      <c r="G256" s="13"/>
      <c r="K256" s="13"/>
      <c r="L256" s="13"/>
    </row>
    <row r="257" spans="6:12" ht="12.75">
      <c r="F257" s="13"/>
      <c r="G257" s="13"/>
      <c r="K257" s="13"/>
      <c r="L257" s="13"/>
    </row>
    <row r="258" spans="6:12" ht="12.75">
      <c r="F258" s="13"/>
      <c r="G258" s="13"/>
      <c r="K258" s="13"/>
      <c r="L258" s="13"/>
    </row>
    <row r="259" spans="6:12" ht="12.75">
      <c r="F259" s="13"/>
      <c r="G259" s="13"/>
      <c r="K259" s="13"/>
      <c r="L259" s="13"/>
    </row>
    <row r="260" spans="6:12" ht="12.75">
      <c r="F260" s="13"/>
      <c r="G260" s="13"/>
      <c r="K260" s="13"/>
      <c r="L260" s="13"/>
    </row>
    <row r="261" spans="6:12" ht="12.75">
      <c r="F261" s="13"/>
      <c r="G261" s="13"/>
      <c r="K261" s="13"/>
      <c r="L261" s="13"/>
    </row>
    <row r="262" spans="6:12" ht="12.75">
      <c r="F262" s="13"/>
      <c r="G262" s="13"/>
      <c r="K262" s="13"/>
      <c r="L262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5">
    <mergeCell ref="C2:T2"/>
    <mergeCell ref="C4:T4"/>
    <mergeCell ref="Q6:Q10"/>
    <mergeCell ref="R6:T6"/>
    <mergeCell ref="R7:R10"/>
    <mergeCell ref="S7:S10"/>
    <mergeCell ref="T7:T10"/>
    <mergeCell ref="M6:M10"/>
    <mergeCell ref="N6:P6"/>
    <mergeCell ref="N7:N10"/>
    <mergeCell ref="O7:O10"/>
    <mergeCell ref="P7:P10"/>
    <mergeCell ref="F7:F10"/>
    <mergeCell ref="L7:L10"/>
    <mergeCell ref="G7:G10"/>
    <mergeCell ref="I6:I10"/>
    <mergeCell ref="C3:T3"/>
    <mergeCell ref="E6:G6"/>
    <mergeCell ref="J7:J10"/>
    <mergeCell ref="K7:K10"/>
    <mergeCell ref="C6:C10"/>
    <mergeCell ref="J6:L6"/>
    <mergeCell ref="E7:E10"/>
    <mergeCell ref="D6:D10"/>
    <mergeCell ref="H6:H10"/>
  </mergeCells>
  <printOptions horizontalCentered="1"/>
  <pageMargins left="0.1968503937007874" right="0.1968503937007874" top="0.4330708661417323" bottom="0.3937007874015748" header="0" footer="0.5118110236220472"/>
  <pageSetup horizontalDpi="600" verticalDpi="600" orientation="landscape" paperSize="9" scale="33"/>
  <headerFooter alignWithMargins="0">
    <oddHeader>&amp;C&amp;"Times New Roman,обычный"&amp;24&amp;P&amp;R&amp;"Times New Roman,курсив"&amp;24Продовження додатка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62"/>
  <sheetViews>
    <sheetView view="pageBreakPreview" zoomScale="40" zoomScaleSheetLayoutView="40" zoomScalePageLayoutView="40" workbookViewId="0" topLeftCell="A1">
      <selection activeCell="G103" sqref="G103"/>
    </sheetView>
  </sheetViews>
  <sheetFormatPr defaultColWidth="9.00390625" defaultRowHeight="12.75"/>
  <cols>
    <col min="1" max="1" width="0.2421875" style="14" customWidth="1"/>
    <col min="2" max="2" width="50.625" style="1" customWidth="1"/>
    <col min="3" max="3" width="23.125" style="9" customWidth="1"/>
    <col min="4" max="4" width="23.375" style="5" customWidth="1"/>
    <col min="5" max="5" width="20.75390625" style="12" customWidth="1"/>
    <col min="6" max="6" width="20.50390625" style="12" customWidth="1"/>
    <col min="7" max="7" width="23.625" style="5" customWidth="1"/>
    <col min="8" max="8" width="23.875" style="34" customWidth="1"/>
    <col min="9" max="9" width="23.375" style="5" customWidth="1"/>
    <col min="10" max="10" width="19.375" style="12" customWidth="1"/>
    <col min="11" max="11" width="17.50390625" style="12" customWidth="1"/>
    <col min="12" max="12" width="23.375" style="7" customWidth="1"/>
    <col min="13" max="13" width="24.25390625" style="7" customWidth="1"/>
    <col min="14" max="14" width="19.375" style="1" customWidth="1"/>
    <col min="15" max="15" width="18.50390625" style="1" customWidth="1"/>
    <col min="16" max="16" width="18.25390625" style="1" customWidth="1"/>
    <col min="17" max="17" width="17.75390625" style="1" customWidth="1"/>
    <col min="18" max="18" width="17.50390625" style="1" customWidth="1"/>
    <col min="19" max="19" width="18.25390625" style="1" customWidth="1"/>
    <col min="20" max="20" width="8.875" style="1" customWidth="1"/>
  </cols>
  <sheetData>
    <row r="1" spans="4:12" ht="15" customHeight="1">
      <c r="D1" s="32"/>
      <c r="E1" s="38"/>
      <c r="F1" s="35"/>
      <c r="G1" s="19"/>
      <c r="H1" s="33"/>
      <c r="I1" s="19"/>
      <c r="J1" s="35"/>
      <c r="K1" s="35"/>
      <c r="L1" s="8"/>
    </row>
    <row r="2" spans="2:19" ht="43.5" customHeight="1">
      <c r="B2" s="127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2:19" ht="51.75" customHeight="1">
      <c r="B3" s="127" t="s">
        <v>146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2:19" ht="46.5" customHeight="1">
      <c r="B4" s="127" t="s">
        <v>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2:19" ht="27" customHeight="1">
      <c r="B5" s="2" t="s">
        <v>3</v>
      </c>
      <c r="C5" s="10"/>
      <c r="D5" s="2"/>
      <c r="E5" s="37"/>
      <c r="F5" s="37"/>
      <c r="G5" s="2"/>
      <c r="J5" s="36"/>
      <c r="K5" s="36"/>
      <c r="L5" s="36"/>
      <c r="M5" s="36"/>
      <c r="N5" s="36"/>
      <c r="O5" s="36"/>
      <c r="P5" s="36"/>
      <c r="Q5" s="36"/>
      <c r="R5" s="36"/>
      <c r="S5" s="100" t="s">
        <v>4</v>
      </c>
    </row>
    <row r="6" spans="2:19" ht="32.25" customHeight="1">
      <c r="B6" s="131" t="s">
        <v>5</v>
      </c>
      <c r="C6" s="132" t="s">
        <v>147</v>
      </c>
      <c r="D6" s="128" t="s">
        <v>7</v>
      </c>
      <c r="E6" s="128"/>
      <c r="F6" s="128"/>
      <c r="G6" s="133" t="s">
        <v>148</v>
      </c>
      <c r="H6" s="136" t="s">
        <v>149</v>
      </c>
      <c r="I6" s="131" t="s">
        <v>7</v>
      </c>
      <c r="J6" s="131"/>
      <c r="K6" s="131"/>
      <c r="L6" s="136" t="s">
        <v>150</v>
      </c>
      <c r="M6" s="131" t="s">
        <v>7</v>
      </c>
      <c r="N6" s="131"/>
      <c r="O6" s="131"/>
      <c r="P6" s="134" t="s">
        <v>11</v>
      </c>
      <c r="Q6" s="131" t="s">
        <v>7</v>
      </c>
      <c r="R6" s="131"/>
      <c r="S6" s="131"/>
    </row>
    <row r="7" spans="2:19" ht="12.75" customHeight="1">
      <c r="B7" s="131"/>
      <c r="C7" s="132"/>
      <c r="D7" s="129" t="s">
        <v>12</v>
      </c>
      <c r="E7" s="130" t="s">
        <v>13</v>
      </c>
      <c r="F7" s="135" t="s">
        <v>14</v>
      </c>
      <c r="G7" s="133"/>
      <c r="H7" s="136"/>
      <c r="I7" s="129" t="s">
        <v>12</v>
      </c>
      <c r="J7" s="130" t="s">
        <v>13</v>
      </c>
      <c r="K7" s="135" t="s">
        <v>14</v>
      </c>
      <c r="L7" s="136"/>
      <c r="M7" s="129" t="s">
        <v>12</v>
      </c>
      <c r="N7" s="130" t="s">
        <v>13</v>
      </c>
      <c r="O7" s="135" t="s">
        <v>14</v>
      </c>
      <c r="P7" s="134"/>
      <c r="Q7" s="129" t="s">
        <v>12</v>
      </c>
      <c r="R7" s="130" t="s">
        <v>13</v>
      </c>
      <c r="S7" s="135" t="s">
        <v>14</v>
      </c>
    </row>
    <row r="8" spans="2:19" ht="12.75" customHeight="1">
      <c r="B8" s="131"/>
      <c r="C8" s="132"/>
      <c r="D8" s="129"/>
      <c r="E8" s="130"/>
      <c r="F8" s="135"/>
      <c r="G8" s="133"/>
      <c r="H8" s="136"/>
      <c r="I8" s="129"/>
      <c r="J8" s="130"/>
      <c r="K8" s="135"/>
      <c r="L8" s="136"/>
      <c r="M8" s="129"/>
      <c r="N8" s="130"/>
      <c r="O8" s="135"/>
      <c r="P8" s="134"/>
      <c r="Q8" s="129"/>
      <c r="R8" s="130"/>
      <c r="S8" s="135"/>
    </row>
    <row r="9" spans="2:19" ht="72" customHeight="1">
      <c r="B9" s="131"/>
      <c r="C9" s="132"/>
      <c r="D9" s="129"/>
      <c r="E9" s="130"/>
      <c r="F9" s="135"/>
      <c r="G9" s="133"/>
      <c r="H9" s="136"/>
      <c r="I9" s="129"/>
      <c r="J9" s="130"/>
      <c r="K9" s="135"/>
      <c r="L9" s="136"/>
      <c r="M9" s="129"/>
      <c r="N9" s="130"/>
      <c r="O9" s="135"/>
      <c r="P9" s="134"/>
      <c r="Q9" s="129"/>
      <c r="R9" s="130"/>
      <c r="S9" s="135"/>
    </row>
    <row r="10" spans="2:19" ht="102" customHeight="1">
      <c r="B10" s="131"/>
      <c r="C10" s="132"/>
      <c r="D10" s="129"/>
      <c r="E10" s="130"/>
      <c r="F10" s="135"/>
      <c r="G10" s="133"/>
      <c r="H10" s="136"/>
      <c r="I10" s="129"/>
      <c r="J10" s="130"/>
      <c r="K10" s="135"/>
      <c r="L10" s="136"/>
      <c r="M10" s="129"/>
      <c r="N10" s="130"/>
      <c r="O10" s="135"/>
      <c r="P10" s="134"/>
      <c r="Q10" s="129"/>
      <c r="R10" s="130"/>
      <c r="S10" s="135"/>
    </row>
    <row r="11" spans="2:19" ht="24.75" customHeight="1">
      <c r="B11" s="101">
        <v>1</v>
      </c>
      <c r="C11" s="102">
        <v>2</v>
      </c>
      <c r="D11" s="101">
        <v>3</v>
      </c>
      <c r="E11" s="103">
        <v>4</v>
      </c>
      <c r="F11" s="103">
        <v>5</v>
      </c>
      <c r="G11" s="101">
        <v>6</v>
      </c>
      <c r="H11" s="101">
        <v>7</v>
      </c>
      <c r="I11" s="101">
        <v>8</v>
      </c>
      <c r="J11" s="103">
        <v>9</v>
      </c>
      <c r="K11" s="103">
        <v>10</v>
      </c>
      <c r="L11" s="104">
        <v>11</v>
      </c>
      <c r="M11" s="101">
        <v>12</v>
      </c>
      <c r="N11" s="103">
        <v>13</v>
      </c>
      <c r="O11" s="103">
        <v>14</v>
      </c>
      <c r="P11" s="104" t="s">
        <v>15</v>
      </c>
      <c r="Q11" s="101" t="s">
        <v>16</v>
      </c>
      <c r="R11" s="103" t="s">
        <v>17</v>
      </c>
      <c r="S11" s="103" t="s">
        <v>18</v>
      </c>
    </row>
    <row r="12" spans="1:19" s="13" customFormat="1" ht="27.75" customHeight="1">
      <c r="A12" s="15"/>
      <c r="B12" s="71" t="s">
        <v>19</v>
      </c>
      <c r="C12" s="40"/>
      <c r="D12" s="6"/>
      <c r="E12" s="11"/>
      <c r="F12" s="11"/>
      <c r="G12" s="6"/>
      <c r="H12" s="40"/>
      <c r="I12" s="6"/>
      <c r="J12" s="11"/>
      <c r="K12" s="11"/>
      <c r="L12" s="40"/>
      <c r="M12" s="6"/>
      <c r="N12" s="11"/>
      <c r="O12" s="11"/>
      <c r="P12" s="40"/>
      <c r="Q12" s="6"/>
      <c r="R12" s="11"/>
      <c r="S12" s="11"/>
    </row>
    <row r="13" spans="1:19" s="13" customFormat="1" ht="38.25" customHeight="1">
      <c r="A13" s="15"/>
      <c r="B13" s="72" t="s">
        <v>20</v>
      </c>
      <c r="C13" s="43">
        <f>+C14+C15+C16+C19+C20+C17+C18+C34</f>
        <v>7825149</v>
      </c>
      <c r="D13" s="44">
        <f>+D14+D15+D16+D19+D20+D17+D18+D34</f>
        <v>7801199</v>
      </c>
      <c r="E13" s="43">
        <f>+E14+E15+E16+E19+E20+E17+E18+E34</f>
        <v>23950</v>
      </c>
      <c r="F13" s="43">
        <f>+F14+F15+F16+F19+F20+F17+F18+F34</f>
        <v>0</v>
      </c>
      <c r="G13" s="44">
        <f>+G14+G15+G16+G19+G20+G17+G18+G34</f>
        <v>1215309</v>
      </c>
      <c r="H13" s="44">
        <f>+H14+H15+H16+H19+H20+H17+H18+H34</f>
        <v>1253521.7</v>
      </c>
      <c r="I13" s="44">
        <f>+I14+I15+I16+I19+I20+I17+I18+I34</f>
        <v>1247599.5</v>
      </c>
      <c r="J13" s="43">
        <f>+J14+J15+J16+J19+J20+J17+J18+J34</f>
        <v>5922.2</v>
      </c>
      <c r="K13" s="43">
        <f>+K14+K15+K16+K19+K20</f>
        <v>0</v>
      </c>
      <c r="L13" s="44">
        <f>+L14+L15+L16+L19+L20+L17+L18+L34</f>
        <v>1277304.3863999997</v>
      </c>
      <c r="M13" s="44">
        <f>+M14+M15+M16+M19+M20+M17+M18+M34</f>
        <v>1273648.8863999997</v>
      </c>
      <c r="N13" s="44">
        <f>+N14+N15+N16+N19+N20+N17+N18+N34+N35</f>
        <v>3654.5</v>
      </c>
      <c r="O13" s="43">
        <f>+O14+O15+O16+O19+O20</f>
        <v>0</v>
      </c>
      <c r="P13" s="44">
        <f>H13-L13</f>
        <v>-23782.686399999773</v>
      </c>
      <c r="Q13" s="44">
        <f>I13-M13</f>
        <v>-26049.386399999727</v>
      </c>
      <c r="R13" s="44">
        <f>J13-N13</f>
        <v>2267.7</v>
      </c>
      <c r="S13" s="44">
        <f>K13-O13</f>
        <v>0</v>
      </c>
    </row>
    <row r="14" spans="1:19" s="13" customFormat="1" ht="49.5" customHeight="1">
      <c r="A14" s="15"/>
      <c r="B14" s="73" t="s">
        <v>21</v>
      </c>
      <c r="C14" s="111">
        <f>3616000+5000</f>
        <v>3621000</v>
      </c>
      <c r="D14" s="46">
        <f>+C14</f>
        <v>3621000</v>
      </c>
      <c r="E14" s="46">
        <v>0</v>
      </c>
      <c r="F14" s="46">
        <v>0</v>
      </c>
      <c r="G14" s="47">
        <v>522200</v>
      </c>
      <c r="H14" s="46">
        <v>533820.5</v>
      </c>
      <c r="I14" s="46">
        <f>+H14</f>
        <v>533820.5</v>
      </c>
      <c r="J14" s="46">
        <v>0</v>
      </c>
      <c r="K14" s="49">
        <v>0</v>
      </c>
      <c r="L14" s="45">
        <v>731569.3</v>
      </c>
      <c r="M14" s="45">
        <f>+L14</f>
        <v>731569.3</v>
      </c>
      <c r="N14" s="46">
        <v>0</v>
      </c>
      <c r="O14" s="49">
        <v>0</v>
      </c>
      <c r="P14" s="46">
        <f>H14-L14</f>
        <v>-197748.80000000005</v>
      </c>
      <c r="Q14" s="46">
        <f>I14-M14</f>
        <v>-197748.80000000005</v>
      </c>
      <c r="R14" s="46">
        <f>J14-N14</f>
        <v>0</v>
      </c>
      <c r="S14" s="46">
        <f>K14-O14</f>
        <v>0</v>
      </c>
    </row>
    <row r="15" spans="1:19" s="13" customFormat="1" ht="70.5" customHeight="1">
      <c r="A15" s="15"/>
      <c r="B15" s="73" t="s">
        <v>22</v>
      </c>
      <c r="C15" s="111">
        <v>55000</v>
      </c>
      <c r="D15" s="46">
        <f>+C15</f>
        <v>55000</v>
      </c>
      <c r="E15" s="46">
        <v>0</v>
      </c>
      <c r="F15" s="46">
        <v>0</v>
      </c>
      <c r="G15" s="47">
        <v>500</v>
      </c>
      <c r="H15" s="111">
        <v>1047.8</v>
      </c>
      <c r="I15" s="46">
        <f>+H15</f>
        <v>1047.8</v>
      </c>
      <c r="J15" s="46">
        <v>0</v>
      </c>
      <c r="K15" s="49">
        <v>0</v>
      </c>
      <c r="L15" s="45">
        <v>399.5</v>
      </c>
      <c r="M15" s="45">
        <f>+L15</f>
        <v>399.5</v>
      </c>
      <c r="N15" s="46">
        <v>0</v>
      </c>
      <c r="O15" s="49">
        <v>0</v>
      </c>
      <c r="P15" s="46">
        <f>H15-L15</f>
        <v>648.3</v>
      </c>
      <c r="Q15" s="46">
        <f>I15-M15</f>
        <v>648.3</v>
      </c>
      <c r="R15" s="46">
        <f>J15-N15</f>
        <v>0</v>
      </c>
      <c r="S15" s="46">
        <f>K15-O15</f>
        <v>0</v>
      </c>
    </row>
    <row r="16" spans="1:19" s="13" customFormat="1" ht="67.5" customHeight="1">
      <c r="A16" s="15"/>
      <c r="B16" s="73" t="s">
        <v>23</v>
      </c>
      <c r="C16" s="111">
        <f>103500+28000</f>
        <v>131500</v>
      </c>
      <c r="D16" s="46">
        <f>+C16</f>
        <v>131500</v>
      </c>
      <c r="E16" s="46">
        <v>0</v>
      </c>
      <c r="F16" s="46">
        <v>0</v>
      </c>
      <c r="G16" s="45">
        <v>53500</v>
      </c>
      <c r="H16" s="45">
        <v>53564.6</v>
      </c>
      <c r="I16" s="45">
        <f>+H16</f>
        <v>53564.6</v>
      </c>
      <c r="J16" s="46">
        <v>0</v>
      </c>
      <c r="K16" s="49">
        <v>0</v>
      </c>
      <c r="L16" s="45">
        <v>5691.8</v>
      </c>
      <c r="M16" s="45">
        <f>+L16</f>
        <v>5691.8</v>
      </c>
      <c r="N16" s="46">
        <v>0</v>
      </c>
      <c r="O16" s="49">
        <v>0</v>
      </c>
      <c r="P16" s="46">
        <f>H16-L16</f>
        <v>47872.799999999996</v>
      </c>
      <c r="Q16" s="46">
        <f>I16-M16</f>
        <v>47872.799999999996</v>
      </c>
      <c r="R16" s="46">
        <f>J16-N16</f>
        <v>0</v>
      </c>
      <c r="S16" s="46">
        <f>K16-O16</f>
        <v>0</v>
      </c>
    </row>
    <row r="17" spans="1:19" s="13" customFormat="1" ht="72.75" customHeight="1">
      <c r="A17" s="15"/>
      <c r="B17" s="73" t="s">
        <v>24</v>
      </c>
      <c r="C17" s="111">
        <v>28150</v>
      </c>
      <c r="D17" s="45">
        <f>+C17</f>
        <v>28150</v>
      </c>
      <c r="E17" s="46">
        <v>0</v>
      </c>
      <c r="F17" s="46">
        <v>0</v>
      </c>
      <c r="G17" s="47">
        <v>2000</v>
      </c>
      <c r="H17" s="47">
        <v>2920.3</v>
      </c>
      <c r="I17" s="45">
        <f>H17</f>
        <v>2920.3</v>
      </c>
      <c r="J17" s="46">
        <v>0</v>
      </c>
      <c r="K17" s="49">
        <v>0</v>
      </c>
      <c r="L17" s="45">
        <v>1228.9</v>
      </c>
      <c r="M17" s="45">
        <f>L17</f>
        <v>1228.9</v>
      </c>
      <c r="N17" s="46">
        <v>0</v>
      </c>
      <c r="O17" s="49">
        <v>0</v>
      </c>
      <c r="P17" s="46">
        <f>H17-L17</f>
        <v>1691.4</v>
      </c>
      <c r="Q17" s="46">
        <f>I17-M17</f>
        <v>1691.4</v>
      </c>
      <c r="R17" s="46">
        <f>J17-N17</f>
        <v>0</v>
      </c>
      <c r="S17" s="46">
        <f>K17-O17</f>
        <v>0</v>
      </c>
    </row>
    <row r="18" spans="1:19" s="13" customFormat="1" ht="77.25" customHeight="1">
      <c r="A18" s="15"/>
      <c r="B18" s="73" t="s">
        <v>25</v>
      </c>
      <c r="C18" s="111">
        <f>100050+5000</f>
        <v>105050</v>
      </c>
      <c r="D18" s="45">
        <f>+C18</f>
        <v>105050</v>
      </c>
      <c r="E18" s="46">
        <v>0</v>
      </c>
      <c r="F18" s="46">
        <v>0</v>
      </c>
      <c r="G18" s="47">
        <v>17000</v>
      </c>
      <c r="H18" s="47">
        <v>17235.4</v>
      </c>
      <c r="I18" s="45">
        <f>+H18</f>
        <v>17235.4</v>
      </c>
      <c r="J18" s="46">
        <v>0</v>
      </c>
      <c r="K18" s="49">
        <v>0</v>
      </c>
      <c r="L18" s="45">
        <v>13887</v>
      </c>
      <c r="M18" s="45">
        <f>+L18</f>
        <v>13887</v>
      </c>
      <c r="N18" s="46">
        <v>0</v>
      </c>
      <c r="O18" s="49">
        <v>0</v>
      </c>
      <c r="P18" s="46">
        <f>H18-L18</f>
        <v>3348.4000000000015</v>
      </c>
      <c r="Q18" s="46">
        <f>I18-M18</f>
        <v>3348.4000000000015</v>
      </c>
      <c r="R18" s="46">
        <f>J18-N18</f>
        <v>0</v>
      </c>
      <c r="S18" s="46">
        <f>K18-O18</f>
        <v>0</v>
      </c>
    </row>
    <row r="19" spans="1:19" s="13" customFormat="1" ht="91.5" customHeight="1">
      <c r="A19" s="15"/>
      <c r="B19" s="73" t="s">
        <v>26</v>
      </c>
      <c r="C19" s="111">
        <f>362000+6000</f>
        <v>368000</v>
      </c>
      <c r="D19" s="45">
        <f>+C19</f>
        <v>368000</v>
      </c>
      <c r="E19" s="46">
        <v>0</v>
      </c>
      <c r="F19" s="46">
        <v>0</v>
      </c>
      <c r="G19" s="47">
        <v>52000</v>
      </c>
      <c r="H19" s="47">
        <v>48059.8</v>
      </c>
      <c r="I19" s="45">
        <f>+H19</f>
        <v>48059.8</v>
      </c>
      <c r="J19" s="46">
        <v>0</v>
      </c>
      <c r="K19" s="49">
        <v>0</v>
      </c>
      <c r="L19" s="45">
        <v>49592.2</v>
      </c>
      <c r="M19" s="45">
        <f>+L19</f>
        <v>49592.2</v>
      </c>
      <c r="N19" s="46">
        <v>0</v>
      </c>
      <c r="O19" s="49">
        <v>0</v>
      </c>
      <c r="P19" s="46">
        <f>H19-L19</f>
        <v>-1532.3999999999942</v>
      </c>
      <c r="Q19" s="46">
        <f>I19-M19</f>
        <v>-1532.3999999999942</v>
      </c>
      <c r="R19" s="46">
        <f>J19-N19</f>
        <v>0</v>
      </c>
      <c r="S19" s="46">
        <f>K19-O19</f>
        <v>0</v>
      </c>
    </row>
    <row r="20" spans="1:19" s="13" customFormat="1" ht="30.75" customHeight="1">
      <c r="A20" s="15"/>
      <c r="B20" s="74" t="s">
        <v>27</v>
      </c>
      <c r="C20" s="43">
        <f>C21+C33+C32</f>
        <v>3492499</v>
      </c>
      <c r="D20" s="44">
        <f>D21+D33+D32</f>
        <v>3492499</v>
      </c>
      <c r="E20" s="43">
        <f>E21+E33+E32</f>
        <v>0</v>
      </c>
      <c r="F20" s="43">
        <f>F21+F33+F32</f>
        <v>0</v>
      </c>
      <c r="G20" s="44">
        <f>G21+G33+G32</f>
        <v>568109</v>
      </c>
      <c r="H20" s="44">
        <f>H21+H33+H32</f>
        <v>590951.1</v>
      </c>
      <c r="I20" s="44">
        <f>I21+I33+I32</f>
        <v>590951.1</v>
      </c>
      <c r="J20" s="43">
        <f>J21+J33+J32</f>
        <v>0</v>
      </c>
      <c r="K20" s="43">
        <f>K21+K33+K32</f>
        <v>0</v>
      </c>
      <c r="L20" s="43">
        <f>L21+L33+L32</f>
        <v>471280.1863999999</v>
      </c>
      <c r="M20" s="43">
        <f>M21+M33+M32</f>
        <v>471280.1863999999</v>
      </c>
      <c r="N20" s="43">
        <f>N21+N33+N32</f>
        <v>0</v>
      </c>
      <c r="O20" s="43">
        <f>O21+O33+O32</f>
        <v>0</v>
      </c>
      <c r="P20" s="43">
        <f>H20-L20</f>
        <v>119670.91360000009</v>
      </c>
      <c r="Q20" s="43">
        <f>I20-M20</f>
        <v>119670.91360000009</v>
      </c>
      <c r="R20" s="43">
        <f>J20-N20</f>
        <v>0</v>
      </c>
      <c r="S20" s="43">
        <f>K20-O20</f>
        <v>0</v>
      </c>
    </row>
    <row r="21" spans="1:19" s="13" customFormat="1" ht="33.75" customHeight="1">
      <c r="A21" s="15"/>
      <c r="B21" s="74" t="s">
        <v>28</v>
      </c>
      <c r="C21" s="43">
        <v>3072282</v>
      </c>
      <c r="D21" s="44">
        <v>3072282</v>
      </c>
      <c r="E21" s="43">
        <v>0</v>
      </c>
      <c r="F21" s="43">
        <v>0</v>
      </c>
      <c r="G21" s="44">
        <v>462812</v>
      </c>
      <c r="H21" s="44">
        <v>483520.8</v>
      </c>
      <c r="I21" s="44">
        <v>483520.8</v>
      </c>
      <c r="J21" s="43">
        <v>0</v>
      </c>
      <c r="K21" s="43">
        <v>0</v>
      </c>
      <c r="L21" s="11">
        <v>420492.0974999999</v>
      </c>
      <c r="M21" s="6">
        <v>420492.0974999999</v>
      </c>
      <c r="N21" s="11">
        <v>0</v>
      </c>
      <c r="O21" s="11">
        <v>0</v>
      </c>
      <c r="P21" s="11">
        <f>H21-L21</f>
        <v>63028.70250000007</v>
      </c>
      <c r="Q21" s="11">
        <f>I21-M21</f>
        <v>63028.70250000007</v>
      </c>
      <c r="R21" s="11">
        <f>J21-N21</f>
        <v>0</v>
      </c>
      <c r="S21" s="11">
        <f>K21-O21</f>
        <v>0</v>
      </c>
    </row>
    <row r="22" spans="1:19" s="13" customFormat="1" ht="126" customHeight="1">
      <c r="A22" s="15"/>
      <c r="B22" s="75" t="s">
        <v>29</v>
      </c>
      <c r="C22" s="46">
        <v>14.7</v>
      </c>
      <c r="D22" s="45">
        <f>+C22</f>
        <v>14.7</v>
      </c>
      <c r="E22" s="46">
        <v>0</v>
      </c>
      <c r="F22" s="46">
        <v>0</v>
      </c>
      <c r="G22" s="45">
        <v>3</v>
      </c>
      <c r="H22" s="45">
        <v>5.3</v>
      </c>
      <c r="I22" s="45">
        <f>+H22</f>
        <v>5.3</v>
      </c>
      <c r="J22" s="46">
        <v>0</v>
      </c>
      <c r="K22" s="46">
        <v>0</v>
      </c>
      <c r="L22" s="45">
        <v>4.3</v>
      </c>
      <c r="M22" s="45">
        <f>+L22</f>
        <v>4.3</v>
      </c>
      <c r="N22" s="46">
        <v>0</v>
      </c>
      <c r="O22" s="46">
        <v>0</v>
      </c>
      <c r="P22" s="46">
        <f>H22-L22</f>
        <v>1</v>
      </c>
      <c r="Q22" s="46">
        <f>I22-M22</f>
        <v>1</v>
      </c>
      <c r="R22" s="46">
        <f>J22-N22</f>
        <v>0</v>
      </c>
      <c r="S22" s="46">
        <f>K22-O22</f>
        <v>0</v>
      </c>
    </row>
    <row r="23" spans="1:19" s="13" customFormat="1" ht="110.25" customHeight="1">
      <c r="A23" s="15"/>
      <c r="B23" s="75" t="s">
        <v>30</v>
      </c>
      <c r="C23" s="46">
        <v>183.5</v>
      </c>
      <c r="D23" s="45">
        <f>+C23</f>
        <v>183.5</v>
      </c>
      <c r="E23" s="46">
        <v>0</v>
      </c>
      <c r="F23" s="46">
        <v>0</v>
      </c>
      <c r="G23" s="45">
        <v>13</v>
      </c>
      <c r="H23" s="45">
        <v>31.1</v>
      </c>
      <c r="I23" s="45">
        <f>+H23</f>
        <v>31.1</v>
      </c>
      <c r="J23" s="46">
        <v>0</v>
      </c>
      <c r="K23" s="46">
        <v>0</v>
      </c>
      <c r="L23" s="45">
        <v>10.5</v>
      </c>
      <c r="M23" s="45">
        <f>+L23</f>
        <v>10.5</v>
      </c>
      <c r="N23" s="46">
        <v>0</v>
      </c>
      <c r="O23" s="46">
        <v>0</v>
      </c>
      <c r="P23" s="46">
        <f>H23-L23</f>
        <v>20.6</v>
      </c>
      <c r="Q23" s="46">
        <f>I23-M23</f>
        <v>20.6</v>
      </c>
      <c r="R23" s="46">
        <f>J23-N23</f>
        <v>0</v>
      </c>
      <c r="S23" s="46">
        <f>K23-O23</f>
        <v>0</v>
      </c>
    </row>
    <row r="24" spans="1:19" s="13" customFormat="1" ht="115.5" customHeight="1">
      <c r="A24" s="15"/>
      <c r="B24" s="75" t="s">
        <v>31</v>
      </c>
      <c r="C24" s="46">
        <v>2018.8</v>
      </c>
      <c r="D24" s="45">
        <f>+C24</f>
        <v>2018.8</v>
      </c>
      <c r="E24" s="46">
        <v>0</v>
      </c>
      <c r="F24" s="46">
        <v>0</v>
      </c>
      <c r="G24" s="45">
        <v>188</v>
      </c>
      <c r="H24" s="45">
        <v>316.1</v>
      </c>
      <c r="I24" s="45">
        <f>+H24</f>
        <v>316.1</v>
      </c>
      <c r="J24" s="46">
        <v>0</v>
      </c>
      <c r="K24" s="46">
        <v>0</v>
      </c>
      <c r="L24" s="45">
        <v>158.3</v>
      </c>
      <c r="M24" s="45">
        <f>+L24</f>
        <v>158.3</v>
      </c>
      <c r="N24" s="46">
        <v>0</v>
      </c>
      <c r="O24" s="46">
        <v>0</v>
      </c>
      <c r="P24" s="46">
        <f>H24-L24</f>
        <v>157.8</v>
      </c>
      <c r="Q24" s="46">
        <f>I24-M24</f>
        <v>157.8</v>
      </c>
      <c r="R24" s="46">
        <f>J24-N24</f>
        <v>0</v>
      </c>
      <c r="S24" s="46">
        <f>K24-O24</f>
        <v>0</v>
      </c>
    </row>
    <row r="25" spans="1:19" s="13" customFormat="1" ht="115.5" customHeight="1">
      <c r="A25" s="15"/>
      <c r="B25" s="75" t="s">
        <v>32</v>
      </c>
      <c r="C25" s="46">
        <v>8415</v>
      </c>
      <c r="D25" s="45">
        <f>+C25</f>
        <v>8415</v>
      </c>
      <c r="E25" s="46">
        <v>0</v>
      </c>
      <c r="F25" s="46">
        <v>0</v>
      </c>
      <c r="G25" s="45">
        <v>1770</v>
      </c>
      <c r="H25" s="45">
        <v>1614.3</v>
      </c>
      <c r="I25" s="45">
        <f>+H25</f>
        <v>1614.3</v>
      </c>
      <c r="J25" s="46">
        <v>0</v>
      </c>
      <c r="K25" s="46">
        <v>0</v>
      </c>
      <c r="L25" s="45">
        <v>1252.5</v>
      </c>
      <c r="M25" s="45">
        <f>+L25</f>
        <v>1252.5</v>
      </c>
      <c r="N25" s="46">
        <v>0</v>
      </c>
      <c r="O25" s="46">
        <v>0</v>
      </c>
      <c r="P25" s="46">
        <f>H25-L25</f>
        <v>361.79999999999995</v>
      </c>
      <c r="Q25" s="46">
        <f>I25-M25</f>
        <v>361.79999999999995</v>
      </c>
      <c r="R25" s="46">
        <f>J25-N25</f>
        <v>0</v>
      </c>
      <c r="S25" s="46">
        <f>K25-O25</f>
        <v>0</v>
      </c>
    </row>
    <row r="26" spans="1:19" s="13" customFormat="1" ht="44.25" customHeight="1">
      <c r="A26" s="15"/>
      <c r="B26" s="75" t="s">
        <v>33</v>
      </c>
      <c r="C26" s="46">
        <v>516700</v>
      </c>
      <c r="D26" s="45">
        <f>C26</f>
        <v>516700</v>
      </c>
      <c r="E26" s="46">
        <v>0</v>
      </c>
      <c r="F26" s="46">
        <v>0</v>
      </c>
      <c r="G26" s="47">
        <v>78400</v>
      </c>
      <c r="H26" s="45">
        <v>77374.5</v>
      </c>
      <c r="I26" s="45">
        <f>H26</f>
        <v>77374.5</v>
      </c>
      <c r="J26" s="46">
        <v>0</v>
      </c>
      <c r="K26" s="46">
        <v>0</v>
      </c>
      <c r="L26" s="45">
        <v>82656.4</v>
      </c>
      <c r="M26" s="45">
        <f>L26</f>
        <v>82656.4</v>
      </c>
      <c r="N26" s="46">
        <v>0</v>
      </c>
      <c r="O26" s="46">
        <v>0</v>
      </c>
      <c r="P26" s="46">
        <f>H26-L26</f>
        <v>-5281.899999999994</v>
      </c>
      <c r="Q26" s="46">
        <f>I26-M26</f>
        <v>-5281.899999999994</v>
      </c>
      <c r="R26" s="46">
        <f>J26-N26</f>
        <v>0</v>
      </c>
      <c r="S26" s="46">
        <f>K26-O26</f>
        <v>0</v>
      </c>
    </row>
    <row r="27" spans="1:19" s="13" customFormat="1" ht="36.75" customHeight="1">
      <c r="A27" s="15"/>
      <c r="B27" s="75" t="s">
        <v>34</v>
      </c>
      <c r="C27" s="46">
        <v>2412340</v>
      </c>
      <c r="D27" s="45">
        <f>C27</f>
        <v>2412340</v>
      </c>
      <c r="E27" s="46">
        <v>0</v>
      </c>
      <c r="F27" s="46">
        <v>0</v>
      </c>
      <c r="G27" s="47">
        <v>367500</v>
      </c>
      <c r="H27" s="45">
        <v>386831.5</v>
      </c>
      <c r="I27" s="45">
        <f>H27</f>
        <v>386831.5</v>
      </c>
      <c r="J27" s="46">
        <v>0</v>
      </c>
      <c r="K27" s="46">
        <v>0</v>
      </c>
      <c r="L27" s="45">
        <v>321469.8</v>
      </c>
      <c r="M27" s="45">
        <f>L27</f>
        <v>321469.8</v>
      </c>
      <c r="N27" s="46">
        <v>0</v>
      </c>
      <c r="O27" s="46">
        <v>0</v>
      </c>
      <c r="P27" s="46">
        <f>H27-L27</f>
        <v>65361.70000000001</v>
      </c>
      <c r="Q27" s="46">
        <f>I27-M27</f>
        <v>65361.70000000001</v>
      </c>
      <c r="R27" s="46">
        <f>J27-N27</f>
        <v>0</v>
      </c>
      <c r="S27" s="46">
        <f>K27-O27</f>
        <v>0</v>
      </c>
    </row>
    <row r="28" spans="1:19" s="13" customFormat="1" ht="39" customHeight="1">
      <c r="A28" s="15"/>
      <c r="B28" s="75" t="s">
        <v>35</v>
      </c>
      <c r="C28" s="46">
        <v>12080</v>
      </c>
      <c r="D28" s="45">
        <f>C28</f>
        <v>12080</v>
      </c>
      <c r="E28" s="46">
        <v>0</v>
      </c>
      <c r="F28" s="46">
        <v>0</v>
      </c>
      <c r="G28" s="47">
        <v>1750</v>
      </c>
      <c r="H28" s="45">
        <v>2529.7</v>
      </c>
      <c r="I28" s="45">
        <f>H28</f>
        <v>2529.7</v>
      </c>
      <c r="J28" s="46">
        <v>0</v>
      </c>
      <c r="K28" s="46">
        <v>0</v>
      </c>
      <c r="L28" s="45">
        <v>2003</v>
      </c>
      <c r="M28" s="45">
        <f>L28</f>
        <v>2003</v>
      </c>
      <c r="N28" s="46">
        <v>0</v>
      </c>
      <c r="O28" s="46">
        <v>0</v>
      </c>
      <c r="P28" s="46">
        <f>H28-L28</f>
        <v>526.6999999999998</v>
      </c>
      <c r="Q28" s="46">
        <f>I28-M28</f>
        <v>526.6999999999998</v>
      </c>
      <c r="R28" s="46">
        <f>J28-N28</f>
        <v>0</v>
      </c>
      <c r="S28" s="46">
        <f>K28-O28</f>
        <v>0</v>
      </c>
    </row>
    <row r="29" spans="1:19" s="13" customFormat="1" ht="33" customHeight="1">
      <c r="A29" s="15"/>
      <c r="B29" s="75" t="s">
        <v>36</v>
      </c>
      <c r="C29" s="46">
        <v>118880</v>
      </c>
      <c r="D29" s="45">
        <f>C29</f>
        <v>118880</v>
      </c>
      <c r="E29" s="46">
        <v>0</v>
      </c>
      <c r="F29" s="46">
        <v>0</v>
      </c>
      <c r="G29" s="47">
        <v>12700</v>
      </c>
      <c r="H29" s="45">
        <v>14116.8</v>
      </c>
      <c r="I29" s="45">
        <f>H29</f>
        <v>14116.8</v>
      </c>
      <c r="J29" s="46">
        <v>0</v>
      </c>
      <c r="K29" s="46">
        <v>0</v>
      </c>
      <c r="L29" s="45">
        <v>12700.6</v>
      </c>
      <c r="M29" s="45">
        <f>L29</f>
        <v>12700.6</v>
      </c>
      <c r="N29" s="46">
        <v>0</v>
      </c>
      <c r="O29" s="46">
        <v>0</v>
      </c>
      <c r="P29" s="46">
        <f>H29-L29</f>
        <v>1416.199999999999</v>
      </c>
      <c r="Q29" s="46">
        <f>I29-M29</f>
        <v>1416.199999999999</v>
      </c>
      <c r="R29" s="46">
        <f>J29-N29</f>
        <v>0</v>
      </c>
      <c r="S29" s="46">
        <f>K29-O29</f>
        <v>0</v>
      </c>
    </row>
    <row r="30" spans="1:19" s="13" customFormat="1" ht="57" customHeight="1">
      <c r="A30" s="15"/>
      <c r="B30" s="75" t="s">
        <v>37</v>
      </c>
      <c r="C30" s="46">
        <f>600+300</f>
        <v>900</v>
      </c>
      <c r="D30" s="45">
        <f>C30</f>
        <v>900</v>
      </c>
      <c r="E30" s="46">
        <v>0</v>
      </c>
      <c r="F30" s="46">
        <v>0</v>
      </c>
      <c r="G30" s="47">
        <v>328</v>
      </c>
      <c r="H30" s="45">
        <v>516.7</v>
      </c>
      <c r="I30" s="45">
        <f>H30</f>
        <v>516.7</v>
      </c>
      <c r="J30" s="46">
        <v>0</v>
      </c>
      <c r="K30" s="46">
        <v>0</v>
      </c>
      <c r="L30" s="45">
        <v>42.1</v>
      </c>
      <c r="M30" s="45">
        <f>L30</f>
        <v>42.1</v>
      </c>
      <c r="N30" s="46">
        <v>0</v>
      </c>
      <c r="O30" s="46">
        <v>0</v>
      </c>
      <c r="P30" s="46">
        <f>H30-L30</f>
        <v>474.6</v>
      </c>
      <c r="Q30" s="46">
        <f>I30-M30</f>
        <v>474.6</v>
      </c>
      <c r="R30" s="46">
        <f>J30-N30</f>
        <v>0</v>
      </c>
      <c r="S30" s="46">
        <f>K30-O30</f>
        <v>0</v>
      </c>
    </row>
    <row r="31" spans="1:19" s="13" customFormat="1" ht="49.5" customHeight="1">
      <c r="A31" s="15"/>
      <c r="B31" s="75" t="s">
        <v>38</v>
      </c>
      <c r="C31" s="46">
        <v>750</v>
      </c>
      <c r="D31" s="45">
        <f>C31</f>
        <v>750</v>
      </c>
      <c r="E31" s="46">
        <v>0</v>
      </c>
      <c r="F31" s="46">
        <v>0</v>
      </c>
      <c r="G31" s="47">
        <v>160</v>
      </c>
      <c r="H31" s="45">
        <v>184.8</v>
      </c>
      <c r="I31" s="45">
        <f>H31</f>
        <v>184.8</v>
      </c>
      <c r="J31" s="46">
        <v>0</v>
      </c>
      <c r="K31" s="46">
        <v>0</v>
      </c>
      <c r="L31" s="45">
        <v>194.5975</v>
      </c>
      <c r="M31" s="45">
        <f>L31</f>
        <v>194.5975</v>
      </c>
      <c r="N31" s="46">
        <v>0</v>
      </c>
      <c r="O31" s="46">
        <v>0</v>
      </c>
      <c r="P31" s="46">
        <f>H31-L31</f>
        <v>-9.797499999999985</v>
      </c>
      <c r="Q31" s="46">
        <f>I31-M31</f>
        <v>-9.797499999999985</v>
      </c>
      <c r="R31" s="46">
        <f>J31-N31</f>
        <v>0</v>
      </c>
      <c r="S31" s="46">
        <f>K31-O31</f>
        <v>0</v>
      </c>
    </row>
    <row r="32" spans="1:19" s="13" customFormat="1" ht="30" customHeight="1">
      <c r="A32" s="15"/>
      <c r="B32" s="73" t="s">
        <v>39</v>
      </c>
      <c r="C32" s="46">
        <v>1540</v>
      </c>
      <c r="D32" s="45">
        <f>C32</f>
        <v>1540</v>
      </c>
      <c r="E32" s="46">
        <v>0</v>
      </c>
      <c r="F32" s="46">
        <v>0</v>
      </c>
      <c r="G32" s="112">
        <v>340</v>
      </c>
      <c r="H32" s="112">
        <v>344.6</v>
      </c>
      <c r="I32" s="45">
        <f>H32</f>
        <v>344.6</v>
      </c>
      <c r="J32" s="46">
        <v>0</v>
      </c>
      <c r="K32" s="49">
        <v>0</v>
      </c>
      <c r="L32" s="45">
        <v>342.2889</v>
      </c>
      <c r="M32" s="45">
        <f>L32</f>
        <v>342.2889</v>
      </c>
      <c r="N32" s="46">
        <v>0</v>
      </c>
      <c r="O32" s="49">
        <v>0</v>
      </c>
      <c r="P32" s="46">
        <f>H32-L32</f>
        <v>2.3111000000000104</v>
      </c>
      <c r="Q32" s="46">
        <f>I32-M32</f>
        <v>2.3111000000000104</v>
      </c>
      <c r="R32" s="46">
        <f>J32-N32</f>
        <v>0</v>
      </c>
      <c r="S32" s="46">
        <f>K32-O32</f>
        <v>0</v>
      </c>
    </row>
    <row r="33" spans="1:19" s="13" customFormat="1" ht="30" customHeight="1">
      <c r="A33" s="15"/>
      <c r="B33" s="73" t="s">
        <v>40</v>
      </c>
      <c r="C33" s="46">
        <f>398677+20000</f>
        <v>418677</v>
      </c>
      <c r="D33" s="45">
        <f>C33</f>
        <v>418677</v>
      </c>
      <c r="E33" s="46">
        <v>0</v>
      </c>
      <c r="F33" s="46">
        <v>0</v>
      </c>
      <c r="G33" s="113">
        <v>104957</v>
      </c>
      <c r="H33" s="113">
        <v>107085.7</v>
      </c>
      <c r="I33" s="45">
        <f>+H33</f>
        <v>107085.7</v>
      </c>
      <c r="J33" s="46">
        <v>0</v>
      </c>
      <c r="K33" s="46">
        <v>0</v>
      </c>
      <c r="L33" s="45">
        <v>50445.8</v>
      </c>
      <c r="M33" s="45">
        <f>L33</f>
        <v>50445.8</v>
      </c>
      <c r="N33" s="46">
        <v>0</v>
      </c>
      <c r="O33" s="46">
        <v>0</v>
      </c>
      <c r="P33" s="46">
        <f>H33-L33</f>
        <v>56639.899999999994</v>
      </c>
      <c r="Q33" s="46">
        <f>I33-M33</f>
        <v>56639.899999999994</v>
      </c>
      <c r="R33" s="46">
        <f>J33-N33</f>
        <v>0</v>
      </c>
      <c r="S33" s="46">
        <f>K33-O33</f>
        <v>0</v>
      </c>
    </row>
    <row r="34" spans="1:19" s="13" customFormat="1" ht="35.25" customHeight="1">
      <c r="A34" s="15"/>
      <c r="B34" s="73" t="s">
        <v>41</v>
      </c>
      <c r="C34" s="46">
        <v>23950</v>
      </c>
      <c r="D34" s="45">
        <v>0</v>
      </c>
      <c r="E34" s="46">
        <f>+C34</f>
        <v>23950</v>
      </c>
      <c r="F34" s="46">
        <v>0</v>
      </c>
      <c r="G34" s="113">
        <v>0</v>
      </c>
      <c r="H34" s="113">
        <v>5922.2</v>
      </c>
      <c r="I34" s="45">
        <v>0</v>
      </c>
      <c r="J34" s="46">
        <f>H34</f>
        <v>5922.2</v>
      </c>
      <c r="K34" s="49">
        <v>0</v>
      </c>
      <c r="L34" s="45">
        <v>3655.5</v>
      </c>
      <c r="M34" s="45">
        <v>0</v>
      </c>
      <c r="N34" s="46">
        <f>+L34</f>
        <v>3655.5</v>
      </c>
      <c r="O34" s="49">
        <v>0</v>
      </c>
      <c r="P34" s="46">
        <f>H34-L34</f>
        <v>2266.7</v>
      </c>
      <c r="Q34" s="46">
        <f>I34-M34</f>
        <v>0</v>
      </c>
      <c r="R34" s="46">
        <f>J34-N34</f>
        <v>2266.7</v>
      </c>
      <c r="S34" s="46">
        <f>K34-O34</f>
        <v>0</v>
      </c>
    </row>
    <row r="35" spans="1:19" s="13" customFormat="1" ht="84.75" customHeight="1">
      <c r="A35" s="15"/>
      <c r="B35" s="114" t="s">
        <v>42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-1</v>
      </c>
      <c r="M35" s="45">
        <v>0</v>
      </c>
      <c r="N35" s="46">
        <f>L35</f>
        <v>-1</v>
      </c>
      <c r="O35" s="49">
        <v>0</v>
      </c>
      <c r="P35" s="46">
        <f>H35-L35</f>
        <v>1</v>
      </c>
      <c r="Q35" s="46">
        <f>I35-M35</f>
        <v>0</v>
      </c>
      <c r="R35" s="46">
        <f>J35-N35</f>
        <v>1</v>
      </c>
      <c r="S35" s="46">
        <f>K35-O35</f>
        <v>0</v>
      </c>
    </row>
    <row r="36" spans="1:19" s="13" customFormat="1" ht="52.5" customHeight="1">
      <c r="A36" s="15"/>
      <c r="B36" s="72" t="s">
        <v>43</v>
      </c>
      <c r="C36" s="43">
        <f>SUM(C37:C48)</f>
        <v>124084.912</v>
      </c>
      <c r="D36" s="44">
        <f>SUM(D37:D48)</f>
        <v>72916</v>
      </c>
      <c r="E36" s="43">
        <f>SUM(E37:E48)</f>
        <v>51168.912000000004</v>
      </c>
      <c r="F36" s="48">
        <f>SUM(F37:F48)</f>
        <v>0.012</v>
      </c>
      <c r="G36" s="44">
        <f>SUM(G37:G48)</f>
        <v>11894.6</v>
      </c>
      <c r="H36" s="44">
        <f>SUM(H37:H48)</f>
        <v>29944.911999999997</v>
      </c>
      <c r="I36" s="43">
        <f>SUM(I37:I48)</f>
        <v>13292.699999999999</v>
      </c>
      <c r="J36" s="43">
        <f>SUM(J37:J48)</f>
        <v>16652.212</v>
      </c>
      <c r="K36" s="48">
        <f>SUM(K37:K48)</f>
        <v>0.012</v>
      </c>
      <c r="L36" s="44">
        <f>SUM(L37:L48)</f>
        <v>41044.212</v>
      </c>
      <c r="M36" s="44">
        <f>SUM(M37:M48)</f>
        <v>20065.5</v>
      </c>
      <c r="N36" s="43">
        <f>SUM(N37:N48)</f>
        <v>20978.712</v>
      </c>
      <c r="O36" s="48">
        <f>SUM(O37:O48)</f>
        <v>0.012</v>
      </c>
      <c r="P36" s="44">
        <f>H36-L36</f>
        <v>-11099.300000000003</v>
      </c>
      <c r="Q36" s="44">
        <f>I36-M36</f>
        <v>-6772.800000000001</v>
      </c>
      <c r="R36" s="44">
        <f>J36-N36</f>
        <v>-4326.5</v>
      </c>
      <c r="S36" s="44">
        <f>K36-O36</f>
        <v>0</v>
      </c>
    </row>
    <row r="37" spans="1:19" s="13" customFormat="1" ht="115.5" customHeight="1">
      <c r="A37" s="15"/>
      <c r="B37" s="73" t="s">
        <v>44</v>
      </c>
      <c r="C37" s="46">
        <v>1500</v>
      </c>
      <c r="D37" s="45">
        <f>+C37</f>
        <v>1500</v>
      </c>
      <c r="E37" s="46">
        <v>0</v>
      </c>
      <c r="F37" s="46">
        <v>0</v>
      </c>
      <c r="G37" s="47">
        <v>0</v>
      </c>
      <c r="H37" s="45">
        <v>-137</v>
      </c>
      <c r="I37" s="46">
        <f>+H37</f>
        <v>-137</v>
      </c>
      <c r="J37" s="46">
        <v>0</v>
      </c>
      <c r="K37" s="49">
        <v>0</v>
      </c>
      <c r="L37" s="117">
        <v>50.5</v>
      </c>
      <c r="M37" s="45">
        <f>+L37</f>
        <v>50.5</v>
      </c>
      <c r="N37" s="46">
        <v>0</v>
      </c>
      <c r="O37" s="49">
        <v>0</v>
      </c>
      <c r="P37" s="46">
        <f>H37-L37</f>
        <v>-187.5</v>
      </c>
      <c r="Q37" s="46">
        <f>I37-M37</f>
        <v>-187.5</v>
      </c>
      <c r="R37" s="46">
        <f>J37-N37</f>
        <v>0</v>
      </c>
      <c r="S37" s="46">
        <f>K37-O37</f>
        <v>0</v>
      </c>
    </row>
    <row r="38" spans="1:19" s="13" customFormat="1" ht="51" customHeight="1">
      <c r="A38" s="15"/>
      <c r="B38" s="73" t="s">
        <v>45</v>
      </c>
      <c r="C38" s="46">
        <v>31200</v>
      </c>
      <c r="D38" s="45">
        <f>+C38</f>
        <v>31200</v>
      </c>
      <c r="E38" s="46">
        <v>0</v>
      </c>
      <c r="F38" s="46">
        <v>0</v>
      </c>
      <c r="G38" s="47">
        <v>5410</v>
      </c>
      <c r="H38" s="45">
        <v>6018.5</v>
      </c>
      <c r="I38" s="46">
        <f>H38</f>
        <v>6018.5</v>
      </c>
      <c r="J38" s="46">
        <v>0</v>
      </c>
      <c r="K38" s="46">
        <v>0</v>
      </c>
      <c r="L38" s="117">
        <v>5155.7</v>
      </c>
      <c r="M38" s="45">
        <f>L38</f>
        <v>5155.7</v>
      </c>
      <c r="N38" s="46">
        <v>0</v>
      </c>
      <c r="O38" s="46">
        <v>0</v>
      </c>
      <c r="P38" s="46">
        <f>H38-L38</f>
        <v>862.8000000000002</v>
      </c>
      <c r="Q38" s="46">
        <f>I38-M38</f>
        <v>862.8000000000002</v>
      </c>
      <c r="R38" s="46">
        <f>J38-N38</f>
        <v>0</v>
      </c>
      <c r="S38" s="46">
        <f>K38-O38</f>
        <v>0</v>
      </c>
    </row>
    <row r="39" spans="1:19" s="13" customFormat="1" ht="186.75" customHeight="1">
      <c r="A39" s="15"/>
      <c r="B39" s="73" t="s">
        <v>46</v>
      </c>
      <c r="C39" s="49">
        <v>265</v>
      </c>
      <c r="D39" s="50">
        <f>+C39</f>
        <v>265</v>
      </c>
      <c r="E39" s="49">
        <v>0</v>
      </c>
      <c r="F39" s="49">
        <v>0</v>
      </c>
      <c r="G39" s="47">
        <v>44</v>
      </c>
      <c r="H39" s="45">
        <v>25</v>
      </c>
      <c r="I39" s="46">
        <f>+H39</f>
        <v>25</v>
      </c>
      <c r="J39" s="46">
        <v>0</v>
      </c>
      <c r="K39" s="49">
        <v>0</v>
      </c>
      <c r="L39" s="117">
        <v>24.8</v>
      </c>
      <c r="M39" s="45">
        <f>+L39</f>
        <v>24.8</v>
      </c>
      <c r="N39" s="46">
        <v>0</v>
      </c>
      <c r="O39" s="49">
        <v>0</v>
      </c>
      <c r="P39" s="46">
        <f>H39-L39</f>
        <v>0.1999999999999993</v>
      </c>
      <c r="Q39" s="46">
        <f>I39-M39</f>
        <v>0.1999999999999993</v>
      </c>
      <c r="R39" s="46">
        <f>J39-N39</f>
        <v>0</v>
      </c>
      <c r="S39" s="46">
        <f>K39-O39</f>
        <v>0</v>
      </c>
    </row>
    <row r="40" spans="1:19" s="13" customFormat="1" ht="99" customHeight="1">
      <c r="A40" s="15"/>
      <c r="B40" s="73" t="s">
        <v>47</v>
      </c>
      <c r="C40" s="49">
        <v>4500</v>
      </c>
      <c r="D40" s="49">
        <f>+C40</f>
        <v>4500</v>
      </c>
      <c r="E40" s="49">
        <v>0</v>
      </c>
      <c r="F40" s="49">
        <v>0</v>
      </c>
      <c r="G40" s="46">
        <v>0</v>
      </c>
      <c r="H40" s="46">
        <v>0</v>
      </c>
      <c r="I40" s="46">
        <f>+H40</f>
        <v>0</v>
      </c>
      <c r="J40" s="46">
        <v>0</v>
      </c>
      <c r="K40" s="49">
        <v>0</v>
      </c>
      <c r="L40" s="46">
        <v>0</v>
      </c>
      <c r="M40" s="46">
        <f>+L40</f>
        <v>0</v>
      </c>
      <c r="N40" s="46">
        <v>0</v>
      </c>
      <c r="O40" s="49">
        <v>0</v>
      </c>
      <c r="P40" s="46">
        <f>H40-L40</f>
        <v>0</v>
      </c>
      <c r="Q40" s="46">
        <f>I40-M40</f>
        <v>0</v>
      </c>
      <c r="R40" s="46">
        <f>J40-N40</f>
        <v>0</v>
      </c>
      <c r="S40" s="46">
        <f>K40-O40</f>
        <v>0</v>
      </c>
    </row>
    <row r="41" spans="1:19" s="13" customFormat="1" ht="99.75" customHeight="1">
      <c r="A41" s="15"/>
      <c r="B41" s="73" t="s">
        <v>48</v>
      </c>
      <c r="C41" s="46">
        <v>6000</v>
      </c>
      <c r="D41" s="45">
        <f>+C41</f>
        <v>6000</v>
      </c>
      <c r="E41" s="46">
        <v>0</v>
      </c>
      <c r="F41" s="46">
        <v>0</v>
      </c>
      <c r="G41" s="47">
        <v>1000</v>
      </c>
      <c r="H41" s="45">
        <v>1057</v>
      </c>
      <c r="I41" s="46">
        <f>+H41</f>
        <v>1057</v>
      </c>
      <c r="J41" s="46">
        <v>0</v>
      </c>
      <c r="K41" s="49">
        <v>0</v>
      </c>
      <c r="L41" s="45">
        <v>861.9</v>
      </c>
      <c r="M41" s="45">
        <f>+L41</f>
        <v>861.9</v>
      </c>
      <c r="N41" s="46">
        <v>0</v>
      </c>
      <c r="O41" s="49">
        <v>0</v>
      </c>
      <c r="P41" s="46">
        <f>H41-L41</f>
        <v>195.10000000000002</v>
      </c>
      <c r="Q41" s="46">
        <f>I41-M41</f>
        <v>195.10000000000002</v>
      </c>
      <c r="R41" s="46">
        <f>J41-N41</f>
        <v>0</v>
      </c>
      <c r="S41" s="46">
        <f>K41-O41</f>
        <v>0</v>
      </c>
    </row>
    <row r="42" spans="1:19" s="13" customFormat="1" ht="48.75" customHeight="1">
      <c r="A42" s="15"/>
      <c r="B42" s="73" t="s">
        <v>49</v>
      </c>
      <c r="C42" s="46">
        <v>1350</v>
      </c>
      <c r="D42" s="45">
        <f>+C42</f>
        <v>1350</v>
      </c>
      <c r="E42" s="46">
        <v>0</v>
      </c>
      <c r="F42" s="46">
        <v>0</v>
      </c>
      <c r="G42" s="45">
        <v>200</v>
      </c>
      <c r="H42" s="45">
        <f>184.3-117.3</f>
        <v>67.00000000000001</v>
      </c>
      <c r="I42" s="46">
        <f>+H42</f>
        <v>67.00000000000001</v>
      </c>
      <c r="J42" s="46">
        <v>0</v>
      </c>
      <c r="K42" s="46">
        <v>0</v>
      </c>
      <c r="L42" s="45">
        <v>391.9</v>
      </c>
      <c r="M42" s="45">
        <f>+L42</f>
        <v>391.9</v>
      </c>
      <c r="N42" s="46">
        <v>0</v>
      </c>
      <c r="O42" s="46">
        <v>0</v>
      </c>
      <c r="P42" s="46">
        <f>H42-L42</f>
        <v>-324.9</v>
      </c>
      <c r="Q42" s="46">
        <f>I42-M42</f>
        <v>-324.9</v>
      </c>
      <c r="R42" s="46">
        <f>J42-N42</f>
        <v>0</v>
      </c>
      <c r="S42" s="46">
        <f>K42-O42</f>
        <v>0</v>
      </c>
    </row>
    <row r="43" spans="1:19" s="13" customFormat="1" ht="39.75" customHeight="1">
      <c r="A43" s="15"/>
      <c r="B43" s="73" t="s">
        <v>50</v>
      </c>
      <c r="C43" s="46">
        <f>4400+200</f>
        <v>4600</v>
      </c>
      <c r="D43" s="45">
        <f>+C43</f>
        <v>4600</v>
      </c>
      <c r="E43" s="46">
        <v>0</v>
      </c>
      <c r="F43" s="46">
        <v>0</v>
      </c>
      <c r="G43" s="47">
        <v>640</v>
      </c>
      <c r="H43" s="45">
        <v>894.2</v>
      </c>
      <c r="I43" s="46">
        <f>+H43</f>
        <v>894.2</v>
      </c>
      <c r="J43" s="46">
        <v>0</v>
      </c>
      <c r="K43" s="49">
        <v>0</v>
      </c>
      <c r="L43" s="45">
        <v>477</v>
      </c>
      <c r="M43" s="45">
        <f>+L43</f>
        <v>477</v>
      </c>
      <c r="N43" s="46">
        <v>0</v>
      </c>
      <c r="O43" s="49">
        <v>0</v>
      </c>
      <c r="P43" s="46">
        <f>H43-L43</f>
        <v>417.20000000000005</v>
      </c>
      <c r="Q43" s="46">
        <f>I43-M43</f>
        <v>417.20000000000005</v>
      </c>
      <c r="R43" s="46">
        <f>J43-N43</f>
        <v>0</v>
      </c>
      <c r="S43" s="46">
        <f>K43-O43</f>
        <v>0</v>
      </c>
    </row>
    <row r="44" spans="1:19" s="13" customFormat="1" ht="41.25" customHeight="1">
      <c r="A44" s="15"/>
      <c r="B44" s="73" t="s">
        <v>51</v>
      </c>
      <c r="C44" s="46">
        <f>5024.4+876.6</f>
        <v>5901</v>
      </c>
      <c r="D44" s="45">
        <f>+C44</f>
        <v>5901</v>
      </c>
      <c r="E44" s="46">
        <v>0</v>
      </c>
      <c r="F44" s="46">
        <v>0</v>
      </c>
      <c r="G44" s="46">
        <v>1712.6</v>
      </c>
      <c r="H44" s="45">
        <v>2364.1</v>
      </c>
      <c r="I44" s="46">
        <f>+H44</f>
        <v>2364.1</v>
      </c>
      <c r="J44" s="46">
        <v>0</v>
      </c>
      <c r="K44" s="46">
        <v>0</v>
      </c>
      <c r="L44" s="45">
        <v>1986.1</v>
      </c>
      <c r="M44" s="45">
        <f>+L44</f>
        <v>1986.1</v>
      </c>
      <c r="N44" s="46">
        <v>0</v>
      </c>
      <c r="O44" s="46">
        <v>0</v>
      </c>
      <c r="P44" s="46">
        <f>H44-L44</f>
        <v>378</v>
      </c>
      <c r="Q44" s="46">
        <f>I44-M44</f>
        <v>378</v>
      </c>
      <c r="R44" s="46">
        <f>J44-N44</f>
        <v>0</v>
      </c>
      <c r="S44" s="46">
        <f>K44-O44</f>
        <v>0</v>
      </c>
    </row>
    <row r="45" spans="1:19" s="13" customFormat="1" ht="150.75" customHeight="1">
      <c r="A45" s="15"/>
      <c r="B45" s="73" t="s">
        <v>52</v>
      </c>
      <c r="C45" s="46">
        <v>50</v>
      </c>
      <c r="D45" s="45">
        <v>0</v>
      </c>
      <c r="E45" s="46">
        <f>+C45</f>
        <v>50</v>
      </c>
      <c r="F45" s="46">
        <v>0</v>
      </c>
      <c r="G45" s="45">
        <v>0</v>
      </c>
      <c r="H45" s="45">
        <v>12.4</v>
      </c>
      <c r="I45" s="45">
        <v>0</v>
      </c>
      <c r="J45" s="46">
        <f>+H45</f>
        <v>12.4</v>
      </c>
      <c r="K45" s="49">
        <v>0</v>
      </c>
      <c r="L45" s="45">
        <v>0</v>
      </c>
      <c r="M45" s="45">
        <v>0</v>
      </c>
      <c r="N45" s="46">
        <f>+L45</f>
        <v>0</v>
      </c>
      <c r="O45" s="49">
        <v>0</v>
      </c>
      <c r="P45" s="46">
        <f>H45-L45</f>
        <v>12.4</v>
      </c>
      <c r="Q45" s="46">
        <f>I45-M45</f>
        <v>0</v>
      </c>
      <c r="R45" s="46">
        <f>J45-N45</f>
        <v>12.4</v>
      </c>
      <c r="S45" s="46">
        <f>K45-O45</f>
        <v>0</v>
      </c>
    </row>
    <row r="46" spans="1:19" s="13" customFormat="1" ht="321" customHeight="1">
      <c r="A46" s="15"/>
      <c r="B46" s="73" t="s">
        <v>53</v>
      </c>
      <c r="C46" s="46">
        <v>17600</v>
      </c>
      <c r="D46" s="45">
        <f>+C46</f>
        <v>17600</v>
      </c>
      <c r="E46" s="46">
        <v>0</v>
      </c>
      <c r="F46" s="46">
        <v>0</v>
      </c>
      <c r="G46" s="45">
        <v>2888</v>
      </c>
      <c r="H46" s="45">
        <v>3003.9</v>
      </c>
      <c r="I46" s="45">
        <f>+H46</f>
        <v>3003.9</v>
      </c>
      <c r="J46" s="46">
        <v>0</v>
      </c>
      <c r="K46" s="49">
        <v>0</v>
      </c>
      <c r="L46" s="45">
        <v>11117.6</v>
      </c>
      <c r="M46" s="45">
        <f>+L46</f>
        <v>11117.6</v>
      </c>
      <c r="N46" s="46">
        <v>0</v>
      </c>
      <c r="O46" s="49">
        <v>0</v>
      </c>
      <c r="P46" s="46">
        <f>H46-L46</f>
        <v>-8113.700000000001</v>
      </c>
      <c r="Q46" s="46">
        <f>I46-M46</f>
        <v>-8113.700000000001</v>
      </c>
      <c r="R46" s="46">
        <f>J46-N46</f>
        <v>0</v>
      </c>
      <c r="S46" s="46">
        <f>K46-O46</f>
        <v>0</v>
      </c>
    </row>
    <row r="47" spans="1:19" s="13" customFormat="1" ht="48.75" customHeight="1">
      <c r="A47" s="15"/>
      <c r="B47" s="73" t="s">
        <v>54</v>
      </c>
      <c r="C47" s="45">
        <v>51118.9</v>
      </c>
      <c r="D47" s="45">
        <v>0</v>
      </c>
      <c r="E47" s="46">
        <f>C47</f>
        <v>51118.9</v>
      </c>
      <c r="F47" s="46">
        <v>0</v>
      </c>
      <c r="G47" s="45">
        <v>0</v>
      </c>
      <c r="H47" s="45">
        <v>16639.8</v>
      </c>
      <c r="I47" s="45">
        <v>0</v>
      </c>
      <c r="J47" s="46">
        <f>+H47</f>
        <v>16639.8</v>
      </c>
      <c r="K47" s="46">
        <v>0</v>
      </c>
      <c r="L47" s="46">
        <v>20978.7</v>
      </c>
      <c r="M47" s="45">
        <v>0</v>
      </c>
      <c r="N47" s="46">
        <f>L47</f>
        <v>20978.7</v>
      </c>
      <c r="O47" s="46">
        <v>0</v>
      </c>
      <c r="P47" s="46">
        <f>H47-L47</f>
        <v>-4338.9000000000015</v>
      </c>
      <c r="Q47" s="46">
        <f>I47-M47</f>
        <v>0</v>
      </c>
      <c r="R47" s="46">
        <f>J47-N47</f>
        <v>-4338.9000000000015</v>
      </c>
      <c r="S47" s="46">
        <f>K47-O47</f>
        <v>0</v>
      </c>
    </row>
    <row r="48" spans="1:19" s="13" customFormat="1" ht="75.75" customHeight="1">
      <c r="A48" s="15"/>
      <c r="B48" s="76" t="s">
        <v>55</v>
      </c>
      <c r="C48" s="51">
        <v>0.012</v>
      </c>
      <c r="D48" s="52">
        <v>0</v>
      </c>
      <c r="E48" s="51">
        <f>C48</f>
        <v>0.012</v>
      </c>
      <c r="F48" s="51">
        <f>E48</f>
        <v>0.012</v>
      </c>
      <c r="G48" s="45">
        <v>0</v>
      </c>
      <c r="H48" s="53">
        <f>J48</f>
        <v>0.012</v>
      </c>
      <c r="I48" s="45">
        <v>0</v>
      </c>
      <c r="J48" s="51">
        <v>0.012</v>
      </c>
      <c r="K48" s="51">
        <v>0.012</v>
      </c>
      <c r="L48" s="51">
        <v>0.012</v>
      </c>
      <c r="M48" s="45">
        <v>0</v>
      </c>
      <c r="N48" s="51">
        <f>L48</f>
        <v>0.012</v>
      </c>
      <c r="O48" s="51">
        <v>0.012</v>
      </c>
      <c r="P48" s="51">
        <f>H48-L48</f>
        <v>0</v>
      </c>
      <c r="Q48" s="51">
        <f>I48-M48</f>
        <v>0</v>
      </c>
      <c r="R48" s="51">
        <f>J48-N48</f>
        <v>0</v>
      </c>
      <c r="S48" s="51">
        <f>K48-O48</f>
        <v>0</v>
      </c>
    </row>
    <row r="49" spans="1:19" s="12" customFormat="1" ht="56.25" customHeight="1">
      <c r="A49" s="16"/>
      <c r="B49" s="72" t="s">
        <v>56</v>
      </c>
      <c r="C49" s="43">
        <f>+C51+C53</f>
        <v>7612.5</v>
      </c>
      <c r="D49" s="44">
        <f>+D51+D53</f>
        <v>0</v>
      </c>
      <c r="E49" s="43">
        <f>+E51+E53</f>
        <v>7612.5</v>
      </c>
      <c r="F49" s="43">
        <f>+F51+F53</f>
        <v>7612.5</v>
      </c>
      <c r="G49" s="44">
        <f>+G51+G53</f>
        <v>0</v>
      </c>
      <c r="H49" s="44">
        <f>+H51+H53</f>
        <v>9293.099999999999</v>
      </c>
      <c r="I49" s="44">
        <f>+I51+I53</f>
        <v>0</v>
      </c>
      <c r="J49" s="43">
        <f>+J51+J53</f>
        <v>9293.099999999999</v>
      </c>
      <c r="K49" s="43">
        <f>+K51+K53</f>
        <v>9293.099999999999</v>
      </c>
      <c r="L49" s="43">
        <f>+L51+L53+L52</f>
        <v>1158.3</v>
      </c>
      <c r="M49" s="44">
        <f>+M51+M53+M52</f>
        <v>0.1</v>
      </c>
      <c r="N49" s="43">
        <f>+N51+N53</f>
        <v>1158.2</v>
      </c>
      <c r="O49" s="43">
        <f>+O51+O53</f>
        <v>1158.2</v>
      </c>
      <c r="P49" s="43">
        <f>H49-L49</f>
        <v>8134.799999999998</v>
      </c>
      <c r="Q49" s="43">
        <f>I49-M49</f>
        <v>-0.1</v>
      </c>
      <c r="R49" s="43">
        <f>J49-N49</f>
        <v>8134.899999999999</v>
      </c>
      <c r="S49" s="43">
        <f>K49-O49</f>
        <v>8134.899999999999</v>
      </c>
    </row>
    <row r="50" spans="1:19" s="12" customFormat="1" ht="26.25" customHeight="1">
      <c r="A50" s="16"/>
      <c r="B50" s="77" t="s">
        <v>7</v>
      </c>
      <c r="C50" s="43"/>
      <c r="D50" s="44"/>
      <c r="E50" s="43"/>
      <c r="F50" s="43"/>
      <c r="G50" s="45"/>
      <c r="H50" s="44"/>
      <c r="I50" s="44"/>
      <c r="J50" s="43"/>
      <c r="K50" s="43"/>
      <c r="L50" s="44"/>
      <c r="M50" s="44"/>
      <c r="N50" s="43"/>
      <c r="O50" s="43"/>
      <c r="P50" s="44">
        <f>H50-L50</f>
        <v>0</v>
      </c>
      <c r="Q50" s="44">
        <f>I50-M50</f>
        <v>0</v>
      </c>
      <c r="R50" s="44">
        <f>J50-N50</f>
        <v>0</v>
      </c>
      <c r="S50" s="44">
        <f>K50-O50</f>
        <v>0</v>
      </c>
    </row>
    <row r="51" spans="1:19" s="13" customFormat="1" ht="90" customHeight="1">
      <c r="A51" s="15"/>
      <c r="B51" s="73" t="s">
        <v>57</v>
      </c>
      <c r="C51" s="46">
        <v>5560</v>
      </c>
      <c r="D51" s="45">
        <v>0</v>
      </c>
      <c r="E51" s="46">
        <f>+C51</f>
        <v>5560</v>
      </c>
      <c r="F51" s="46">
        <f>+E51</f>
        <v>5560</v>
      </c>
      <c r="G51" s="45">
        <v>0</v>
      </c>
      <c r="H51" s="45">
        <v>9254.8</v>
      </c>
      <c r="I51" s="45">
        <v>0</v>
      </c>
      <c r="J51" s="46">
        <f>+H51</f>
        <v>9254.8</v>
      </c>
      <c r="K51" s="49">
        <f>+J51</f>
        <v>9254.8</v>
      </c>
      <c r="L51" s="45">
        <v>1117.2</v>
      </c>
      <c r="M51" s="45">
        <v>0</v>
      </c>
      <c r="N51" s="46">
        <f>+L51</f>
        <v>1117.2</v>
      </c>
      <c r="O51" s="49">
        <f>+N51</f>
        <v>1117.2</v>
      </c>
      <c r="P51" s="46">
        <f>H51-L51</f>
        <v>8137.599999999999</v>
      </c>
      <c r="Q51" s="46">
        <f>I51-M51</f>
        <v>0</v>
      </c>
      <c r="R51" s="46">
        <f>J51-N51</f>
        <v>8137.599999999999</v>
      </c>
      <c r="S51" s="46">
        <f>K51-O51</f>
        <v>8137.599999999999</v>
      </c>
    </row>
    <row r="52" spans="1:19" s="13" customFormat="1" ht="70.5" customHeight="1">
      <c r="A52" s="15"/>
      <c r="B52" s="115" t="s">
        <v>58</v>
      </c>
      <c r="C52" s="46">
        <v>0</v>
      </c>
      <c r="D52" s="45">
        <v>0</v>
      </c>
      <c r="E52" s="46">
        <v>0</v>
      </c>
      <c r="F52" s="46">
        <v>0</v>
      </c>
      <c r="G52" s="45">
        <v>0</v>
      </c>
      <c r="H52" s="45">
        <v>0</v>
      </c>
      <c r="I52" s="45">
        <v>0</v>
      </c>
      <c r="J52" s="46">
        <v>0</v>
      </c>
      <c r="K52" s="49">
        <v>0</v>
      </c>
      <c r="L52" s="45">
        <v>0.1</v>
      </c>
      <c r="M52" s="45">
        <f>+L52</f>
        <v>0.1</v>
      </c>
      <c r="N52" s="46">
        <v>0</v>
      </c>
      <c r="O52" s="49">
        <v>0</v>
      </c>
      <c r="P52" s="46">
        <f>H52-L52</f>
        <v>-0.1</v>
      </c>
      <c r="Q52" s="46">
        <f>I52-M52</f>
        <v>-0.1</v>
      </c>
      <c r="R52" s="46">
        <f>J52-N52</f>
        <v>0</v>
      </c>
      <c r="S52" s="46">
        <f>K52-O52</f>
        <v>0</v>
      </c>
    </row>
    <row r="53" spans="1:19" s="13" customFormat="1" ht="33.75" customHeight="1">
      <c r="A53" s="15"/>
      <c r="B53" s="76" t="s">
        <v>59</v>
      </c>
      <c r="C53" s="46">
        <v>2052.5</v>
      </c>
      <c r="D53" s="45">
        <v>0</v>
      </c>
      <c r="E53" s="46">
        <f>+C53</f>
        <v>2052.5</v>
      </c>
      <c r="F53" s="46">
        <f>+E53</f>
        <v>2052.5</v>
      </c>
      <c r="G53" s="45">
        <v>0</v>
      </c>
      <c r="H53" s="45">
        <v>38.3</v>
      </c>
      <c r="I53" s="45">
        <v>0</v>
      </c>
      <c r="J53" s="46">
        <f>+H53</f>
        <v>38.3</v>
      </c>
      <c r="K53" s="49">
        <f>+J53</f>
        <v>38.3</v>
      </c>
      <c r="L53" s="45">
        <v>41</v>
      </c>
      <c r="M53" s="45">
        <v>0</v>
      </c>
      <c r="N53" s="46">
        <f>+L53</f>
        <v>41</v>
      </c>
      <c r="O53" s="49">
        <f>+N53</f>
        <v>41</v>
      </c>
      <c r="P53" s="46">
        <f>H53-L53</f>
        <v>-2.700000000000003</v>
      </c>
      <c r="Q53" s="46">
        <f>I53-M53</f>
        <v>0</v>
      </c>
      <c r="R53" s="46">
        <f>J53-N53</f>
        <v>-2.700000000000003</v>
      </c>
      <c r="S53" s="46">
        <f>K53-O53</f>
        <v>-2.700000000000003</v>
      </c>
    </row>
    <row r="54" spans="1:19" s="13" customFormat="1" ht="120" customHeight="1">
      <c r="A54" s="15"/>
      <c r="B54" s="73" t="s">
        <v>60</v>
      </c>
      <c r="C54" s="46">
        <v>0</v>
      </c>
      <c r="D54" s="45">
        <v>0</v>
      </c>
      <c r="E54" s="46">
        <v>0</v>
      </c>
      <c r="F54" s="46">
        <v>0</v>
      </c>
      <c r="G54" s="45">
        <v>0</v>
      </c>
      <c r="H54" s="45">
        <v>2.5</v>
      </c>
      <c r="I54" s="45">
        <v>0</v>
      </c>
      <c r="J54" s="46">
        <f>+H54</f>
        <v>2.5</v>
      </c>
      <c r="K54" s="49">
        <v>0</v>
      </c>
      <c r="L54" s="45">
        <v>101.3</v>
      </c>
      <c r="M54" s="45">
        <v>0</v>
      </c>
      <c r="N54" s="46">
        <f>L54</f>
        <v>101.3</v>
      </c>
      <c r="O54" s="49">
        <v>0</v>
      </c>
      <c r="P54" s="46">
        <f>H54-L54</f>
        <v>-98.8</v>
      </c>
      <c r="Q54" s="46">
        <f>I54-M54</f>
        <v>0</v>
      </c>
      <c r="R54" s="46">
        <f>J54-N54</f>
        <v>-98.8</v>
      </c>
      <c r="S54" s="46">
        <f>K54-O54</f>
        <v>0</v>
      </c>
    </row>
    <row r="55" spans="2:19" ht="62.25" customHeight="1">
      <c r="B55" s="74" t="s">
        <v>61</v>
      </c>
      <c r="C55" s="43">
        <f>C13+C36+C49</f>
        <v>7956846.412</v>
      </c>
      <c r="D55" s="44">
        <f>D13+D36+D49</f>
        <v>7874115</v>
      </c>
      <c r="E55" s="43">
        <f>E13+E36+E49</f>
        <v>82731.41200000001</v>
      </c>
      <c r="F55" s="43">
        <f>F13+F36+F49</f>
        <v>7612.512</v>
      </c>
      <c r="G55" s="44">
        <f>G13+G36+G49</f>
        <v>1227203.6</v>
      </c>
      <c r="H55" s="44">
        <f>H13+H36+H49+H54</f>
        <v>1292762.212</v>
      </c>
      <c r="I55" s="44">
        <f>I13+I36+I49</f>
        <v>1260892.2</v>
      </c>
      <c r="J55" s="43">
        <f>J13+J36+J49+J54</f>
        <v>31870.012</v>
      </c>
      <c r="K55" s="43">
        <f>K13+K36+K49</f>
        <v>9293.112</v>
      </c>
      <c r="L55" s="43">
        <f>N55+M55</f>
        <v>1319607.1983999999</v>
      </c>
      <c r="M55" s="44">
        <f>M13+M36+M49</f>
        <v>1293714.4863999998</v>
      </c>
      <c r="N55" s="44">
        <f>N13+N36+N49+N54</f>
        <v>25892.712</v>
      </c>
      <c r="O55" s="44">
        <f>O13+O36+O49</f>
        <v>1158.212</v>
      </c>
      <c r="P55" s="43">
        <f>H55-L55</f>
        <v>-26844.98639999982</v>
      </c>
      <c r="Q55" s="43">
        <f>I55-M55</f>
        <v>-32822.286399999866</v>
      </c>
      <c r="R55" s="43">
        <f>J55-N55</f>
        <v>5977.299999999999</v>
      </c>
      <c r="S55" s="43">
        <f>K55-O55</f>
        <v>8134.9</v>
      </c>
    </row>
    <row r="56" spans="1:19" s="13" customFormat="1" ht="47.25" customHeight="1">
      <c r="A56" s="15"/>
      <c r="B56" s="78" t="s">
        <v>62</v>
      </c>
      <c r="C56" s="43">
        <f>D56+E56</f>
        <v>1442402.7</v>
      </c>
      <c r="D56" s="44">
        <f>1203413.5+989.2</f>
        <v>1204402.7</v>
      </c>
      <c r="E56" s="43">
        <v>238000</v>
      </c>
      <c r="F56" s="43">
        <v>238000</v>
      </c>
      <c r="G56" s="79">
        <v>175140.3</v>
      </c>
      <c r="H56" s="80">
        <f>+I56+J56</f>
        <v>174994</v>
      </c>
      <c r="I56" s="81">
        <v>174994</v>
      </c>
      <c r="J56" s="80">
        <v>0</v>
      </c>
      <c r="K56" s="43">
        <v>0</v>
      </c>
      <c r="L56" s="80">
        <f>+M56+N56</f>
        <v>162961.4</v>
      </c>
      <c r="M56" s="43">
        <v>162961.4</v>
      </c>
      <c r="N56" s="43">
        <v>0</v>
      </c>
      <c r="O56" s="43">
        <v>0</v>
      </c>
      <c r="P56" s="80">
        <f>H56-L56</f>
        <v>12032.600000000006</v>
      </c>
      <c r="Q56" s="80">
        <f>I56-M56</f>
        <v>12032.600000000006</v>
      </c>
      <c r="R56" s="80">
        <f>J56-N56</f>
        <v>0</v>
      </c>
      <c r="S56" s="80">
        <f>K56-O56</f>
        <v>0</v>
      </c>
    </row>
    <row r="57" spans="2:19" ht="36.75" customHeight="1">
      <c r="B57" s="82" t="s">
        <v>63</v>
      </c>
      <c r="C57" s="54">
        <f>C55+C56</f>
        <v>9399249.112</v>
      </c>
      <c r="D57" s="54">
        <f>D55+D56</f>
        <v>9078517.7</v>
      </c>
      <c r="E57" s="55">
        <f>E55+E56</f>
        <v>320731.412</v>
      </c>
      <c r="F57" s="54">
        <f>F55+F56</f>
        <v>245612.512</v>
      </c>
      <c r="G57" s="56">
        <f>G55+G56</f>
        <v>1402343.9000000001</v>
      </c>
      <c r="H57" s="56">
        <f>H55+H56</f>
        <v>1467756.212</v>
      </c>
      <c r="I57" s="54">
        <f>I55+I56</f>
        <v>1435886.2</v>
      </c>
      <c r="J57" s="54">
        <f>J55+J56</f>
        <v>31870.012</v>
      </c>
      <c r="K57" s="54">
        <f>K55+K56</f>
        <v>9293.112</v>
      </c>
      <c r="L57" s="54">
        <f>L55+L56</f>
        <v>1482568.5983999998</v>
      </c>
      <c r="M57" s="54">
        <f>M55+M56</f>
        <v>1456675.8863999997</v>
      </c>
      <c r="N57" s="54">
        <f>N55+N56</f>
        <v>25892.712</v>
      </c>
      <c r="O57" s="54">
        <f>O55+O56</f>
        <v>1158.212</v>
      </c>
      <c r="P57" s="69">
        <f>H57-L57</f>
        <v>-14812.386399999727</v>
      </c>
      <c r="Q57" s="69">
        <f>I57-M57</f>
        <v>-20789.686399999773</v>
      </c>
      <c r="R57" s="54">
        <f>J57-N57</f>
        <v>5977.299999999999</v>
      </c>
      <c r="S57" s="54">
        <f>K57-O57</f>
        <v>8134.9</v>
      </c>
    </row>
    <row r="58" spans="2:19" ht="36.75" customHeight="1">
      <c r="B58" s="83" t="s">
        <v>64</v>
      </c>
      <c r="C58" s="57"/>
      <c r="D58" s="58"/>
      <c r="E58" s="59"/>
      <c r="F58" s="59"/>
      <c r="G58" s="58"/>
      <c r="H58" s="60"/>
      <c r="I58" s="58"/>
      <c r="J58" s="61"/>
      <c r="K58" s="59"/>
      <c r="L58" s="60"/>
      <c r="M58" s="58"/>
      <c r="N58" s="61"/>
      <c r="O58" s="59"/>
      <c r="P58" s="60"/>
      <c r="Q58" s="58"/>
      <c r="R58" s="61"/>
      <c r="S58" s="59"/>
    </row>
    <row r="59" spans="1:19" s="13" customFormat="1" ht="30" customHeight="1">
      <c r="A59" s="15"/>
      <c r="B59" s="84" t="s">
        <v>65</v>
      </c>
      <c r="C59" s="62">
        <f>D59+E59</f>
        <v>377398.10000000003</v>
      </c>
      <c r="D59" s="43">
        <v>369973.9</v>
      </c>
      <c r="E59" s="43">
        <v>7424.2</v>
      </c>
      <c r="F59" s="43">
        <v>7386.5</v>
      </c>
      <c r="G59" s="43">
        <v>70908.3</v>
      </c>
      <c r="H59" s="43">
        <f>SUM(I59+J59)</f>
        <v>60832.8</v>
      </c>
      <c r="I59" s="43">
        <v>60800</v>
      </c>
      <c r="J59" s="43">
        <v>32.8</v>
      </c>
      <c r="K59" s="43">
        <v>0</v>
      </c>
      <c r="L59" s="43">
        <f>SUM(M59+N59)</f>
        <v>51855.4</v>
      </c>
      <c r="M59" s="43">
        <v>51855.4</v>
      </c>
      <c r="N59" s="43">
        <v>0</v>
      </c>
      <c r="O59" s="43">
        <v>0</v>
      </c>
      <c r="P59" s="43">
        <f>H59-L59</f>
        <v>8977.400000000001</v>
      </c>
      <c r="Q59" s="43">
        <f>I59-M59</f>
        <v>8944.599999999999</v>
      </c>
      <c r="R59" s="43">
        <f>J59-N59</f>
        <v>32.8</v>
      </c>
      <c r="S59" s="43">
        <f>K59-O59</f>
        <v>0</v>
      </c>
    </row>
    <row r="60" spans="1:19" s="13" customFormat="1" ht="32.25" customHeight="1">
      <c r="A60" s="28">
        <v>1000</v>
      </c>
      <c r="B60" s="84" t="s">
        <v>66</v>
      </c>
      <c r="C60" s="62">
        <f>D60+E60</f>
        <v>3506309.5</v>
      </c>
      <c r="D60" s="43">
        <v>3402616.5</v>
      </c>
      <c r="E60" s="62">
        <v>103693</v>
      </c>
      <c r="F60" s="43">
        <v>70300.8</v>
      </c>
      <c r="G60" s="43">
        <v>621725.3</v>
      </c>
      <c r="H60" s="43">
        <f>SUM(I60+J60)</f>
        <v>504180.8</v>
      </c>
      <c r="I60" s="43">
        <v>495143</v>
      </c>
      <c r="J60" s="43">
        <v>9037.8</v>
      </c>
      <c r="K60" s="43">
        <v>261</v>
      </c>
      <c r="L60" s="43">
        <f>SUM(M60+N60)</f>
        <v>442177.8</v>
      </c>
      <c r="M60" s="43">
        <v>434843.3</v>
      </c>
      <c r="N60" s="43">
        <v>7334.5</v>
      </c>
      <c r="O60" s="43">
        <v>0</v>
      </c>
      <c r="P60" s="43">
        <f>H60-L60</f>
        <v>62003</v>
      </c>
      <c r="Q60" s="43">
        <f>I60-M60</f>
        <v>60299.70000000001</v>
      </c>
      <c r="R60" s="43">
        <f>J60-N60</f>
        <v>1703.2999999999993</v>
      </c>
      <c r="S60" s="43">
        <f>K60-O60</f>
        <v>261</v>
      </c>
    </row>
    <row r="61" spans="1:19" s="13" customFormat="1" ht="24.75" customHeight="1">
      <c r="A61" s="28">
        <v>2000</v>
      </c>
      <c r="B61" s="84" t="s">
        <v>67</v>
      </c>
      <c r="C61" s="62">
        <f>D61+E61</f>
        <v>725237.7</v>
      </c>
      <c r="D61" s="43">
        <v>404218.5</v>
      </c>
      <c r="E61" s="62">
        <v>321019.2</v>
      </c>
      <c r="F61" s="43">
        <v>321019.2</v>
      </c>
      <c r="G61" s="43">
        <v>111508.5</v>
      </c>
      <c r="H61" s="43">
        <f>SUM(I61+J61)</f>
        <v>52398.5</v>
      </c>
      <c r="I61" s="43">
        <v>52398.5</v>
      </c>
      <c r="J61" s="43">
        <v>0</v>
      </c>
      <c r="K61" s="43">
        <v>0</v>
      </c>
      <c r="L61" s="43">
        <f>SUM(M61+N61)</f>
        <v>50908.4</v>
      </c>
      <c r="M61" s="43">
        <v>50908.4</v>
      </c>
      <c r="N61" s="43">
        <v>0</v>
      </c>
      <c r="O61" s="43">
        <v>0</v>
      </c>
      <c r="P61" s="43">
        <f>H61-L61</f>
        <v>1490.0999999999985</v>
      </c>
      <c r="Q61" s="43">
        <f>I61-M61</f>
        <v>1490.0999999999985</v>
      </c>
      <c r="R61" s="43">
        <f>J61-N61</f>
        <v>0</v>
      </c>
      <c r="S61" s="43">
        <f>K61-O61</f>
        <v>0</v>
      </c>
    </row>
    <row r="62" spans="1:19" s="13" customFormat="1" ht="29.25" customHeight="1">
      <c r="A62" s="15">
        <v>3000</v>
      </c>
      <c r="B62" s="84" t="s">
        <v>68</v>
      </c>
      <c r="C62" s="62">
        <f>D62+E62</f>
        <v>712236.1</v>
      </c>
      <c r="D62" s="43">
        <v>703435.9</v>
      </c>
      <c r="E62" s="43">
        <v>8800.2</v>
      </c>
      <c r="F62" s="43">
        <v>157</v>
      </c>
      <c r="G62" s="43">
        <v>237568.1</v>
      </c>
      <c r="H62" s="43">
        <f>SUM(I62+J62)</f>
        <v>87813.79999999999</v>
      </c>
      <c r="I62" s="43">
        <v>86168.9</v>
      </c>
      <c r="J62" s="43">
        <v>1644.9</v>
      </c>
      <c r="K62" s="43">
        <v>25</v>
      </c>
      <c r="L62" s="43">
        <f>SUM(M62+N62)</f>
        <v>111299</v>
      </c>
      <c r="M62" s="43">
        <v>104149.3</v>
      </c>
      <c r="N62" s="43">
        <v>7149.7</v>
      </c>
      <c r="O62" s="43">
        <v>0</v>
      </c>
      <c r="P62" s="43">
        <f>H62-L62</f>
        <v>-23485.20000000001</v>
      </c>
      <c r="Q62" s="43">
        <f>I62-M62</f>
        <v>-17980.40000000001</v>
      </c>
      <c r="R62" s="43">
        <f>J62-N62</f>
        <v>-5504.799999999999</v>
      </c>
      <c r="S62" s="43">
        <f>K62-O62</f>
        <v>25</v>
      </c>
    </row>
    <row r="63" spans="1:19" s="13" customFormat="1" ht="27.75" customHeight="1">
      <c r="A63" s="15">
        <v>4000</v>
      </c>
      <c r="B63" s="84" t="s">
        <v>69</v>
      </c>
      <c r="C63" s="62">
        <f>D63+E63</f>
        <v>181670.2</v>
      </c>
      <c r="D63" s="43">
        <v>175385.6</v>
      </c>
      <c r="E63" s="43">
        <v>6284.6</v>
      </c>
      <c r="F63" s="43">
        <v>3456.2</v>
      </c>
      <c r="G63" s="43">
        <v>32915.9</v>
      </c>
      <c r="H63" s="43">
        <f>SUM(I63+J63)</f>
        <v>25757.3</v>
      </c>
      <c r="I63" s="43">
        <v>24375.5</v>
      </c>
      <c r="J63" s="43">
        <v>1381.8</v>
      </c>
      <c r="K63" s="43">
        <v>0</v>
      </c>
      <c r="L63" s="43">
        <f>SUM(M63+N63)</f>
        <v>21896.600000000002</v>
      </c>
      <c r="M63" s="43">
        <v>21549.9</v>
      </c>
      <c r="N63" s="43">
        <v>346.7</v>
      </c>
      <c r="O63" s="43">
        <v>0</v>
      </c>
      <c r="P63" s="43">
        <f>H63-L63</f>
        <v>3860.699999999997</v>
      </c>
      <c r="Q63" s="43">
        <f>I63-M63</f>
        <v>2825.5999999999985</v>
      </c>
      <c r="R63" s="43">
        <f>J63-N63</f>
        <v>1035.1</v>
      </c>
      <c r="S63" s="43">
        <f>K63-O63</f>
        <v>0</v>
      </c>
    </row>
    <row r="64" spans="1:19" s="13" customFormat="1" ht="26.25" customHeight="1">
      <c r="A64" s="15">
        <v>5000</v>
      </c>
      <c r="B64" s="84" t="s">
        <v>70</v>
      </c>
      <c r="C64" s="62">
        <f>D64+E64</f>
        <v>185245.3</v>
      </c>
      <c r="D64" s="43">
        <v>176037.9</v>
      </c>
      <c r="E64" s="43">
        <v>9207.4</v>
      </c>
      <c r="F64" s="43">
        <v>3618</v>
      </c>
      <c r="G64" s="43">
        <v>36917.2</v>
      </c>
      <c r="H64" s="43">
        <f>SUM(I64+J64)</f>
        <v>24735.399999999998</v>
      </c>
      <c r="I64" s="43">
        <v>24032.1</v>
      </c>
      <c r="J64" s="43">
        <v>703.3</v>
      </c>
      <c r="K64" s="43">
        <v>0</v>
      </c>
      <c r="L64" s="43">
        <f>SUM(M64+N64)</f>
        <v>19233.9</v>
      </c>
      <c r="M64" s="43">
        <v>19228.2</v>
      </c>
      <c r="N64" s="43">
        <v>5.7</v>
      </c>
      <c r="O64" s="43">
        <v>0</v>
      </c>
      <c r="P64" s="43">
        <f>H64-L64</f>
        <v>5501.499999999996</v>
      </c>
      <c r="Q64" s="43">
        <f>I64-M64</f>
        <v>4803.899999999998</v>
      </c>
      <c r="R64" s="43">
        <f>J64-N64</f>
        <v>697.5999999999999</v>
      </c>
      <c r="S64" s="43">
        <f>K64-O64</f>
        <v>0</v>
      </c>
    </row>
    <row r="65" spans="1:19" s="13" customFormat="1" ht="29.25" customHeight="1">
      <c r="A65" s="15">
        <v>6000</v>
      </c>
      <c r="B65" s="84" t="s">
        <v>71</v>
      </c>
      <c r="C65" s="62">
        <f>D65+E65</f>
        <v>542777.5</v>
      </c>
      <c r="D65" s="43">
        <f>SUM(D66:D73)</f>
        <v>532704.1</v>
      </c>
      <c r="E65" s="43">
        <f>SUM(E66:E73)</f>
        <v>10073.4</v>
      </c>
      <c r="F65" s="43">
        <f>SUM(F66:F73)</f>
        <v>10073.4</v>
      </c>
      <c r="G65" s="43">
        <f>SUM(G66:G73)</f>
        <v>100577.69999999998</v>
      </c>
      <c r="H65" s="43">
        <f>I65+J65</f>
        <v>62995.00000000001</v>
      </c>
      <c r="I65" s="43">
        <f>SUM(I66:I73)</f>
        <v>62995.00000000001</v>
      </c>
      <c r="J65" s="43">
        <f>SUM(J66:J73)</f>
        <v>0</v>
      </c>
      <c r="K65" s="43">
        <f>SUM(K66:K73)</f>
        <v>0</v>
      </c>
      <c r="L65" s="43">
        <f>M65+N65</f>
        <v>115908.8</v>
      </c>
      <c r="M65" s="43">
        <f>SUM(M66:M73)</f>
        <v>115860.40000000001</v>
      </c>
      <c r="N65" s="43">
        <f>SUM(N66:N73)</f>
        <v>48.4</v>
      </c>
      <c r="O65" s="43">
        <f>SUM(O66:O73)</f>
        <v>0</v>
      </c>
      <c r="P65" s="43">
        <f>H65-L65</f>
        <v>-52913.799999999996</v>
      </c>
      <c r="Q65" s="43">
        <f>I65-M65</f>
        <v>-52865.4</v>
      </c>
      <c r="R65" s="43">
        <f>J65-N65</f>
        <v>-48.4</v>
      </c>
      <c r="S65" s="43">
        <f>K65-O65</f>
        <v>0</v>
      </c>
    </row>
    <row r="66" spans="1:19" s="13" customFormat="1" ht="58.5" customHeight="1">
      <c r="A66" s="28">
        <v>6011</v>
      </c>
      <c r="B66" s="85" t="s">
        <v>72</v>
      </c>
      <c r="C66" s="63">
        <f>D66+E66</f>
        <v>25673.8</v>
      </c>
      <c r="D66" s="46">
        <v>25673.8</v>
      </c>
      <c r="E66" s="63">
        <v>0</v>
      </c>
      <c r="F66" s="46">
        <v>0</v>
      </c>
      <c r="G66" s="46">
        <v>56</v>
      </c>
      <c r="H66" s="46">
        <f>I66+J66</f>
        <v>46.4</v>
      </c>
      <c r="I66" s="46">
        <v>46.4</v>
      </c>
      <c r="J66" s="46">
        <v>0</v>
      </c>
      <c r="K66" s="46">
        <v>0</v>
      </c>
      <c r="L66" s="46">
        <f>M66+N66</f>
        <v>0</v>
      </c>
      <c r="M66" s="46">
        <v>0</v>
      </c>
      <c r="N66" s="46">
        <v>0</v>
      </c>
      <c r="O66" s="46">
        <v>0</v>
      </c>
      <c r="P66" s="46">
        <f>H66-L66</f>
        <v>46.4</v>
      </c>
      <c r="Q66" s="46">
        <f>I66-M66</f>
        <v>46.4</v>
      </c>
      <c r="R66" s="46">
        <f>J66-N66</f>
        <v>0</v>
      </c>
      <c r="S66" s="46">
        <f>K66-O66</f>
        <v>0</v>
      </c>
    </row>
    <row r="67" spans="1:19" s="13" customFormat="1" ht="72.75" customHeight="1">
      <c r="A67" s="28">
        <v>6012</v>
      </c>
      <c r="B67" s="85" t="s">
        <v>73</v>
      </c>
      <c r="C67" s="63">
        <f>D67+E67</f>
        <v>23753.1</v>
      </c>
      <c r="D67" s="46">
        <v>23753.1</v>
      </c>
      <c r="E67" s="63">
        <v>0</v>
      </c>
      <c r="F67" s="46">
        <v>0</v>
      </c>
      <c r="G67" s="46">
        <v>23753.1</v>
      </c>
      <c r="H67" s="46">
        <f>SUM(I67+J67)</f>
        <v>20000</v>
      </c>
      <c r="I67" s="46">
        <v>20000</v>
      </c>
      <c r="J67" s="46">
        <v>0</v>
      </c>
      <c r="K67" s="46">
        <v>0</v>
      </c>
      <c r="L67" s="46">
        <f>SUM(M67+N67)</f>
        <v>50000</v>
      </c>
      <c r="M67" s="46">
        <v>50000</v>
      </c>
      <c r="N67" s="46">
        <v>0</v>
      </c>
      <c r="O67" s="46">
        <v>0</v>
      </c>
      <c r="P67" s="46">
        <f>H67-L67</f>
        <v>-30000</v>
      </c>
      <c r="Q67" s="46">
        <f>I67-M67</f>
        <v>-30000</v>
      </c>
      <c r="R67" s="46">
        <f>J67-N67</f>
        <v>0</v>
      </c>
      <c r="S67" s="46">
        <f>K67-O67</f>
        <v>0</v>
      </c>
    </row>
    <row r="68" spans="1:19" s="13" customFormat="1" ht="66.75" customHeight="1">
      <c r="A68" s="15">
        <v>6013</v>
      </c>
      <c r="B68" s="85" t="s">
        <v>74</v>
      </c>
      <c r="C68" s="63">
        <f>D68+E68</f>
        <v>22084.8</v>
      </c>
      <c r="D68" s="46">
        <v>21684.8</v>
      </c>
      <c r="E68" s="63">
        <v>400</v>
      </c>
      <c r="F68" s="46">
        <v>400</v>
      </c>
      <c r="G68" s="46">
        <v>0</v>
      </c>
      <c r="H68" s="46">
        <f>I68+J68</f>
        <v>0</v>
      </c>
      <c r="I68" s="46">
        <v>0</v>
      </c>
      <c r="J68" s="46">
        <v>0</v>
      </c>
      <c r="K68" s="46">
        <v>0</v>
      </c>
      <c r="L68" s="46">
        <f>M68+N68</f>
        <v>30000</v>
      </c>
      <c r="M68" s="46">
        <v>30000</v>
      </c>
      <c r="N68" s="46">
        <v>0</v>
      </c>
      <c r="O68" s="46">
        <v>0</v>
      </c>
      <c r="P68" s="46">
        <f>H68-L68</f>
        <v>-30000</v>
      </c>
      <c r="Q68" s="46">
        <f>I68-M68</f>
        <v>-30000</v>
      </c>
      <c r="R68" s="46">
        <f>J68-N68</f>
        <v>0</v>
      </c>
      <c r="S68" s="46">
        <f>K68-O68</f>
        <v>0</v>
      </c>
    </row>
    <row r="69" spans="1:19" s="13" customFormat="1" ht="54.75" customHeight="1" hidden="1" collapsed="1">
      <c r="A69" s="15"/>
      <c r="B69" s="118" t="s">
        <v>75</v>
      </c>
      <c r="C69" s="63">
        <f>D69+E69</f>
        <v>0</v>
      </c>
      <c r="D69" s="46">
        <v>0</v>
      </c>
      <c r="E69" s="63">
        <v>0</v>
      </c>
      <c r="F69" s="46">
        <v>0</v>
      </c>
      <c r="G69" s="46">
        <v>0</v>
      </c>
      <c r="H69" s="46">
        <f>I69+J69</f>
        <v>0</v>
      </c>
      <c r="I69" s="46">
        <v>0</v>
      </c>
      <c r="J69" s="46">
        <v>0</v>
      </c>
      <c r="K69" s="46">
        <v>0</v>
      </c>
      <c r="L69" s="46">
        <f>M69+N69</f>
        <v>0</v>
      </c>
      <c r="M69" s="46">
        <v>0</v>
      </c>
      <c r="N69" s="46">
        <v>0</v>
      </c>
      <c r="O69" s="46">
        <v>0</v>
      </c>
      <c r="P69" s="46">
        <f>H69-L69</f>
        <v>0</v>
      </c>
      <c r="Q69" s="46">
        <f>I69-M69</f>
        <v>0</v>
      </c>
      <c r="R69" s="46">
        <f>J69-N69</f>
        <v>0</v>
      </c>
      <c r="S69" s="46">
        <f>K69-O69</f>
        <v>0</v>
      </c>
    </row>
    <row r="70" spans="1:19" s="13" customFormat="1" ht="36" customHeight="1">
      <c r="A70" s="15">
        <v>6030</v>
      </c>
      <c r="B70" s="86" t="s">
        <v>76</v>
      </c>
      <c r="C70" s="63">
        <f>D70+E70</f>
        <v>412394.5</v>
      </c>
      <c r="D70" s="46">
        <v>402721.1</v>
      </c>
      <c r="E70" s="63">
        <v>9673.4</v>
      </c>
      <c r="F70" s="46">
        <v>9673.4</v>
      </c>
      <c r="G70" s="46">
        <v>61226.2</v>
      </c>
      <c r="H70" s="46">
        <f>I70+J70</f>
        <v>38204.8</v>
      </c>
      <c r="I70" s="46">
        <v>38204.8</v>
      </c>
      <c r="J70" s="46">
        <v>0</v>
      </c>
      <c r="K70" s="46">
        <v>0</v>
      </c>
      <c r="L70" s="46">
        <f>M70+N70</f>
        <v>32250.3</v>
      </c>
      <c r="M70" s="46">
        <v>32250.3</v>
      </c>
      <c r="N70" s="46">
        <v>0</v>
      </c>
      <c r="O70" s="46">
        <v>0</v>
      </c>
      <c r="P70" s="46">
        <f>H70-L70</f>
        <v>5954.500000000004</v>
      </c>
      <c r="Q70" s="46">
        <f>I70-M70</f>
        <v>5954.500000000004</v>
      </c>
      <c r="R70" s="46">
        <f>J70-N70</f>
        <v>0</v>
      </c>
      <c r="S70" s="46">
        <f>K70-O70</f>
        <v>0</v>
      </c>
    </row>
    <row r="71" spans="1:19" s="13" customFormat="1" ht="131.25" customHeight="1">
      <c r="A71" s="15">
        <v>6084</v>
      </c>
      <c r="B71" s="85" t="s">
        <v>77</v>
      </c>
      <c r="C71" s="63">
        <f>D71+E71</f>
        <v>8.6</v>
      </c>
      <c r="D71" s="46">
        <v>8.6</v>
      </c>
      <c r="E71" s="63">
        <v>0</v>
      </c>
      <c r="F71" s="46">
        <v>0</v>
      </c>
      <c r="G71" s="46">
        <v>0</v>
      </c>
      <c r="H71" s="46">
        <f>I71+J71</f>
        <v>0</v>
      </c>
      <c r="I71" s="46">
        <v>0</v>
      </c>
      <c r="J71" s="46">
        <v>0</v>
      </c>
      <c r="K71" s="46">
        <v>0</v>
      </c>
      <c r="L71" s="46">
        <f>M71+N71</f>
        <v>0</v>
      </c>
      <c r="M71" s="46">
        <v>0</v>
      </c>
      <c r="N71" s="46">
        <v>0</v>
      </c>
      <c r="O71" s="46">
        <v>0</v>
      </c>
      <c r="P71" s="46">
        <f>H71-L71</f>
        <v>0</v>
      </c>
      <c r="Q71" s="46">
        <f>I71-M71</f>
        <v>0</v>
      </c>
      <c r="R71" s="46">
        <f>J71-N71</f>
        <v>0</v>
      </c>
      <c r="S71" s="46">
        <f>K71-O71</f>
        <v>0</v>
      </c>
    </row>
    <row r="72" spans="1:19" s="13" customFormat="1" ht="119.25" customHeight="1">
      <c r="A72" s="15"/>
      <c r="B72" s="106" t="s">
        <v>78</v>
      </c>
      <c r="C72" s="63">
        <f>D72+E72</f>
        <v>1050</v>
      </c>
      <c r="D72" s="46">
        <v>1050</v>
      </c>
      <c r="E72" s="63">
        <v>0</v>
      </c>
      <c r="F72" s="46">
        <v>0</v>
      </c>
      <c r="G72" s="46">
        <v>200</v>
      </c>
      <c r="H72" s="46">
        <f>I72+J72</f>
        <v>17.8</v>
      </c>
      <c r="I72" s="46">
        <v>17.8</v>
      </c>
      <c r="J72" s="46">
        <v>0</v>
      </c>
      <c r="K72" s="46">
        <v>0</v>
      </c>
      <c r="L72" s="46">
        <f>M72+N72</f>
        <v>0</v>
      </c>
      <c r="M72" s="46">
        <v>0</v>
      </c>
      <c r="N72" s="46">
        <v>0</v>
      </c>
      <c r="O72" s="46">
        <v>0</v>
      </c>
      <c r="P72" s="46">
        <f>H72-L72</f>
        <v>17.8</v>
      </c>
      <c r="Q72" s="46">
        <f>I72-M72</f>
        <v>17.8</v>
      </c>
      <c r="R72" s="46">
        <f>J72-N72</f>
        <v>0</v>
      </c>
      <c r="S72" s="46">
        <f>K72-O72</f>
        <v>0</v>
      </c>
    </row>
    <row r="73" spans="1:19" s="13" customFormat="1" ht="44.25" customHeight="1">
      <c r="A73" s="15">
        <v>6090</v>
      </c>
      <c r="B73" s="70" t="s">
        <v>79</v>
      </c>
      <c r="C73" s="63">
        <f>D73+E73</f>
        <v>57812.7</v>
      </c>
      <c r="D73" s="46">
        <v>57812.7</v>
      </c>
      <c r="E73" s="63">
        <v>0</v>
      </c>
      <c r="F73" s="46">
        <v>0</v>
      </c>
      <c r="G73" s="46">
        <v>15342.4</v>
      </c>
      <c r="H73" s="46">
        <f>I73+J73</f>
        <v>4726</v>
      </c>
      <c r="I73" s="46">
        <v>4726</v>
      </c>
      <c r="J73" s="46">
        <v>0</v>
      </c>
      <c r="K73" s="46">
        <v>0</v>
      </c>
      <c r="L73" s="46">
        <f>M73+N73</f>
        <v>3658.5</v>
      </c>
      <c r="M73" s="46">
        <v>3610.1</v>
      </c>
      <c r="N73" s="46">
        <v>48.4</v>
      </c>
      <c r="O73" s="46">
        <v>0</v>
      </c>
      <c r="P73" s="46">
        <f>H73-L73</f>
        <v>1067.5</v>
      </c>
      <c r="Q73" s="46">
        <f>I73-M73</f>
        <v>1115.9</v>
      </c>
      <c r="R73" s="46">
        <f>J73-N73</f>
        <v>-48.4</v>
      </c>
      <c r="S73" s="46">
        <f>K73-O73</f>
        <v>0</v>
      </c>
    </row>
    <row r="74" spans="1:19" s="13" customFormat="1" ht="28.5" customHeight="1">
      <c r="A74" s="28">
        <v>7130</v>
      </c>
      <c r="B74" s="84" t="s">
        <v>80</v>
      </c>
      <c r="C74" s="62">
        <f>D74+E74</f>
        <v>510.3</v>
      </c>
      <c r="D74" s="43">
        <v>510.3</v>
      </c>
      <c r="E74" s="43">
        <v>0</v>
      </c>
      <c r="F74" s="43">
        <v>0</v>
      </c>
      <c r="G74" s="43">
        <v>0</v>
      </c>
      <c r="H74" s="43">
        <f>SUM(I74+J74)</f>
        <v>0</v>
      </c>
      <c r="I74" s="43">
        <v>0</v>
      </c>
      <c r="J74" s="43">
        <v>0</v>
      </c>
      <c r="K74" s="43">
        <v>0</v>
      </c>
      <c r="L74" s="43">
        <f>SUM(M74+N74)</f>
        <v>0</v>
      </c>
      <c r="M74" s="43">
        <v>0</v>
      </c>
      <c r="N74" s="43">
        <v>0</v>
      </c>
      <c r="O74" s="43">
        <v>0</v>
      </c>
      <c r="P74" s="43">
        <f>H74-L74</f>
        <v>0</v>
      </c>
      <c r="Q74" s="43">
        <f>I74-M74</f>
        <v>0</v>
      </c>
      <c r="R74" s="43">
        <f>J74-N74</f>
        <v>0</v>
      </c>
      <c r="S74" s="43">
        <f>K74-O74</f>
        <v>0</v>
      </c>
    </row>
    <row r="75" spans="1:19" s="13" customFormat="1" ht="48" customHeight="1">
      <c r="A75" s="15"/>
      <c r="B75" s="87" t="s">
        <v>81</v>
      </c>
      <c r="C75" s="62">
        <f>D75+E75</f>
        <v>291244.3</v>
      </c>
      <c r="D75" s="43">
        <f>SUM(D76:D84)</f>
        <v>0</v>
      </c>
      <c r="E75" s="43">
        <f>SUM(E76:E84)</f>
        <v>291244.3</v>
      </c>
      <c r="F75" s="43">
        <f>SUM(F76:F84)</f>
        <v>291244.3</v>
      </c>
      <c r="G75" s="43">
        <f>SUM(G76:G79)</f>
        <v>0</v>
      </c>
      <c r="H75" s="43">
        <f>I75+J75</f>
        <v>0</v>
      </c>
      <c r="I75" s="43">
        <f>SUM(I76:I84)</f>
        <v>0</v>
      </c>
      <c r="J75" s="43">
        <f>SUM(J76:J84)</f>
        <v>0</v>
      </c>
      <c r="K75" s="43">
        <f>SUM(K76:K84)</f>
        <v>0</v>
      </c>
      <c r="L75" s="43">
        <f>M75+N75</f>
        <v>0</v>
      </c>
      <c r="M75" s="43">
        <f>SUM(M76:M84)</f>
        <v>0</v>
      </c>
      <c r="N75" s="43">
        <f>SUM(N76:N84)</f>
        <v>0</v>
      </c>
      <c r="O75" s="43">
        <f>SUM(O76:O84)</f>
        <v>0</v>
      </c>
      <c r="P75" s="43">
        <f>H75-L75</f>
        <v>0</v>
      </c>
      <c r="Q75" s="43">
        <f>I75-M75</f>
        <v>0</v>
      </c>
      <c r="R75" s="43">
        <f>J75-N75</f>
        <v>0</v>
      </c>
      <c r="S75" s="43">
        <f>K75-O75</f>
        <v>0</v>
      </c>
    </row>
    <row r="76" spans="1:19" s="13" customFormat="1" ht="48" customHeight="1">
      <c r="A76" s="15"/>
      <c r="B76" s="85" t="s">
        <v>82</v>
      </c>
      <c r="C76" s="63">
        <f>D76+E76</f>
        <v>92191.5</v>
      </c>
      <c r="D76" s="46">
        <v>0</v>
      </c>
      <c r="E76" s="46">
        <v>92191.5</v>
      </c>
      <c r="F76" s="46">
        <v>92191.5</v>
      </c>
      <c r="G76" s="46">
        <v>0</v>
      </c>
      <c r="H76" s="46">
        <f>I76+J76</f>
        <v>0</v>
      </c>
      <c r="I76" s="46">
        <v>0</v>
      </c>
      <c r="J76" s="46">
        <v>0</v>
      </c>
      <c r="K76" s="46">
        <v>0</v>
      </c>
      <c r="L76" s="46">
        <f>M76+N76</f>
        <v>0</v>
      </c>
      <c r="M76" s="46">
        <v>0</v>
      </c>
      <c r="N76" s="46">
        <v>0</v>
      </c>
      <c r="O76" s="46">
        <v>0</v>
      </c>
      <c r="P76" s="46">
        <f>H76-L76</f>
        <v>0</v>
      </c>
      <c r="Q76" s="46">
        <f>I76-M76</f>
        <v>0</v>
      </c>
      <c r="R76" s="46">
        <f>J76-N76</f>
        <v>0</v>
      </c>
      <c r="S76" s="46">
        <f>K76-O76</f>
        <v>0</v>
      </c>
    </row>
    <row r="77" spans="1:19" s="21" customFormat="1" ht="45.75" customHeight="1">
      <c r="A77" s="20">
        <v>7321</v>
      </c>
      <c r="B77" s="85" t="s">
        <v>83</v>
      </c>
      <c r="C77" s="63">
        <f>D77+E77</f>
        <v>150680</v>
      </c>
      <c r="D77" s="46">
        <v>0</v>
      </c>
      <c r="E77" s="63">
        <v>150680</v>
      </c>
      <c r="F77" s="46">
        <v>150680</v>
      </c>
      <c r="G77" s="46">
        <v>0</v>
      </c>
      <c r="H77" s="46">
        <f>I77+J77</f>
        <v>0</v>
      </c>
      <c r="I77" s="46">
        <v>0</v>
      </c>
      <c r="J77" s="46">
        <v>0</v>
      </c>
      <c r="K77" s="46">
        <v>0</v>
      </c>
      <c r="L77" s="46">
        <f>M77+N77</f>
        <v>0</v>
      </c>
      <c r="M77" s="46">
        <v>0</v>
      </c>
      <c r="N77" s="46">
        <v>0</v>
      </c>
      <c r="O77" s="46">
        <v>0</v>
      </c>
      <c r="P77" s="46">
        <f>H77-L77</f>
        <v>0</v>
      </c>
      <c r="Q77" s="46">
        <f>I77-M77</f>
        <v>0</v>
      </c>
      <c r="R77" s="46">
        <f>J77-N77</f>
        <v>0</v>
      </c>
      <c r="S77" s="46">
        <f>K77-O77</f>
        <v>0</v>
      </c>
    </row>
    <row r="78" spans="1:19" s="21" customFormat="1" ht="50.25" customHeight="1">
      <c r="A78" s="20">
        <v>7322</v>
      </c>
      <c r="B78" s="85" t="s">
        <v>84</v>
      </c>
      <c r="C78" s="63">
        <f>D78+E78</f>
        <v>5920.3</v>
      </c>
      <c r="D78" s="46">
        <v>0</v>
      </c>
      <c r="E78" s="63">
        <v>5920.3</v>
      </c>
      <c r="F78" s="46">
        <v>5920.3</v>
      </c>
      <c r="G78" s="46">
        <v>0</v>
      </c>
      <c r="H78" s="46">
        <f>I78+J78</f>
        <v>0</v>
      </c>
      <c r="I78" s="46">
        <v>0</v>
      </c>
      <c r="J78" s="46">
        <v>0</v>
      </c>
      <c r="K78" s="46">
        <v>0</v>
      </c>
      <c r="L78" s="46">
        <f>M78+N78</f>
        <v>0</v>
      </c>
      <c r="M78" s="46">
        <v>0</v>
      </c>
      <c r="N78" s="46">
        <v>0</v>
      </c>
      <c r="O78" s="46">
        <v>0</v>
      </c>
      <c r="P78" s="46">
        <f>H78-L78</f>
        <v>0</v>
      </c>
      <c r="Q78" s="46">
        <f>I78-M78</f>
        <v>0</v>
      </c>
      <c r="R78" s="46">
        <f>J78-N78</f>
        <v>0</v>
      </c>
      <c r="S78" s="46">
        <f>K78-O78</f>
        <v>0</v>
      </c>
    </row>
    <row r="79" spans="1:19" s="21" customFormat="1" ht="63.75" customHeight="1">
      <c r="A79" s="20"/>
      <c r="B79" s="85" t="s">
        <v>85</v>
      </c>
      <c r="C79" s="63">
        <f>D79+E79</f>
        <v>15600</v>
      </c>
      <c r="D79" s="46">
        <v>0</v>
      </c>
      <c r="E79" s="63">
        <v>15600</v>
      </c>
      <c r="F79" s="46">
        <v>15600</v>
      </c>
      <c r="G79" s="46">
        <v>0</v>
      </c>
      <c r="H79" s="46">
        <f>I79+J79</f>
        <v>0</v>
      </c>
      <c r="I79" s="46">
        <v>0</v>
      </c>
      <c r="J79" s="46">
        <v>0</v>
      </c>
      <c r="K79" s="46">
        <v>0</v>
      </c>
      <c r="L79" s="46">
        <f>M79+N79</f>
        <v>0</v>
      </c>
      <c r="M79" s="46">
        <v>0</v>
      </c>
      <c r="N79" s="46">
        <v>0</v>
      </c>
      <c r="O79" s="46">
        <v>0</v>
      </c>
      <c r="P79" s="46">
        <f>H79-L79</f>
        <v>0</v>
      </c>
      <c r="Q79" s="46">
        <f>I79-M79</f>
        <v>0</v>
      </c>
      <c r="R79" s="46">
        <f>J79-N79</f>
        <v>0</v>
      </c>
      <c r="S79" s="46">
        <f>K79-O79</f>
        <v>0</v>
      </c>
    </row>
    <row r="80" spans="1:19" s="21" customFormat="1" ht="69" customHeight="1" hidden="1" collapsed="1">
      <c r="A80" s="20"/>
      <c r="B80" s="85" t="s">
        <v>86</v>
      </c>
      <c r="C80" s="63">
        <f>D80+E80</f>
        <v>0</v>
      </c>
      <c r="D80" s="46">
        <v>0</v>
      </c>
      <c r="E80" s="63">
        <v>0</v>
      </c>
      <c r="F80" s="46">
        <v>0</v>
      </c>
      <c r="G80" s="46">
        <v>0</v>
      </c>
      <c r="H80" s="46">
        <f>I80+J80</f>
        <v>0</v>
      </c>
      <c r="I80" s="46">
        <v>0</v>
      </c>
      <c r="J80" s="46">
        <v>0</v>
      </c>
      <c r="K80" s="46">
        <v>0</v>
      </c>
      <c r="L80" s="46">
        <f>M80+N80</f>
        <v>0</v>
      </c>
      <c r="M80" s="46">
        <v>0</v>
      </c>
      <c r="N80" s="46">
        <v>0</v>
      </c>
      <c r="O80" s="46">
        <v>0</v>
      </c>
      <c r="P80" s="46">
        <f>H80-L80</f>
        <v>0</v>
      </c>
      <c r="Q80" s="46">
        <f>I80-M80</f>
        <v>0</v>
      </c>
      <c r="R80" s="46">
        <f>J80-N80</f>
        <v>0</v>
      </c>
      <c r="S80" s="46">
        <f>K80-O80</f>
        <v>0</v>
      </c>
    </row>
    <row r="81" spans="1:19" s="21" customFormat="1" ht="93" customHeight="1" hidden="1" collapsed="1">
      <c r="A81" s="20"/>
      <c r="B81" s="108" t="s">
        <v>87</v>
      </c>
      <c r="C81" s="63">
        <f>D81+E81</f>
        <v>0</v>
      </c>
      <c r="D81" s="46">
        <v>0</v>
      </c>
      <c r="E81" s="63">
        <v>0</v>
      </c>
      <c r="F81" s="46">
        <v>0</v>
      </c>
      <c r="G81" s="46">
        <v>0</v>
      </c>
      <c r="H81" s="46">
        <f>I81+J81</f>
        <v>0</v>
      </c>
      <c r="I81" s="46">
        <v>0</v>
      </c>
      <c r="J81" s="46">
        <v>0</v>
      </c>
      <c r="K81" s="46">
        <v>0</v>
      </c>
      <c r="L81" s="46">
        <f>M81+N81</f>
        <v>0</v>
      </c>
      <c r="M81" s="46">
        <v>0</v>
      </c>
      <c r="N81" s="46">
        <v>0</v>
      </c>
      <c r="O81" s="46">
        <v>0</v>
      </c>
      <c r="P81" s="46">
        <f>H81-L81</f>
        <v>0</v>
      </c>
      <c r="Q81" s="46">
        <f>I81-M81</f>
        <v>0</v>
      </c>
      <c r="R81" s="46">
        <f>J81-N81</f>
        <v>0</v>
      </c>
      <c r="S81" s="46">
        <f>K81-O81</f>
        <v>0</v>
      </c>
    </row>
    <row r="82" spans="1:19" s="21" customFormat="1" ht="114" customHeight="1">
      <c r="A82" s="20"/>
      <c r="B82" s="85" t="s">
        <v>88</v>
      </c>
      <c r="C82" s="63">
        <f>D82+E82</f>
        <v>3696</v>
      </c>
      <c r="D82" s="46">
        <v>0</v>
      </c>
      <c r="E82" s="63">
        <v>3696</v>
      </c>
      <c r="F82" s="46">
        <v>3696</v>
      </c>
      <c r="G82" s="46">
        <v>0</v>
      </c>
      <c r="H82" s="46">
        <f>I82+J82</f>
        <v>0</v>
      </c>
      <c r="I82" s="46">
        <v>0</v>
      </c>
      <c r="J82" s="46">
        <v>0</v>
      </c>
      <c r="K82" s="46">
        <v>0</v>
      </c>
      <c r="L82" s="46">
        <f>M82+N82</f>
        <v>0</v>
      </c>
      <c r="M82" s="46">
        <v>0</v>
      </c>
      <c r="N82" s="46">
        <v>0</v>
      </c>
      <c r="O82" s="46">
        <v>0</v>
      </c>
      <c r="P82" s="46">
        <f>H82-L82</f>
        <v>0</v>
      </c>
      <c r="Q82" s="46">
        <f>I82-M82</f>
        <v>0</v>
      </c>
      <c r="R82" s="46">
        <f>J82-N82</f>
        <v>0</v>
      </c>
      <c r="S82" s="46">
        <f>K82-O82</f>
        <v>0</v>
      </c>
    </row>
    <row r="83" spans="1:19" s="21" customFormat="1" ht="132" customHeight="1">
      <c r="A83" s="20"/>
      <c r="B83" s="85" t="s">
        <v>89</v>
      </c>
      <c r="C83" s="63">
        <f>D83+E83</f>
        <v>676.9</v>
      </c>
      <c r="D83" s="46">
        <v>0</v>
      </c>
      <c r="E83" s="63">
        <v>676.9</v>
      </c>
      <c r="F83" s="46">
        <v>676.9</v>
      </c>
      <c r="G83" s="46">
        <v>0</v>
      </c>
      <c r="H83" s="46">
        <f>I83+J83</f>
        <v>0</v>
      </c>
      <c r="I83" s="46">
        <v>0</v>
      </c>
      <c r="J83" s="46">
        <v>0</v>
      </c>
      <c r="K83" s="46">
        <v>0</v>
      </c>
      <c r="L83" s="46">
        <f>M83+N83</f>
        <v>0</v>
      </c>
      <c r="M83" s="46">
        <v>0</v>
      </c>
      <c r="N83" s="46">
        <v>0</v>
      </c>
      <c r="O83" s="46">
        <v>0</v>
      </c>
      <c r="P83" s="46">
        <f>H83-L83</f>
        <v>0</v>
      </c>
      <c r="Q83" s="46">
        <f>I83-M83</f>
        <v>0</v>
      </c>
      <c r="R83" s="46">
        <f>J83-N83</f>
        <v>0</v>
      </c>
      <c r="S83" s="46">
        <f>K83-O83</f>
        <v>0</v>
      </c>
    </row>
    <row r="84" spans="1:19" s="21" customFormat="1" ht="111.75" customHeight="1">
      <c r="A84" s="20"/>
      <c r="B84" s="85" t="s">
        <v>90</v>
      </c>
      <c r="C84" s="63">
        <f>D84+E84</f>
        <v>22479.6</v>
      </c>
      <c r="D84" s="46">
        <v>0</v>
      </c>
      <c r="E84" s="63">
        <v>22479.6</v>
      </c>
      <c r="F84" s="46">
        <v>22479.6</v>
      </c>
      <c r="G84" s="46">
        <v>0</v>
      </c>
      <c r="H84" s="46">
        <f>I84+J84</f>
        <v>0</v>
      </c>
      <c r="I84" s="46">
        <v>0</v>
      </c>
      <c r="J84" s="46">
        <v>0</v>
      </c>
      <c r="K84" s="46">
        <v>0</v>
      </c>
      <c r="L84" s="46">
        <f>M84+N84</f>
        <v>0</v>
      </c>
      <c r="M84" s="46">
        <v>0</v>
      </c>
      <c r="N84" s="46">
        <v>0</v>
      </c>
      <c r="O84" s="46">
        <v>0</v>
      </c>
      <c r="P84" s="46">
        <f>H84-L84</f>
        <v>0</v>
      </c>
      <c r="Q84" s="46">
        <f>I84-M84</f>
        <v>0</v>
      </c>
      <c r="R84" s="46">
        <f>J84-N84</f>
        <v>0</v>
      </c>
      <c r="S84" s="46">
        <f>K84-O84</f>
        <v>0</v>
      </c>
    </row>
    <row r="85" spans="1:19" s="13" customFormat="1" ht="72" customHeight="1">
      <c r="A85" s="15">
        <v>7400</v>
      </c>
      <c r="B85" s="87" t="s">
        <v>91</v>
      </c>
      <c r="C85" s="62">
        <f>D85+E85</f>
        <v>2090271.6</v>
      </c>
      <c r="D85" s="43">
        <f>SUM(D86:D91)</f>
        <v>2056278.6</v>
      </c>
      <c r="E85" s="43">
        <f>SUM(E86:E91)</f>
        <v>33993</v>
      </c>
      <c r="F85" s="43">
        <f>SUM(F86:F91)</f>
        <v>33993</v>
      </c>
      <c r="G85" s="43">
        <f>SUM(G86:G91)</f>
        <v>264372.7</v>
      </c>
      <c r="H85" s="43">
        <f>SUM(I85+J85)</f>
        <v>182043.5</v>
      </c>
      <c r="I85" s="43">
        <f>SUM(I86:I91)</f>
        <v>182001.3</v>
      </c>
      <c r="J85" s="43">
        <f>SUM(J86:J91)</f>
        <v>42.2</v>
      </c>
      <c r="K85" s="43">
        <f>SUM(K86:K91)</f>
        <v>42.2</v>
      </c>
      <c r="L85" s="43">
        <f>SUM(M85+N85)</f>
        <v>185347.3</v>
      </c>
      <c r="M85" s="43">
        <f>SUM(M86:M91)</f>
        <v>185347.3</v>
      </c>
      <c r="N85" s="43">
        <f>SUM(N86:N91)</f>
        <v>0</v>
      </c>
      <c r="O85" s="43">
        <f>SUM(O86:O91)</f>
        <v>0</v>
      </c>
      <c r="P85" s="43">
        <f>H85-L85</f>
        <v>-3303.7999999999884</v>
      </c>
      <c r="Q85" s="43">
        <f>I85-M85</f>
        <v>-3346</v>
      </c>
      <c r="R85" s="43">
        <f>J85-N85</f>
        <v>42.2</v>
      </c>
      <c r="S85" s="43">
        <f>K85-O85</f>
        <v>42.2</v>
      </c>
    </row>
    <row r="86" spans="1:19" s="21" customFormat="1" ht="35.25" customHeight="1">
      <c r="A86" s="29">
        <v>7413</v>
      </c>
      <c r="B86" s="85" t="s">
        <v>92</v>
      </c>
      <c r="C86" s="63">
        <f>D86+E86</f>
        <v>134856.5</v>
      </c>
      <c r="D86" s="46">
        <v>134856.5</v>
      </c>
      <c r="E86" s="63">
        <v>0</v>
      </c>
      <c r="F86" s="46">
        <v>0</v>
      </c>
      <c r="G86" s="46">
        <v>21129.4</v>
      </c>
      <c r="H86" s="46">
        <f>I86+J86</f>
        <v>11028.7</v>
      </c>
      <c r="I86" s="46">
        <v>11028.7</v>
      </c>
      <c r="J86" s="46">
        <v>0</v>
      </c>
      <c r="K86" s="46">
        <v>0</v>
      </c>
      <c r="L86" s="46">
        <f>M86+N86</f>
        <v>12407.1</v>
      </c>
      <c r="M86" s="46">
        <v>12407.1</v>
      </c>
      <c r="N86" s="46">
        <v>0</v>
      </c>
      <c r="O86" s="46">
        <v>0</v>
      </c>
      <c r="P86" s="46">
        <f>H86-L86</f>
        <v>-1378.3999999999996</v>
      </c>
      <c r="Q86" s="46">
        <f>I86-M86</f>
        <v>-1378.3999999999996</v>
      </c>
      <c r="R86" s="46">
        <f>J86-N86</f>
        <v>0</v>
      </c>
      <c r="S86" s="46">
        <f>K86-O86</f>
        <v>0</v>
      </c>
    </row>
    <row r="87" spans="1:19" s="21" customFormat="1" ht="53.25" customHeight="1">
      <c r="A87" s="29">
        <v>7421</v>
      </c>
      <c r="B87" s="85" t="s">
        <v>93</v>
      </c>
      <c r="C87" s="63">
        <f>D87+E87</f>
        <v>766662</v>
      </c>
      <c r="D87" s="46">
        <v>766662</v>
      </c>
      <c r="E87" s="63">
        <v>0</v>
      </c>
      <c r="F87" s="46">
        <v>0</v>
      </c>
      <c r="G87" s="46">
        <v>150316</v>
      </c>
      <c r="H87" s="46">
        <f>I87+J87</f>
        <v>108125.6</v>
      </c>
      <c r="I87" s="46">
        <v>108125.6</v>
      </c>
      <c r="J87" s="46">
        <v>0</v>
      </c>
      <c r="K87" s="46">
        <v>0</v>
      </c>
      <c r="L87" s="46">
        <f>M87+N87</f>
        <v>113889.2</v>
      </c>
      <c r="M87" s="46">
        <v>113889.2</v>
      </c>
      <c r="N87" s="46">
        <v>0</v>
      </c>
      <c r="O87" s="46">
        <v>0</v>
      </c>
      <c r="P87" s="46">
        <f>H87-L87</f>
        <v>-5763.599999999991</v>
      </c>
      <c r="Q87" s="46">
        <f>I87-M87</f>
        <v>-5763.599999999991</v>
      </c>
      <c r="R87" s="46">
        <f>J87-N87</f>
        <v>0</v>
      </c>
      <c r="S87" s="46">
        <f>K87-O87</f>
        <v>0</v>
      </c>
    </row>
    <row r="88" spans="1:19" s="21" customFormat="1" ht="41.25" customHeight="1">
      <c r="A88" s="29">
        <v>7426</v>
      </c>
      <c r="B88" s="85" t="s">
        <v>94</v>
      </c>
      <c r="C88" s="63">
        <f>D88+E88</f>
        <v>39114.9</v>
      </c>
      <c r="D88" s="46">
        <v>5121.9</v>
      </c>
      <c r="E88" s="63">
        <v>33993</v>
      </c>
      <c r="F88" s="46">
        <v>33993</v>
      </c>
      <c r="G88" s="46">
        <v>3300</v>
      </c>
      <c r="H88" s="46">
        <f>I88+J88</f>
        <v>42.2</v>
      </c>
      <c r="I88" s="46">
        <v>0</v>
      </c>
      <c r="J88" s="46">
        <v>42.2</v>
      </c>
      <c r="K88" s="46">
        <v>42.2</v>
      </c>
      <c r="L88" s="46">
        <f>M88+N88</f>
        <v>0</v>
      </c>
      <c r="M88" s="46">
        <v>0</v>
      </c>
      <c r="N88" s="46">
        <v>0</v>
      </c>
      <c r="O88" s="46">
        <v>0</v>
      </c>
      <c r="P88" s="46">
        <f>H88-L88</f>
        <v>42.2</v>
      </c>
      <c r="Q88" s="46">
        <f>I88-M88</f>
        <v>0</v>
      </c>
      <c r="R88" s="46">
        <f>J88-N88</f>
        <v>42.2</v>
      </c>
      <c r="S88" s="46">
        <f>K88-O88</f>
        <v>42.2</v>
      </c>
    </row>
    <row r="89" spans="1:19" s="21" customFormat="1" ht="56.25" customHeight="1">
      <c r="A89" s="29">
        <v>7430</v>
      </c>
      <c r="B89" s="85" t="s">
        <v>95</v>
      </c>
      <c r="C89" s="63">
        <f>D89+E89</f>
        <v>38578.2</v>
      </c>
      <c r="D89" s="46">
        <v>38578.2</v>
      </c>
      <c r="E89" s="63">
        <v>0</v>
      </c>
      <c r="F89" s="46">
        <v>0</v>
      </c>
      <c r="G89" s="46">
        <v>6495.7</v>
      </c>
      <c r="H89" s="46">
        <f>I89+J89</f>
        <v>4836.9</v>
      </c>
      <c r="I89" s="46">
        <v>4836.9</v>
      </c>
      <c r="J89" s="46">
        <v>0</v>
      </c>
      <c r="K89" s="46">
        <v>0</v>
      </c>
      <c r="L89" s="46">
        <f>M89+N89</f>
        <v>4807.2</v>
      </c>
      <c r="M89" s="46">
        <v>4807.2</v>
      </c>
      <c r="N89" s="46">
        <v>0</v>
      </c>
      <c r="O89" s="46">
        <v>0</v>
      </c>
      <c r="P89" s="46">
        <f>H89-L89</f>
        <v>29.699999999999818</v>
      </c>
      <c r="Q89" s="46">
        <f>I89-M89</f>
        <v>29.699999999999818</v>
      </c>
      <c r="R89" s="46">
        <f>J89-N89</f>
        <v>0</v>
      </c>
      <c r="S89" s="46">
        <f>K89-O89</f>
        <v>0</v>
      </c>
    </row>
    <row r="90" spans="1:19" s="21" customFormat="1" ht="56.25" customHeight="1">
      <c r="A90" s="29"/>
      <c r="B90" s="85" t="s">
        <v>96</v>
      </c>
      <c r="C90" s="63">
        <f>D90+E90</f>
        <v>0</v>
      </c>
      <c r="D90" s="46">
        <v>0</v>
      </c>
      <c r="E90" s="63">
        <v>0</v>
      </c>
      <c r="F90" s="46">
        <v>0</v>
      </c>
      <c r="G90" s="46">
        <v>0</v>
      </c>
      <c r="H90" s="46">
        <f>I90+J90</f>
        <v>0</v>
      </c>
      <c r="I90" s="46">
        <v>0</v>
      </c>
      <c r="J90" s="46">
        <v>0</v>
      </c>
      <c r="K90" s="46">
        <v>0</v>
      </c>
      <c r="L90" s="46">
        <f>M90+N90</f>
        <v>546.8</v>
      </c>
      <c r="M90" s="46">
        <v>546.8</v>
      </c>
      <c r="N90" s="46">
        <v>0</v>
      </c>
      <c r="O90" s="46">
        <v>0</v>
      </c>
      <c r="P90" s="46">
        <f>H90-L90</f>
        <v>-546.8</v>
      </c>
      <c r="Q90" s="46">
        <f>I90-M90</f>
        <v>-546.8</v>
      </c>
      <c r="R90" s="46">
        <f>J90-N90</f>
        <v>0</v>
      </c>
      <c r="S90" s="46">
        <f>K90-O90</f>
        <v>0</v>
      </c>
    </row>
    <row r="91" spans="1:19" s="21" customFormat="1" ht="85.5" customHeight="1">
      <c r="A91" s="20">
        <v>7461</v>
      </c>
      <c r="B91" s="85" t="s">
        <v>97</v>
      </c>
      <c r="C91" s="63">
        <f>D91+E91</f>
        <v>1111060</v>
      </c>
      <c r="D91" s="46">
        <v>1111060</v>
      </c>
      <c r="E91" s="63">
        <v>0</v>
      </c>
      <c r="F91" s="46">
        <v>0</v>
      </c>
      <c r="G91" s="46">
        <v>83131.6</v>
      </c>
      <c r="H91" s="46">
        <f>I91+J91</f>
        <v>58010.1</v>
      </c>
      <c r="I91" s="46">
        <v>58010.1</v>
      </c>
      <c r="J91" s="46">
        <v>0</v>
      </c>
      <c r="K91" s="46">
        <v>0</v>
      </c>
      <c r="L91" s="46">
        <f>M91+N91</f>
        <v>53697</v>
      </c>
      <c r="M91" s="46">
        <v>53697</v>
      </c>
      <c r="N91" s="46">
        <v>0</v>
      </c>
      <c r="O91" s="46">
        <v>0</v>
      </c>
      <c r="P91" s="46">
        <f>H91-L91</f>
        <v>4313.0999999999985</v>
      </c>
      <c r="Q91" s="46">
        <f>I91-M91</f>
        <v>4313.0999999999985</v>
      </c>
      <c r="R91" s="46">
        <f>J91-N91</f>
        <v>0</v>
      </c>
      <c r="S91" s="46">
        <f>K91-O91</f>
        <v>0</v>
      </c>
    </row>
    <row r="92" spans="1:19" s="21" customFormat="1" ht="51" customHeight="1">
      <c r="A92" s="20">
        <v>7500</v>
      </c>
      <c r="B92" s="87" t="s">
        <v>98</v>
      </c>
      <c r="C92" s="64">
        <f>SUM(C93:C94)</f>
        <v>92697.6</v>
      </c>
      <c r="D92" s="64">
        <f>SUM(D93:D94)</f>
        <v>83859</v>
      </c>
      <c r="E92" s="64">
        <f>SUM(E93:E94)</f>
        <v>8838.6</v>
      </c>
      <c r="F92" s="64">
        <f>SUM(F93:F94)</f>
        <v>7918.7</v>
      </c>
      <c r="G92" s="64">
        <f>SUM(G93:G94)</f>
        <v>18009.5</v>
      </c>
      <c r="H92" s="64">
        <f>SUM(H93:H94)</f>
        <v>2702</v>
      </c>
      <c r="I92" s="64">
        <f>SUM(I93:I94)</f>
        <v>1782.1</v>
      </c>
      <c r="J92" s="64">
        <f>SUM(J93:J94)</f>
        <v>919.9</v>
      </c>
      <c r="K92" s="64">
        <f>SUM(K93:K94)</f>
        <v>0</v>
      </c>
      <c r="L92" s="64">
        <f>SUM(L93:L94)</f>
        <v>4129.1</v>
      </c>
      <c r="M92" s="64">
        <f>SUM(M93:M94)</f>
        <v>645</v>
      </c>
      <c r="N92" s="64">
        <f>SUM(N93:N94)</f>
        <v>3484.1</v>
      </c>
      <c r="O92" s="64">
        <f>SUM(O93:O94)</f>
        <v>0</v>
      </c>
      <c r="P92" s="64">
        <f>H92-L92</f>
        <v>-1427.1000000000004</v>
      </c>
      <c r="Q92" s="43">
        <f>I92-M92</f>
        <v>1137.1</v>
      </c>
      <c r="R92" s="62">
        <f>J92-N92</f>
        <v>-2564.2</v>
      </c>
      <c r="S92" s="62">
        <f>K92-O92</f>
        <v>0</v>
      </c>
    </row>
    <row r="93" spans="1:19" s="22" customFormat="1" ht="54" customHeight="1">
      <c r="A93" s="27">
        <v>7520</v>
      </c>
      <c r="B93" s="85" t="s">
        <v>99</v>
      </c>
      <c r="C93" s="63">
        <f>D93+E93</f>
        <v>92697.6</v>
      </c>
      <c r="D93" s="46">
        <v>83859</v>
      </c>
      <c r="E93" s="46">
        <v>8838.6</v>
      </c>
      <c r="F93" s="46">
        <v>7918.7</v>
      </c>
      <c r="G93" s="46">
        <v>18009.5</v>
      </c>
      <c r="H93" s="46">
        <f>I93+J93</f>
        <v>2702</v>
      </c>
      <c r="I93" s="46">
        <v>1782.1</v>
      </c>
      <c r="J93" s="46">
        <v>919.9</v>
      </c>
      <c r="K93" s="46">
        <v>0</v>
      </c>
      <c r="L93" s="46">
        <f>M93+N93</f>
        <v>4129.1</v>
      </c>
      <c r="M93" s="46">
        <v>645</v>
      </c>
      <c r="N93" s="46">
        <v>3484.1</v>
      </c>
      <c r="O93" s="46">
        <v>0</v>
      </c>
      <c r="P93" s="46">
        <f>H93-L93</f>
        <v>-1427.1000000000004</v>
      </c>
      <c r="Q93" s="46">
        <f>I93-M93</f>
        <v>1137.1</v>
      </c>
      <c r="R93" s="46">
        <f>J93-N93</f>
        <v>-2564.2</v>
      </c>
      <c r="S93" s="46">
        <f>K93-O93</f>
        <v>0</v>
      </c>
    </row>
    <row r="94" spans="1:19" s="110" customFormat="1" ht="54" customHeight="1" hidden="1" collapsed="1">
      <c r="A94" s="109"/>
      <c r="B94" s="119" t="s">
        <v>100</v>
      </c>
      <c r="C94" s="63">
        <f>D94+E94</f>
        <v>0</v>
      </c>
      <c r="D94" s="46"/>
      <c r="E94" s="46"/>
      <c r="F94" s="46"/>
      <c r="G94" s="46"/>
      <c r="H94" s="46">
        <f>I94+J94</f>
        <v>0</v>
      </c>
      <c r="I94" s="46"/>
      <c r="J94" s="46"/>
      <c r="K94" s="46"/>
      <c r="L94" s="46">
        <f>M94+N94</f>
        <v>0</v>
      </c>
      <c r="M94" s="46">
        <v>0</v>
      </c>
      <c r="N94" s="46">
        <v>0</v>
      </c>
      <c r="O94" s="46">
        <v>0</v>
      </c>
      <c r="P94" s="46">
        <f>H94-L94</f>
        <v>0</v>
      </c>
      <c r="Q94" s="46">
        <f>I94-M94</f>
        <v>0</v>
      </c>
      <c r="R94" s="46">
        <f>J94-N94</f>
        <v>0</v>
      </c>
      <c r="S94" s="46">
        <f>K94-O94</f>
        <v>0</v>
      </c>
    </row>
    <row r="95" spans="1:19" s="24" customFormat="1" ht="50.25" customHeight="1">
      <c r="A95" s="23">
        <v>7600</v>
      </c>
      <c r="B95" s="87" t="s">
        <v>101</v>
      </c>
      <c r="C95" s="62">
        <f>D95+E95</f>
        <v>327014.6</v>
      </c>
      <c r="D95" s="43">
        <f>SUM(D96:D104)</f>
        <v>78605</v>
      </c>
      <c r="E95" s="62">
        <f>SUM(E96:E104)</f>
        <v>248409.6</v>
      </c>
      <c r="F95" s="62">
        <f>SUM(F96:F104)</f>
        <v>248409.6</v>
      </c>
      <c r="G95" s="43">
        <f>SUM(G96:G104)</f>
        <v>9462.2</v>
      </c>
      <c r="H95" s="43">
        <f>I95+J95</f>
        <v>17090</v>
      </c>
      <c r="I95" s="43">
        <f>SUM(I96:I104)</f>
        <v>2432.9</v>
      </c>
      <c r="J95" s="62">
        <f>SUM(J96:J104)</f>
        <v>14657.1</v>
      </c>
      <c r="K95" s="62">
        <f>SUM(K96:K104)</f>
        <v>14657.1</v>
      </c>
      <c r="L95" s="43">
        <f>M95+N95</f>
        <v>6613.4</v>
      </c>
      <c r="M95" s="43">
        <f>SUM(M96:M104)</f>
        <v>6408.799999999999</v>
      </c>
      <c r="N95" s="62">
        <f>SUM(N96:N104)</f>
        <v>204.6</v>
      </c>
      <c r="O95" s="62">
        <f>SUM(O96:O104)</f>
        <v>0</v>
      </c>
      <c r="P95" s="43">
        <f>H95-L95</f>
        <v>10476.6</v>
      </c>
      <c r="Q95" s="43">
        <f>I95-M95</f>
        <v>-3975.899999999999</v>
      </c>
      <c r="R95" s="62">
        <f>J95-N95</f>
        <v>14452.5</v>
      </c>
      <c r="S95" s="62">
        <f>K95-O95</f>
        <v>14657.1</v>
      </c>
    </row>
    <row r="96" spans="1:19" s="26" customFormat="1" ht="52.5" customHeight="1">
      <c r="A96" s="30">
        <v>7610</v>
      </c>
      <c r="B96" s="85" t="s">
        <v>102</v>
      </c>
      <c r="C96" s="63">
        <f>D96+E96</f>
        <v>2039.2</v>
      </c>
      <c r="D96" s="46">
        <v>2039.2</v>
      </c>
      <c r="E96" s="63">
        <v>0</v>
      </c>
      <c r="F96" s="46">
        <v>0</v>
      </c>
      <c r="G96" s="46">
        <v>151</v>
      </c>
      <c r="H96" s="46">
        <f>I96+J96</f>
        <v>1.9</v>
      </c>
      <c r="I96" s="46">
        <v>1.9</v>
      </c>
      <c r="J96" s="46">
        <v>0</v>
      </c>
      <c r="K96" s="46">
        <v>0</v>
      </c>
      <c r="L96" s="46">
        <f>M96+N96</f>
        <v>2.9</v>
      </c>
      <c r="M96" s="46">
        <v>2.9</v>
      </c>
      <c r="N96" s="46">
        <v>0</v>
      </c>
      <c r="O96" s="46">
        <v>0</v>
      </c>
      <c r="P96" s="46">
        <f>H96-L96</f>
        <v>-1</v>
      </c>
      <c r="Q96" s="46">
        <f>I96-M96</f>
        <v>-1</v>
      </c>
      <c r="R96" s="46">
        <f>J96-N96</f>
        <v>0</v>
      </c>
      <c r="S96" s="46">
        <f>K96-O96</f>
        <v>0</v>
      </c>
    </row>
    <row r="97" spans="1:19" s="26" customFormat="1" ht="52.5" customHeight="1">
      <c r="A97" s="30"/>
      <c r="B97" s="85" t="s">
        <v>103</v>
      </c>
      <c r="C97" s="63">
        <f>D97+E97</f>
        <v>90</v>
      </c>
      <c r="D97" s="46">
        <v>90</v>
      </c>
      <c r="E97" s="63">
        <v>0</v>
      </c>
      <c r="F97" s="46">
        <v>0</v>
      </c>
      <c r="G97" s="46">
        <v>0</v>
      </c>
      <c r="H97" s="46">
        <f>I97+J97</f>
        <v>0</v>
      </c>
      <c r="I97" s="46">
        <v>0</v>
      </c>
      <c r="J97" s="46">
        <v>0</v>
      </c>
      <c r="K97" s="46">
        <v>0</v>
      </c>
      <c r="L97" s="46">
        <f>M97+N97</f>
        <v>0</v>
      </c>
      <c r="M97" s="46">
        <v>0</v>
      </c>
      <c r="N97" s="46">
        <v>0</v>
      </c>
      <c r="O97" s="46">
        <v>0</v>
      </c>
      <c r="P97" s="46">
        <f>H97-L97</f>
        <v>0</v>
      </c>
      <c r="Q97" s="46">
        <f>I97-M97</f>
        <v>0</v>
      </c>
      <c r="R97" s="46">
        <f>J97-N97</f>
        <v>0</v>
      </c>
      <c r="S97" s="46">
        <f>K97-O97</f>
        <v>0</v>
      </c>
    </row>
    <row r="98" spans="1:19" s="26" customFormat="1" ht="42" customHeight="1">
      <c r="A98" s="30">
        <v>7630</v>
      </c>
      <c r="B98" s="85" t="s">
        <v>104</v>
      </c>
      <c r="C98" s="63">
        <f>D98+E98</f>
        <v>2648.5</v>
      </c>
      <c r="D98" s="46">
        <v>2648.5</v>
      </c>
      <c r="E98" s="63">
        <v>0</v>
      </c>
      <c r="F98" s="46">
        <v>0</v>
      </c>
      <c r="G98" s="46">
        <v>170.8</v>
      </c>
      <c r="H98" s="46">
        <f>I98+J98</f>
        <v>0</v>
      </c>
      <c r="I98" s="46">
        <v>0</v>
      </c>
      <c r="J98" s="46">
        <v>0</v>
      </c>
      <c r="K98" s="46">
        <v>0</v>
      </c>
      <c r="L98" s="46">
        <f>M98+N98</f>
        <v>0</v>
      </c>
      <c r="M98" s="46">
        <v>0</v>
      </c>
      <c r="N98" s="46">
        <v>0</v>
      </c>
      <c r="O98" s="46">
        <v>0</v>
      </c>
      <c r="P98" s="46">
        <f>H98-L98</f>
        <v>0</v>
      </c>
      <c r="Q98" s="46">
        <f>I98-M98</f>
        <v>0</v>
      </c>
      <c r="R98" s="46">
        <f>J98-N98</f>
        <v>0</v>
      </c>
      <c r="S98" s="46">
        <f>K98-O98</f>
        <v>0</v>
      </c>
    </row>
    <row r="99" spans="1:19" s="26" customFormat="1" ht="27" customHeight="1">
      <c r="A99" s="30">
        <v>7640</v>
      </c>
      <c r="B99" s="85" t="s">
        <v>105</v>
      </c>
      <c r="C99" s="63">
        <f>D99+E99</f>
        <v>183310</v>
      </c>
      <c r="D99" s="46">
        <v>0</v>
      </c>
      <c r="E99" s="63">
        <v>183310</v>
      </c>
      <c r="F99" s="46">
        <v>183310</v>
      </c>
      <c r="G99" s="46">
        <v>0</v>
      </c>
      <c r="H99" s="46">
        <f>I99+J99</f>
        <v>2291.1</v>
      </c>
      <c r="I99" s="46">
        <v>0</v>
      </c>
      <c r="J99" s="46">
        <v>2291.1</v>
      </c>
      <c r="K99" s="46">
        <v>2291.1</v>
      </c>
      <c r="L99" s="46">
        <f>M99+N99</f>
        <v>0</v>
      </c>
      <c r="M99" s="46">
        <v>0</v>
      </c>
      <c r="N99" s="46">
        <v>0</v>
      </c>
      <c r="O99" s="46">
        <v>0</v>
      </c>
      <c r="P99" s="46">
        <f>H99-L99</f>
        <v>2291.1</v>
      </c>
      <c r="Q99" s="46">
        <f>I99-M99</f>
        <v>0</v>
      </c>
      <c r="R99" s="46">
        <f>J99-N99</f>
        <v>2291.1</v>
      </c>
      <c r="S99" s="46">
        <f>K99-O99</f>
        <v>2291.1</v>
      </c>
    </row>
    <row r="100" spans="1:19" s="26" customFormat="1" ht="72" customHeight="1">
      <c r="A100" s="30">
        <v>7650</v>
      </c>
      <c r="B100" s="85" t="s">
        <v>106</v>
      </c>
      <c r="C100" s="63">
        <f>D100+E100</f>
        <v>70</v>
      </c>
      <c r="D100" s="46">
        <v>0</v>
      </c>
      <c r="E100" s="63">
        <v>70</v>
      </c>
      <c r="F100" s="46">
        <v>70</v>
      </c>
      <c r="G100" s="46">
        <v>0</v>
      </c>
      <c r="H100" s="46">
        <f>I100+J100</f>
        <v>0</v>
      </c>
      <c r="I100" s="46">
        <v>0</v>
      </c>
      <c r="J100" s="46">
        <v>0</v>
      </c>
      <c r="K100" s="46">
        <v>0</v>
      </c>
      <c r="L100" s="46">
        <f>M100+N100</f>
        <v>0</v>
      </c>
      <c r="M100" s="46">
        <v>0</v>
      </c>
      <c r="N100" s="46">
        <v>0</v>
      </c>
      <c r="O100" s="46">
        <v>0</v>
      </c>
      <c r="P100" s="46">
        <f>H100-L100</f>
        <v>0</v>
      </c>
      <c r="Q100" s="46">
        <f>I100-M100</f>
        <v>0</v>
      </c>
      <c r="R100" s="46">
        <f>J100-N100</f>
        <v>0</v>
      </c>
      <c r="S100" s="46">
        <f>K100-O100</f>
        <v>0</v>
      </c>
    </row>
    <row r="101" spans="1:19" s="26" customFormat="1" ht="56.25" customHeight="1">
      <c r="A101" s="30">
        <v>7670</v>
      </c>
      <c r="B101" s="85" t="s">
        <v>107</v>
      </c>
      <c r="C101" s="63">
        <f>D101+E101</f>
        <v>65029.6</v>
      </c>
      <c r="D101" s="46">
        <v>0</v>
      </c>
      <c r="E101" s="63">
        <v>65029.6</v>
      </c>
      <c r="F101" s="46">
        <v>65029.6</v>
      </c>
      <c r="G101" s="46">
        <v>0</v>
      </c>
      <c r="H101" s="46">
        <f>I101+J101</f>
        <v>12366</v>
      </c>
      <c r="I101" s="46">
        <v>0</v>
      </c>
      <c r="J101" s="46">
        <v>12366</v>
      </c>
      <c r="K101" s="46">
        <v>12366</v>
      </c>
      <c r="L101" s="46">
        <f>M101+N101</f>
        <v>0</v>
      </c>
      <c r="M101" s="46">
        <v>0</v>
      </c>
      <c r="N101" s="46">
        <v>0</v>
      </c>
      <c r="O101" s="46">
        <v>0</v>
      </c>
      <c r="P101" s="46">
        <f>H101-L101</f>
        <v>12366</v>
      </c>
      <c r="Q101" s="46">
        <f>I101-M101</f>
        <v>0</v>
      </c>
      <c r="R101" s="46">
        <f>J101-N101</f>
        <v>12366</v>
      </c>
      <c r="S101" s="46">
        <f>K101-O101</f>
        <v>12366</v>
      </c>
    </row>
    <row r="102" spans="1:19" s="26" customFormat="1" ht="54" customHeight="1">
      <c r="A102" s="30">
        <v>7680</v>
      </c>
      <c r="B102" s="85" t="s">
        <v>108</v>
      </c>
      <c r="C102" s="63">
        <f>D102+E102</f>
        <v>1019.2</v>
      </c>
      <c r="D102" s="46">
        <v>1019.2</v>
      </c>
      <c r="E102" s="63">
        <v>0</v>
      </c>
      <c r="F102" s="46">
        <v>0</v>
      </c>
      <c r="G102" s="46">
        <v>1019.2</v>
      </c>
      <c r="H102" s="46">
        <f>I102+J102</f>
        <v>0</v>
      </c>
      <c r="I102" s="46">
        <v>0</v>
      </c>
      <c r="J102" s="46">
        <v>0</v>
      </c>
      <c r="K102" s="46">
        <v>0</v>
      </c>
      <c r="L102" s="46">
        <f>M102+N102</f>
        <v>0</v>
      </c>
      <c r="M102" s="46">
        <v>0</v>
      </c>
      <c r="N102" s="46">
        <v>0</v>
      </c>
      <c r="O102" s="46">
        <v>0</v>
      </c>
      <c r="P102" s="46">
        <f>H102-L102</f>
        <v>0</v>
      </c>
      <c r="Q102" s="46">
        <f>I102-M102</f>
        <v>0</v>
      </c>
      <c r="R102" s="46">
        <f>J102-N102</f>
        <v>0</v>
      </c>
      <c r="S102" s="46">
        <f>K102-O102</f>
        <v>0</v>
      </c>
    </row>
    <row r="103" spans="1:19" s="26" customFormat="1" ht="246.75" customHeight="1">
      <c r="A103" s="30"/>
      <c r="B103" s="95" t="s">
        <v>109</v>
      </c>
      <c r="C103" s="63">
        <f>D103+E103</f>
        <v>0</v>
      </c>
      <c r="D103" s="46">
        <v>0</v>
      </c>
      <c r="E103" s="63">
        <v>0</v>
      </c>
      <c r="F103" s="46">
        <v>0</v>
      </c>
      <c r="G103" s="46">
        <v>0</v>
      </c>
      <c r="H103" s="46">
        <f>I103+J103</f>
        <v>0</v>
      </c>
      <c r="I103" s="46">
        <v>0</v>
      </c>
      <c r="J103" s="46">
        <v>0</v>
      </c>
      <c r="K103" s="46">
        <v>0</v>
      </c>
      <c r="L103" s="46">
        <f>M103+N103</f>
        <v>3.7</v>
      </c>
      <c r="M103" s="46">
        <v>0</v>
      </c>
      <c r="N103" s="46">
        <v>3.7</v>
      </c>
      <c r="O103" s="46">
        <v>0</v>
      </c>
      <c r="P103" s="46">
        <f>H103-L103</f>
        <v>-3.7</v>
      </c>
      <c r="Q103" s="46">
        <f>I103-M103</f>
        <v>0</v>
      </c>
      <c r="R103" s="46">
        <f>J103-N103</f>
        <v>-3.7</v>
      </c>
      <c r="S103" s="46">
        <f>K103-O103</f>
        <v>0</v>
      </c>
    </row>
    <row r="104" spans="1:19" s="26" customFormat="1" ht="51.75" customHeight="1">
      <c r="A104" s="25">
        <v>7693</v>
      </c>
      <c r="B104" s="85" t="s">
        <v>110</v>
      </c>
      <c r="C104" s="63">
        <f>D104+E104</f>
        <v>72808.1</v>
      </c>
      <c r="D104" s="46">
        <v>72808.1</v>
      </c>
      <c r="E104" s="63">
        <v>0</v>
      </c>
      <c r="F104" s="46">
        <v>0</v>
      </c>
      <c r="G104" s="46">
        <v>8121.2</v>
      </c>
      <c r="H104" s="46">
        <f>I104+J104</f>
        <v>2431</v>
      </c>
      <c r="I104" s="46">
        <v>2431</v>
      </c>
      <c r="J104" s="46">
        <v>0</v>
      </c>
      <c r="K104" s="46">
        <v>0</v>
      </c>
      <c r="L104" s="46">
        <f>M104+N104</f>
        <v>6606.799999999999</v>
      </c>
      <c r="M104" s="46">
        <v>6405.9</v>
      </c>
      <c r="N104" s="46">
        <v>200.9</v>
      </c>
      <c r="O104" s="46">
        <v>0</v>
      </c>
      <c r="P104" s="46">
        <f>H104-L104</f>
        <v>-4175.799999999999</v>
      </c>
      <c r="Q104" s="46">
        <f>I104-M104</f>
        <v>-3974.8999999999996</v>
      </c>
      <c r="R104" s="46">
        <f>J104-N104</f>
        <v>-200.9</v>
      </c>
      <c r="S104" s="46">
        <f>K104-O104</f>
        <v>0</v>
      </c>
    </row>
    <row r="105" spans="1:19" s="13" customFormat="1" ht="36" customHeight="1">
      <c r="A105" s="15"/>
      <c r="B105" s="84" t="s">
        <v>111</v>
      </c>
      <c r="C105" s="62">
        <f>D105+E105</f>
        <v>562890.3</v>
      </c>
      <c r="D105" s="43">
        <f>D106+D109+D112+D113+D114+D115+D116</f>
        <v>198575.30000000002</v>
      </c>
      <c r="E105" s="43">
        <f>E106+E109+E112+E113+E114+E115+E116</f>
        <v>364315</v>
      </c>
      <c r="F105" s="43">
        <f>F106+F109+F112+F113+F114+F115+F116</f>
        <v>340315</v>
      </c>
      <c r="G105" s="43">
        <f>G106+G109+G112+G115+G116</f>
        <v>41648.700000000004</v>
      </c>
      <c r="H105" s="43">
        <f>I105+J105</f>
        <v>25736.4</v>
      </c>
      <c r="I105" s="43">
        <f>I106+I109+I112+I115+I116</f>
        <v>10923.8</v>
      </c>
      <c r="J105" s="62">
        <f>J106+J109+J112+J113+J114+J115+J116</f>
        <v>14812.6</v>
      </c>
      <c r="K105" s="62">
        <f>K106+K109+K112+K115+K116</f>
        <v>14812.4</v>
      </c>
      <c r="L105" s="43">
        <f>M105+N105</f>
        <v>55760.8</v>
      </c>
      <c r="M105" s="43">
        <f>M106+M109+M112+M115+M116</f>
        <v>17738.5</v>
      </c>
      <c r="N105" s="43">
        <f>N106+N109+N112+N113+N114+N115+N116</f>
        <v>38022.3</v>
      </c>
      <c r="O105" s="62">
        <f>O106+O109+O112+O115+O116</f>
        <v>38021.8</v>
      </c>
      <c r="P105" s="43">
        <f>H105-L105</f>
        <v>-30024.4</v>
      </c>
      <c r="Q105" s="43">
        <f>I105-M105</f>
        <v>-6814.700000000001</v>
      </c>
      <c r="R105" s="62">
        <f>J105-N105</f>
        <v>-23209.700000000004</v>
      </c>
      <c r="S105" s="62">
        <f>K105-O105</f>
        <v>-23209.4</v>
      </c>
    </row>
    <row r="106" spans="1:19" s="13" customFormat="1" ht="78" customHeight="1">
      <c r="A106" s="15"/>
      <c r="B106" s="85" t="s">
        <v>112</v>
      </c>
      <c r="C106" s="65">
        <f>D106+E106</f>
        <v>26303.2</v>
      </c>
      <c r="D106" s="63">
        <f>D107+D108</f>
        <v>26093.2</v>
      </c>
      <c r="E106" s="63">
        <f>E107+E108</f>
        <v>210</v>
      </c>
      <c r="F106" s="46">
        <f>F107+F108</f>
        <v>210</v>
      </c>
      <c r="G106" s="46">
        <f>G107+G108</f>
        <v>5875.3</v>
      </c>
      <c r="H106" s="46">
        <f>I106+J106</f>
        <v>593.4000000000001</v>
      </c>
      <c r="I106" s="46">
        <f>I107+I108</f>
        <v>593.4000000000001</v>
      </c>
      <c r="J106" s="46">
        <f>J107+J108</f>
        <v>0</v>
      </c>
      <c r="K106" s="46">
        <f>K107+K108</f>
        <v>0</v>
      </c>
      <c r="L106" s="46">
        <f>M106+N106</f>
        <v>3086.2</v>
      </c>
      <c r="M106" s="46">
        <f>M107+M108</f>
        <v>3086.2</v>
      </c>
      <c r="N106" s="46">
        <f>N107+N108</f>
        <v>0</v>
      </c>
      <c r="O106" s="46">
        <f>O107+O108</f>
        <v>0</v>
      </c>
      <c r="P106" s="46">
        <f>H106-L106</f>
        <v>-2492.7999999999997</v>
      </c>
      <c r="Q106" s="46">
        <f>I106-M106</f>
        <v>-2492.7999999999997</v>
      </c>
      <c r="R106" s="46">
        <f>J106-N106</f>
        <v>0</v>
      </c>
      <c r="S106" s="46">
        <f>K106-O106</f>
        <v>0</v>
      </c>
    </row>
    <row r="107" spans="1:19" s="13" customFormat="1" ht="65.25" customHeight="1">
      <c r="A107" s="15">
        <v>8110</v>
      </c>
      <c r="B107" s="88" t="s">
        <v>113</v>
      </c>
      <c r="C107" s="66">
        <f>D107+E107</f>
        <v>20480</v>
      </c>
      <c r="D107" s="67">
        <v>20480</v>
      </c>
      <c r="E107" s="66">
        <v>0</v>
      </c>
      <c r="F107" s="67">
        <v>0</v>
      </c>
      <c r="G107" s="67">
        <v>5080.2</v>
      </c>
      <c r="H107" s="67">
        <f>I107+J107</f>
        <v>7.2</v>
      </c>
      <c r="I107" s="67">
        <v>7.2</v>
      </c>
      <c r="J107" s="67">
        <v>0</v>
      </c>
      <c r="K107" s="67">
        <v>0</v>
      </c>
      <c r="L107" s="67">
        <f>M107+N107</f>
        <v>2497</v>
      </c>
      <c r="M107" s="67">
        <v>2497</v>
      </c>
      <c r="N107" s="67">
        <v>0</v>
      </c>
      <c r="O107" s="67">
        <v>0</v>
      </c>
      <c r="P107" s="67">
        <f>H107-L107</f>
        <v>-2489.8</v>
      </c>
      <c r="Q107" s="67">
        <f>I107-M107</f>
        <v>-2489.8</v>
      </c>
      <c r="R107" s="67">
        <f>J107-N107</f>
        <v>0</v>
      </c>
      <c r="S107" s="67">
        <f>K107-O107</f>
        <v>0</v>
      </c>
    </row>
    <row r="108" spans="1:19" s="13" customFormat="1" ht="48.75" customHeight="1">
      <c r="A108" s="28">
        <v>8120</v>
      </c>
      <c r="B108" s="88" t="s">
        <v>114</v>
      </c>
      <c r="C108" s="66">
        <f>D108+E108</f>
        <v>5823.2</v>
      </c>
      <c r="D108" s="67">
        <v>5613.2</v>
      </c>
      <c r="E108" s="66">
        <v>210</v>
      </c>
      <c r="F108" s="67">
        <v>210</v>
      </c>
      <c r="G108" s="67">
        <v>795.1</v>
      </c>
      <c r="H108" s="67">
        <f>I108+J108</f>
        <v>586.2</v>
      </c>
      <c r="I108" s="67">
        <v>586.2</v>
      </c>
      <c r="J108" s="67">
        <v>0</v>
      </c>
      <c r="K108" s="67">
        <v>0</v>
      </c>
      <c r="L108" s="67">
        <f>M108+N108</f>
        <v>589.2</v>
      </c>
      <c r="M108" s="67">
        <v>589.2</v>
      </c>
      <c r="N108" s="67">
        <v>0</v>
      </c>
      <c r="O108" s="67">
        <v>0</v>
      </c>
      <c r="P108" s="67">
        <f>H108-L108</f>
        <v>-3</v>
      </c>
      <c r="Q108" s="67">
        <f>I108-M108</f>
        <v>-3</v>
      </c>
      <c r="R108" s="67">
        <f>J108-N108</f>
        <v>0</v>
      </c>
      <c r="S108" s="67">
        <f>K108-O108</f>
        <v>0</v>
      </c>
    </row>
    <row r="109" spans="1:19" s="13" customFormat="1" ht="48.75" customHeight="1">
      <c r="A109" s="28"/>
      <c r="B109" s="85" t="s">
        <v>115</v>
      </c>
      <c r="C109" s="63">
        <f>D109+E109</f>
        <v>450234.4</v>
      </c>
      <c r="D109" s="46">
        <f>D110+D111</f>
        <v>118929.40000000001</v>
      </c>
      <c r="E109" s="63">
        <v>331305</v>
      </c>
      <c r="F109" s="63">
        <f>F110+F111</f>
        <v>331305</v>
      </c>
      <c r="G109" s="46">
        <f>G110+G111</f>
        <v>31140</v>
      </c>
      <c r="H109" s="46">
        <f>I109+J109</f>
        <v>21231</v>
      </c>
      <c r="I109" s="46">
        <f>I110+I111</f>
        <v>6418.599999999999</v>
      </c>
      <c r="J109" s="46">
        <f>J110+J111</f>
        <v>14812.4</v>
      </c>
      <c r="K109" s="46">
        <f>K110+K111</f>
        <v>14812.4</v>
      </c>
      <c r="L109" s="46">
        <f>M109+N109</f>
        <v>38851.4</v>
      </c>
      <c r="M109" s="46">
        <f>M110+M111</f>
        <v>9779.6</v>
      </c>
      <c r="N109" s="46">
        <f>N110+N111</f>
        <v>29071.8</v>
      </c>
      <c r="O109" s="46">
        <f>O110+O111</f>
        <v>29071.8</v>
      </c>
      <c r="P109" s="46">
        <f>H109-L109</f>
        <v>-17620.4</v>
      </c>
      <c r="Q109" s="46">
        <f>I109-M109</f>
        <v>-3361.000000000001</v>
      </c>
      <c r="R109" s="46">
        <f>J109-N109</f>
        <v>-14259.4</v>
      </c>
      <c r="S109" s="46">
        <f>K109-O109</f>
        <v>-14259.4</v>
      </c>
    </row>
    <row r="110" spans="1:19" s="13" customFormat="1" ht="48.75" customHeight="1">
      <c r="A110" s="28">
        <v>8230</v>
      </c>
      <c r="B110" s="88" t="s">
        <v>116</v>
      </c>
      <c r="C110" s="66">
        <f>D110+E110</f>
        <v>5062.6</v>
      </c>
      <c r="D110" s="67">
        <v>5062.6</v>
      </c>
      <c r="E110" s="66">
        <v>0</v>
      </c>
      <c r="F110" s="67">
        <v>0</v>
      </c>
      <c r="G110" s="67">
        <v>951.3</v>
      </c>
      <c r="H110" s="67">
        <f>I110+J110</f>
        <v>651.9</v>
      </c>
      <c r="I110" s="67">
        <v>651.9</v>
      </c>
      <c r="J110" s="67">
        <v>0</v>
      </c>
      <c r="K110" s="67">
        <v>0</v>
      </c>
      <c r="L110" s="67">
        <f>M110+N110</f>
        <v>369.1</v>
      </c>
      <c r="M110" s="67">
        <v>369.1</v>
      </c>
      <c r="N110" s="67">
        <v>0</v>
      </c>
      <c r="O110" s="67">
        <v>0</v>
      </c>
      <c r="P110" s="67">
        <f>H110-L110</f>
        <v>282.79999999999995</v>
      </c>
      <c r="Q110" s="67">
        <f>I110-M110</f>
        <v>282.79999999999995</v>
      </c>
      <c r="R110" s="67">
        <f>J110-N110</f>
        <v>0</v>
      </c>
      <c r="S110" s="67">
        <f>K110-O110</f>
        <v>0</v>
      </c>
    </row>
    <row r="111" spans="1:19" s="13" customFormat="1" ht="48.75" customHeight="1">
      <c r="A111" s="15">
        <v>8240</v>
      </c>
      <c r="B111" s="88" t="s">
        <v>117</v>
      </c>
      <c r="C111" s="66">
        <f>D111+E111</f>
        <v>477126.8</v>
      </c>
      <c r="D111" s="67">
        <v>113866.8</v>
      </c>
      <c r="E111" s="66">
        <v>363260</v>
      </c>
      <c r="F111" s="67">
        <v>331305</v>
      </c>
      <c r="G111" s="67">
        <v>30188.7</v>
      </c>
      <c r="H111" s="67">
        <f>I111+J111</f>
        <v>20579.1</v>
      </c>
      <c r="I111" s="67">
        <v>5766.7</v>
      </c>
      <c r="J111" s="67">
        <v>14812.4</v>
      </c>
      <c r="K111" s="67">
        <v>14812.4</v>
      </c>
      <c r="L111" s="67">
        <f>M111+N111</f>
        <v>38482.3</v>
      </c>
      <c r="M111" s="67">
        <v>9410.5</v>
      </c>
      <c r="N111" s="67">
        <v>29071.8</v>
      </c>
      <c r="O111" s="67">
        <v>29071.8</v>
      </c>
      <c r="P111" s="67">
        <f>H111-L111</f>
        <v>-17903.200000000004</v>
      </c>
      <c r="Q111" s="67">
        <f>I111-M111</f>
        <v>-3643.8</v>
      </c>
      <c r="R111" s="67">
        <f>J111-N111</f>
        <v>-14259.4</v>
      </c>
      <c r="S111" s="67">
        <f>K111-O111</f>
        <v>-14259.4</v>
      </c>
    </row>
    <row r="112" spans="1:19" s="13" customFormat="1" ht="41.25" customHeight="1">
      <c r="A112" s="28">
        <v>8340</v>
      </c>
      <c r="B112" s="85" t="s">
        <v>118</v>
      </c>
      <c r="C112" s="63">
        <f>D112+E112</f>
        <v>700</v>
      </c>
      <c r="D112" s="46">
        <v>700</v>
      </c>
      <c r="E112" s="63">
        <v>0</v>
      </c>
      <c r="F112" s="46">
        <v>0</v>
      </c>
      <c r="G112" s="46">
        <v>0</v>
      </c>
      <c r="H112" s="46">
        <f>I112+J112</f>
        <v>0</v>
      </c>
      <c r="I112" s="46">
        <v>0</v>
      </c>
      <c r="J112" s="46">
        <v>0</v>
      </c>
      <c r="K112" s="46">
        <v>0</v>
      </c>
      <c r="L112" s="46">
        <f>M112+N112</f>
        <v>0</v>
      </c>
      <c r="M112" s="46">
        <v>0</v>
      </c>
      <c r="N112" s="46">
        <v>0</v>
      </c>
      <c r="O112" s="46">
        <v>0</v>
      </c>
      <c r="P112" s="46">
        <f>H112-L112</f>
        <v>0</v>
      </c>
      <c r="Q112" s="46">
        <f>I112-M112</f>
        <v>0</v>
      </c>
      <c r="R112" s="46">
        <f>J112-N112</f>
        <v>0</v>
      </c>
      <c r="S112" s="46">
        <f>K112-O112</f>
        <v>0</v>
      </c>
    </row>
    <row r="113" spans="1:19" s="13" customFormat="1" ht="63.75" customHeight="1">
      <c r="A113" s="28"/>
      <c r="B113" s="89" t="s">
        <v>119</v>
      </c>
      <c r="C113" s="63">
        <f>D113+E113</f>
        <v>8800</v>
      </c>
      <c r="D113" s="46">
        <v>0</v>
      </c>
      <c r="E113" s="63">
        <v>8800</v>
      </c>
      <c r="F113" s="46">
        <v>8800</v>
      </c>
      <c r="G113" s="46">
        <v>0</v>
      </c>
      <c r="H113" s="46">
        <f>I113+J113</f>
        <v>0</v>
      </c>
      <c r="I113" s="46">
        <v>0</v>
      </c>
      <c r="J113" s="46">
        <v>0</v>
      </c>
      <c r="K113" s="46">
        <v>0</v>
      </c>
      <c r="L113" s="46">
        <f>M113+N113</f>
        <v>0</v>
      </c>
      <c r="M113" s="46">
        <v>0</v>
      </c>
      <c r="N113" s="46">
        <v>0</v>
      </c>
      <c r="O113" s="46">
        <v>0</v>
      </c>
      <c r="P113" s="46">
        <f>H113-L113</f>
        <v>0</v>
      </c>
      <c r="Q113" s="46">
        <f>I113-M113</f>
        <v>0</v>
      </c>
      <c r="R113" s="46">
        <f>J113-N113</f>
        <v>0</v>
      </c>
      <c r="S113" s="46">
        <f>K113-O113</f>
        <v>0</v>
      </c>
    </row>
    <row r="114" spans="1:19" s="13" customFormat="1" ht="44.25" customHeight="1">
      <c r="A114" s="28"/>
      <c r="B114" s="89" t="s">
        <v>120</v>
      </c>
      <c r="C114" s="63">
        <f>D114+E114</f>
        <v>24000</v>
      </c>
      <c r="D114" s="46">
        <v>0</v>
      </c>
      <c r="E114" s="63">
        <v>24000</v>
      </c>
      <c r="F114" s="46">
        <v>0</v>
      </c>
      <c r="G114" s="46">
        <v>0</v>
      </c>
      <c r="H114" s="46">
        <f>I114+J114</f>
        <v>0.2</v>
      </c>
      <c r="I114" s="46">
        <v>0</v>
      </c>
      <c r="J114" s="46">
        <v>0.2</v>
      </c>
      <c r="K114" s="46">
        <v>0</v>
      </c>
      <c r="L114" s="46">
        <f>M114+N114</f>
        <v>0.5</v>
      </c>
      <c r="M114" s="46">
        <v>0</v>
      </c>
      <c r="N114" s="46">
        <v>0.5</v>
      </c>
      <c r="O114" s="46">
        <v>0</v>
      </c>
      <c r="P114" s="46">
        <f>H114-L114</f>
        <v>-0.3</v>
      </c>
      <c r="Q114" s="46">
        <f>I114-M114</f>
        <v>0</v>
      </c>
      <c r="R114" s="46">
        <f>J114-N114</f>
        <v>-0.3</v>
      </c>
      <c r="S114" s="46">
        <f>K114-O114</f>
        <v>0</v>
      </c>
    </row>
    <row r="115" spans="1:19" ht="45" customHeight="1">
      <c r="A115" s="31">
        <v>8410</v>
      </c>
      <c r="B115" s="89" t="s">
        <v>121</v>
      </c>
      <c r="C115" s="63">
        <f>D115+E115</f>
        <v>28364.7</v>
      </c>
      <c r="D115" s="46">
        <v>28364.7</v>
      </c>
      <c r="E115" s="63">
        <v>0</v>
      </c>
      <c r="F115" s="46">
        <v>0</v>
      </c>
      <c r="G115" s="46">
        <v>4633.4</v>
      </c>
      <c r="H115" s="46">
        <f>I115+J115</f>
        <v>3911.8</v>
      </c>
      <c r="I115" s="46">
        <v>3911.8</v>
      </c>
      <c r="J115" s="46">
        <v>0</v>
      </c>
      <c r="K115" s="46">
        <v>0</v>
      </c>
      <c r="L115" s="46">
        <f>M115+N115</f>
        <v>4071.8</v>
      </c>
      <c r="M115" s="46">
        <v>4071.8</v>
      </c>
      <c r="N115" s="46">
        <v>0</v>
      </c>
      <c r="O115" s="46">
        <v>0</v>
      </c>
      <c r="P115" s="46">
        <f>H115-L115</f>
        <v>-160</v>
      </c>
      <c r="Q115" s="46">
        <f>I115-M115</f>
        <v>-160</v>
      </c>
      <c r="R115" s="46">
        <f>J115-N115</f>
        <v>0</v>
      </c>
      <c r="S115" s="46">
        <f>K115-O115</f>
        <v>0</v>
      </c>
    </row>
    <row r="116" spans="1:19" ht="34.5" customHeight="1">
      <c r="A116" s="31"/>
      <c r="B116" s="90" t="s">
        <v>122</v>
      </c>
      <c r="C116" s="63">
        <f>D116+E116</f>
        <v>24488</v>
      </c>
      <c r="D116" s="63">
        <v>24488</v>
      </c>
      <c r="E116" s="63">
        <v>0</v>
      </c>
      <c r="F116" s="63">
        <v>0</v>
      </c>
      <c r="G116" s="63">
        <v>0</v>
      </c>
      <c r="H116" s="46">
        <f>I116+J116</f>
        <v>0</v>
      </c>
      <c r="I116" s="63">
        <v>0</v>
      </c>
      <c r="J116" s="63">
        <v>0</v>
      </c>
      <c r="K116" s="63">
        <v>0</v>
      </c>
      <c r="L116" s="46">
        <f>M116+N116</f>
        <v>9750.9</v>
      </c>
      <c r="M116" s="63">
        <v>800.9</v>
      </c>
      <c r="N116" s="63">
        <v>8950</v>
      </c>
      <c r="O116" s="63">
        <v>8950</v>
      </c>
      <c r="P116" s="46">
        <f>H116-L116</f>
        <v>-9750.9</v>
      </c>
      <c r="Q116" s="63">
        <f>I116-M116</f>
        <v>-800.9</v>
      </c>
      <c r="R116" s="63">
        <f>J116-N116</f>
        <v>-8950</v>
      </c>
      <c r="S116" s="63">
        <f>K116-O116</f>
        <v>-8950</v>
      </c>
    </row>
    <row r="117" spans="1:19" s="4" customFormat="1" ht="33" customHeight="1">
      <c r="A117" s="17"/>
      <c r="B117" s="92" t="s">
        <v>123</v>
      </c>
      <c r="C117" s="62">
        <f>D117+E117</f>
        <v>485807.60000000003</v>
      </c>
      <c r="D117" s="43">
        <f>SUM(D118:D124)</f>
        <v>469574.4</v>
      </c>
      <c r="E117" s="43">
        <f>SUM(E118:E124)</f>
        <v>16233.2</v>
      </c>
      <c r="F117" s="43">
        <f>SUM(F118:F124)</f>
        <v>16233.2</v>
      </c>
      <c r="G117" s="43">
        <f>SUM(G118:G124)</f>
        <v>60824.9</v>
      </c>
      <c r="H117" s="43">
        <f>I117+J117</f>
        <v>68152.2</v>
      </c>
      <c r="I117" s="43">
        <f>SUM(I118:I124)</f>
        <v>52982.6</v>
      </c>
      <c r="J117" s="43">
        <f>SUM(J118:J124)</f>
        <v>15169.6</v>
      </c>
      <c r="K117" s="43">
        <f>SUM(K118:K124)</f>
        <v>15169.6</v>
      </c>
      <c r="L117" s="43">
        <f>M117+N117</f>
        <v>146857.69999999998</v>
      </c>
      <c r="M117" s="43">
        <f>SUM(M118:M124)</f>
        <v>118065.9</v>
      </c>
      <c r="N117" s="43">
        <f>SUM(N118:N124)</f>
        <v>28791.8</v>
      </c>
      <c r="O117" s="43">
        <f>SUM(O118:O124)</f>
        <v>28791.8</v>
      </c>
      <c r="P117" s="43">
        <f>H117-L117</f>
        <v>-78705.49999999999</v>
      </c>
      <c r="Q117" s="43">
        <f>I117-M117</f>
        <v>-65083.299999999996</v>
      </c>
      <c r="R117" s="62">
        <f>J117-N117</f>
        <v>-13622.199999999999</v>
      </c>
      <c r="S117" s="62">
        <f>K117-O117</f>
        <v>-13622.199999999999</v>
      </c>
    </row>
    <row r="118" spans="1:19" s="4" customFormat="1" ht="33" customHeight="1">
      <c r="A118" s="17"/>
      <c r="B118" s="93" t="s">
        <v>124</v>
      </c>
      <c r="C118" s="63">
        <f>D118+E118</f>
        <v>0</v>
      </c>
      <c r="D118" s="46"/>
      <c r="E118" s="46">
        <v>0</v>
      </c>
      <c r="F118" s="46">
        <v>0</v>
      </c>
      <c r="G118" s="46"/>
      <c r="H118" s="46">
        <f>I118+J118</f>
        <v>0</v>
      </c>
      <c r="I118" s="46"/>
      <c r="J118" s="46">
        <v>0</v>
      </c>
      <c r="K118" s="46">
        <v>0</v>
      </c>
      <c r="L118" s="46">
        <f>M118+N118</f>
        <v>61316.8</v>
      </c>
      <c r="M118" s="46">
        <v>61316.8</v>
      </c>
      <c r="N118" s="46">
        <v>0</v>
      </c>
      <c r="O118" s="46">
        <v>0</v>
      </c>
      <c r="P118" s="46">
        <f>H118-L118</f>
        <v>-61316.8</v>
      </c>
      <c r="Q118" s="46">
        <f>I118-M118</f>
        <v>-61316.8</v>
      </c>
      <c r="R118" s="46">
        <f>J118-N118</f>
        <v>0</v>
      </c>
      <c r="S118" s="46">
        <f>K118-O118</f>
        <v>0</v>
      </c>
    </row>
    <row r="119" spans="1:19" ht="30.75" customHeight="1">
      <c r="A119" s="14">
        <v>9150</v>
      </c>
      <c r="B119" s="93" t="s">
        <v>125</v>
      </c>
      <c r="C119" s="63">
        <f>D119+E119</f>
        <v>307198.7</v>
      </c>
      <c r="D119" s="46">
        <v>307198.7</v>
      </c>
      <c r="E119" s="46">
        <v>0</v>
      </c>
      <c r="F119" s="46">
        <v>0</v>
      </c>
      <c r="G119" s="46">
        <v>51268.7</v>
      </c>
      <c r="H119" s="46">
        <f>I119+J119</f>
        <v>51268.7</v>
      </c>
      <c r="I119" s="46">
        <v>51268.7</v>
      </c>
      <c r="J119" s="46">
        <v>0</v>
      </c>
      <c r="K119" s="46">
        <v>0</v>
      </c>
      <c r="L119" s="46">
        <f>M119+N119</f>
        <v>46910.7</v>
      </c>
      <c r="M119" s="46">
        <v>46910.7</v>
      </c>
      <c r="N119" s="46">
        <v>0</v>
      </c>
      <c r="O119" s="46">
        <v>0</v>
      </c>
      <c r="P119" s="46">
        <f>H119-L119</f>
        <v>4358</v>
      </c>
      <c r="Q119" s="46">
        <f>I119-M119</f>
        <v>4358</v>
      </c>
      <c r="R119" s="46">
        <f>J119-N119</f>
        <v>0</v>
      </c>
      <c r="S119" s="46">
        <f>K119-O119</f>
        <v>0</v>
      </c>
    </row>
    <row r="120" spans="1:19" ht="30.75" customHeight="1">
      <c r="A120" s="14">
        <v>9770</v>
      </c>
      <c r="B120" s="94" t="s">
        <v>126</v>
      </c>
      <c r="C120" s="63">
        <f>D120+E120</f>
        <v>153819.8</v>
      </c>
      <c r="D120" s="46">
        <v>153819.8</v>
      </c>
      <c r="E120" s="46">
        <v>0</v>
      </c>
      <c r="F120" s="46">
        <v>0</v>
      </c>
      <c r="G120" s="46">
        <v>1000.3</v>
      </c>
      <c r="H120" s="46">
        <f>I120+J120</f>
        <v>527.9</v>
      </c>
      <c r="I120" s="46">
        <v>527.9</v>
      </c>
      <c r="J120" s="46">
        <v>0</v>
      </c>
      <c r="K120" s="46">
        <v>0</v>
      </c>
      <c r="L120" s="46">
        <f>M120+N120</f>
        <v>930.2</v>
      </c>
      <c r="M120" s="46">
        <v>930.2</v>
      </c>
      <c r="N120" s="46">
        <v>0</v>
      </c>
      <c r="O120" s="46">
        <v>0</v>
      </c>
      <c r="P120" s="46">
        <f>H120-L120</f>
        <v>-402.30000000000007</v>
      </c>
      <c r="Q120" s="46">
        <f>I120-M120</f>
        <v>-402.30000000000007</v>
      </c>
      <c r="R120" s="46">
        <f>J120-N120</f>
        <v>0</v>
      </c>
      <c r="S120" s="46">
        <f>K120-O120</f>
        <v>0</v>
      </c>
    </row>
    <row r="121" spans="2:19" ht="183" customHeight="1" hidden="1" collapsed="1">
      <c r="B121" s="107" t="s">
        <v>127</v>
      </c>
      <c r="C121" s="63">
        <f>D121+E121</f>
        <v>0</v>
      </c>
      <c r="D121" s="46">
        <v>0</v>
      </c>
      <c r="E121" s="46">
        <v>0</v>
      </c>
      <c r="F121" s="46">
        <v>0</v>
      </c>
      <c r="G121" s="46">
        <v>0</v>
      </c>
      <c r="H121" s="46">
        <f>I121+J121</f>
        <v>0</v>
      </c>
      <c r="I121" s="46">
        <v>0</v>
      </c>
      <c r="J121" s="46">
        <v>0</v>
      </c>
      <c r="K121" s="46">
        <v>0</v>
      </c>
      <c r="L121" s="46">
        <f>M121+N121</f>
        <v>0</v>
      </c>
      <c r="M121" s="46">
        <v>0</v>
      </c>
      <c r="N121" s="46">
        <v>0</v>
      </c>
      <c r="O121" s="46">
        <v>0</v>
      </c>
      <c r="P121" s="46">
        <f>H121-L121</f>
        <v>0</v>
      </c>
      <c r="Q121" s="46">
        <f>I121-M121</f>
        <v>0</v>
      </c>
      <c r="R121" s="46">
        <f>J121-N121</f>
        <v>0</v>
      </c>
      <c r="S121" s="46">
        <f>K121-O121</f>
        <v>0</v>
      </c>
    </row>
    <row r="122" spans="2:19" ht="141" customHeight="1" hidden="1" collapsed="1">
      <c r="B122" s="95" t="s">
        <v>128</v>
      </c>
      <c r="C122" s="63">
        <f>D122+E122</f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f>I122+J122</f>
        <v>0</v>
      </c>
      <c r="I122" s="46">
        <v>0</v>
      </c>
      <c r="J122" s="46">
        <v>0</v>
      </c>
      <c r="K122" s="46">
        <v>0</v>
      </c>
      <c r="L122" s="46">
        <f>M122+N122</f>
        <v>0</v>
      </c>
      <c r="M122" s="46">
        <v>0</v>
      </c>
      <c r="N122" s="46">
        <v>0</v>
      </c>
      <c r="O122" s="46">
        <v>0</v>
      </c>
      <c r="P122" s="46">
        <f>H122-L122</f>
        <v>0</v>
      </c>
      <c r="Q122" s="46">
        <f>I122-M122</f>
        <v>0</v>
      </c>
      <c r="R122" s="46">
        <f>J122-N122</f>
        <v>0</v>
      </c>
      <c r="S122" s="46">
        <f>K122-O122</f>
        <v>0</v>
      </c>
    </row>
    <row r="123" spans="2:19" ht="154.5" customHeight="1" hidden="1" collapsed="1">
      <c r="B123" s="107" t="s">
        <v>129</v>
      </c>
      <c r="C123" s="63">
        <f>D123+E123</f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f>I123+J123</f>
        <v>0</v>
      </c>
      <c r="I123" s="46">
        <v>0</v>
      </c>
      <c r="J123" s="46">
        <v>0</v>
      </c>
      <c r="K123" s="46">
        <v>0</v>
      </c>
      <c r="L123" s="46">
        <f>M123+N123</f>
        <v>0</v>
      </c>
      <c r="M123" s="46">
        <v>0</v>
      </c>
      <c r="N123" s="46">
        <v>0</v>
      </c>
      <c r="O123" s="46">
        <v>0</v>
      </c>
      <c r="P123" s="46">
        <f>H123-L123</f>
        <v>0</v>
      </c>
      <c r="Q123" s="46">
        <f>I123-M123</f>
        <v>0</v>
      </c>
      <c r="R123" s="46">
        <f>J123-N123</f>
        <v>0</v>
      </c>
      <c r="S123" s="46">
        <f>K123-O123</f>
        <v>0</v>
      </c>
    </row>
    <row r="124" spans="1:19" s="3" customFormat="1" ht="89.25" customHeight="1">
      <c r="A124" s="16">
        <v>9800</v>
      </c>
      <c r="B124" s="95" t="s">
        <v>130</v>
      </c>
      <c r="C124" s="63">
        <f>D124+E124</f>
        <v>24789.1</v>
      </c>
      <c r="D124" s="46">
        <v>8555.9</v>
      </c>
      <c r="E124" s="63">
        <v>16233.2</v>
      </c>
      <c r="F124" s="46">
        <v>16233.2</v>
      </c>
      <c r="G124" s="46">
        <v>8555.9</v>
      </c>
      <c r="H124" s="63">
        <f>I124+J124</f>
        <v>16355.6</v>
      </c>
      <c r="I124" s="46">
        <v>1186</v>
      </c>
      <c r="J124" s="46">
        <v>15169.6</v>
      </c>
      <c r="K124" s="46">
        <v>15169.6</v>
      </c>
      <c r="L124" s="63">
        <f>M124+N124</f>
        <v>37700</v>
      </c>
      <c r="M124" s="46">
        <v>8908.2</v>
      </c>
      <c r="N124" s="46">
        <v>28791.8</v>
      </c>
      <c r="O124" s="46">
        <v>28791.8</v>
      </c>
      <c r="P124" s="63">
        <f>H124-L124</f>
        <v>-21344.4</v>
      </c>
      <c r="Q124" s="46">
        <f>I124-M124</f>
        <v>-7722.200000000001</v>
      </c>
      <c r="R124" s="46">
        <f>J124-N124</f>
        <v>-13622.199999999999</v>
      </c>
      <c r="S124" s="46">
        <f>K124-O124</f>
        <v>-13622.199999999999</v>
      </c>
    </row>
    <row r="125" spans="2:19" ht="35.25" customHeight="1">
      <c r="B125" s="96" t="s">
        <v>131</v>
      </c>
      <c r="C125" s="68">
        <f>D125+E125</f>
        <v>10081310.699999997</v>
      </c>
      <c r="D125" s="69">
        <f>D59+D60+D61+D62+D63+D64+D65+D74+D75+D85+D92+D95+D105+D117</f>
        <v>8651774.999999998</v>
      </c>
      <c r="E125" s="69">
        <f>E59+E60+E61+E62+E63+E64+E65+E74+E75+E85+E92+E95+E105+E117</f>
        <v>1429535.7</v>
      </c>
      <c r="F125" s="69">
        <f>F59+F60+F61+F62+F63+F64+F65+F74+F75+F85+F92+F95+F105+F117</f>
        <v>1354124.9</v>
      </c>
      <c r="G125" s="69">
        <f>G59+G60+G61+G62+G63+G64+G65+G74+G75+G85+G92+G95+G105+G117</f>
        <v>1606438.9999999998</v>
      </c>
      <c r="H125" s="69">
        <f>H59+H60+H61+H62+H63+H64+H65+H74+H75+H85+H92+H95+H105+H117</f>
        <v>1114437.7</v>
      </c>
      <c r="I125" s="69">
        <f>I59+I60+I61+I62+I63+I64+I65+I74+I75+I85+I92+I95+I105+I117</f>
        <v>1056035.7000000002</v>
      </c>
      <c r="J125" s="69">
        <f>J59+J60+J61+J62+J63+J64+J65+J74+J75+J85+J92+J95+J105+J117</f>
        <v>58401.99999999999</v>
      </c>
      <c r="K125" s="69">
        <f>K59+K60+K61+K62+K63+K64+K65+K74+K75+K85+K92+K95+K105+K117</f>
        <v>44967.3</v>
      </c>
      <c r="L125" s="69">
        <f>L59+L60+L61+L62+L63+L64+L65+L74+L75+L85+L92+L95+L105+L117</f>
        <v>1211988.2</v>
      </c>
      <c r="M125" s="69">
        <f>M59+M60+M61+M62+M63+M64+M65+M74+M75+M85+M92+M95+M105+M117</f>
        <v>1126600.4</v>
      </c>
      <c r="N125" s="69">
        <f>N59+N60+N61+N62+N63+N64+N65+N74+N75+N85+N92+N95+N105+N117</f>
        <v>85387.8</v>
      </c>
      <c r="O125" s="69">
        <f>O59+O60+O61+O62+O63+O64+O65+O74+O75+O85+O92+O95+O105+O117</f>
        <v>66813.6</v>
      </c>
      <c r="P125" s="69">
        <f>H125-L125</f>
        <v>-97550.5</v>
      </c>
      <c r="Q125" s="69">
        <f>I125-M125</f>
        <v>-70564.69999999972</v>
      </c>
      <c r="R125" s="69">
        <f>J125-N125</f>
        <v>-26985.80000000001</v>
      </c>
      <c r="S125" s="69">
        <f>K125-O125</f>
        <v>-21846.300000000003</v>
      </c>
    </row>
    <row r="126" spans="2:19" ht="35.25" customHeight="1">
      <c r="B126" s="92" t="s">
        <v>132</v>
      </c>
      <c r="C126" s="62">
        <f>D126+E126</f>
        <v>0</v>
      </c>
      <c r="D126" s="44">
        <f>SUM(D127:D130)</f>
        <v>0</v>
      </c>
      <c r="E126" s="43">
        <f>SUM(E127:E130)</f>
        <v>0</v>
      </c>
      <c r="F126" s="43">
        <f>SUM(F127:F130)</f>
        <v>0</v>
      </c>
      <c r="G126" s="43">
        <f>SUM(G127:G130)</f>
        <v>0</v>
      </c>
      <c r="H126" s="43">
        <f>I126+J126</f>
        <v>-205.9</v>
      </c>
      <c r="I126" s="44">
        <f>SUM(I127:I130)</f>
        <v>0</v>
      </c>
      <c r="J126" s="43">
        <f>J127+J128+J129+J130</f>
        <v>-205.9</v>
      </c>
      <c r="K126" s="43">
        <f>SUM(K127:K130)</f>
        <v>0</v>
      </c>
      <c r="L126" s="43">
        <f>M126+N126</f>
        <v>0</v>
      </c>
      <c r="M126" s="43">
        <f>SUM(M127:M130)</f>
        <v>0</v>
      </c>
      <c r="N126" s="43">
        <f>N127+N128+N129+N130</f>
        <v>0</v>
      </c>
      <c r="O126" s="43">
        <f>SUM(O127:O130)</f>
        <v>0</v>
      </c>
      <c r="P126" s="43">
        <f>H126-L126</f>
        <v>-205.9</v>
      </c>
      <c r="Q126" s="44">
        <f>I126-M126</f>
        <v>0</v>
      </c>
      <c r="R126" s="43">
        <f>J126-N126</f>
        <v>-205.9</v>
      </c>
      <c r="S126" s="43">
        <f>K126-O126</f>
        <v>0</v>
      </c>
    </row>
    <row r="127" spans="2:19" ht="90" customHeight="1">
      <c r="B127" s="89" t="s">
        <v>133</v>
      </c>
      <c r="C127" s="63">
        <f>D127+E127</f>
        <v>143</v>
      </c>
      <c r="D127" s="45">
        <v>0</v>
      </c>
      <c r="E127" s="46">
        <v>143</v>
      </c>
      <c r="F127" s="46">
        <v>0</v>
      </c>
      <c r="G127" s="46">
        <v>0</v>
      </c>
      <c r="H127" s="46">
        <f>I127+J127</f>
        <v>0</v>
      </c>
      <c r="I127" s="45">
        <v>0</v>
      </c>
      <c r="J127" s="46">
        <v>0</v>
      </c>
      <c r="K127" s="46">
        <v>0</v>
      </c>
      <c r="L127" s="46">
        <f>M127+N127</f>
        <v>0</v>
      </c>
      <c r="M127" s="46">
        <v>0</v>
      </c>
      <c r="N127" s="46">
        <v>0</v>
      </c>
      <c r="O127" s="46">
        <v>0</v>
      </c>
      <c r="P127" s="46">
        <f>H127-L127</f>
        <v>0</v>
      </c>
      <c r="Q127" s="45">
        <f>I127-M127</f>
        <v>0</v>
      </c>
      <c r="R127" s="46">
        <f>J127-N127</f>
        <v>0</v>
      </c>
      <c r="S127" s="46">
        <f>K127-O127</f>
        <v>0</v>
      </c>
    </row>
    <row r="128" spans="2:19" ht="126.75" customHeight="1">
      <c r="B128" s="89" t="s">
        <v>134</v>
      </c>
      <c r="C128" s="63">
        <f>D128+E128</f>
        <v>-143</v>
      </c>
      <c r="D128" s="45">
        <v>0</v>
      </c>
      <c r="E128" s="46">
        <v>-143</v>
      </c>
      <c r="F128" s="46">
        <v>0</v>
      </c>
      <c r="G128" s="45">
        <v>0</v>
      </c>
      <c r="H128" s="46">
        <f>I128+J128</f>
        <v>-205.9</v>
      </c>
      <c r="I128" s="45">
        <v>0</v>
      </c>
      <c r="J128" s="46">
        <v>-205.9</v>
      </c>
      <c r="K128" s="46">
        <v>0</v>
      </c>
      <c r="L128" s="46">
        <f>M128+N128</f>
        <v>0</v>
      </c>
      <c r="M128" s="46">
        <v>0</v>
      </c>
      <c r="N128" s="46">
        <v>0</v>
      </c>
      <c r="O128" s="46">
        <v>0</v>
      </c>
      <c r="P128" s="46">
        <f>H128-L128</f>
        <v>-205.9</v>
      </c>
      <c r="Q128" s="45">
        <f>I128-M128</f>
        <v>0</v>
      </c>
      <c r="R128" s="46">
        <f>J128-N128</f>
        <v>-205.9</v>
      </c>
      <c r="S128" s="46">
        <f>K128-O128</f>
        <v>0</v>
      </c>
    </row>
    <row r="129" spans="2:19" ht="94.5" customHeight="1">
      <c r="B129" s="89" t="s">
        <v>135</v>
      </c>
      <c r="C129" s="63">
        <f>D129+E129</f>
        <v>82377.6</v>
      </c>
      <c r="D129" s="45">
        <v>0</v>
      </c>
      <c r="E129" s="46">
        <v>82377.6</v>
      </c>
      <c r="F129" s="46">
        <v>82377.6</v>
      </c>
      <c r="G129" s="45">
        <v>0</v>
      </c>
      <c r="H129" s="46">
        <f>I129+J129</f>
        <v>0</v>
      </c>
      <c r="I129" s="45">
        <v>0</v>
      </c>
      <c r="J129" s="46">
        <v>0</v>
      </c>
      <c r="K129" s="46">
        <v>0</v>
      </c>
      <c r="L129" s="46">
        <f>M129+N129</f>
        <v>0</v>
      </c>
      <c r="M129" s="46">
        <v>0</v>
      </c>
      <c r="N129" s="46">
        <v>0</v>
      </c>
      <c r="O129" s="46">
        <v>0</v>
      </c>
      <c r="P129" s="46">
        <f>H129-L129</f>
        <v>0</v>
      </c>
      <c r="Q129" s="45">
        <f>I129-M129</f>
        <v>0</v>
      </c>
      <c r="R129" s="46">
        <f>J129-N129</f>
        <v>0</v>
      </c>
      <c r="S129" s="46">
        <f>K129-O129</f>
        <v>0</v>
      </c>
    </row>
    <row r="130" spans="2:19" ht="99" customHeight="1">
      <c r="B130" s="89" t="s">
        <v>136</v>
      </c>
      <c r="C130" s="63">
        <f>D130+E130</f>
        <v>-82377.6</v>
      </c>
      <c r="D130" s="45">
        <v>0</v>
      </c>
      <c r="E130" s="46">
        <v>-82377.6</v>
      </c>
      <c r="F130" s="46">
        <v>-82377.6</v>
      </c>
      <c r="G130" s="45">
        <v>0</v>
      </c>
      <c r="H130" s="46">
        <f>I130+J130</f>
        <v>0</v>
      </c>
      <c r="I130" s="45">
        <v>0</v>
      </c>
      <c r="J130" s="46">
        <v>0</v>
      </c>
      <c r="K130" s="46">
        <v>0</v>
      </c>
      <c r="L130" s="46">
        <f>M130+N130</f>
        <v>0</v>
      </c>
      <c r="M130" s="46">
        <v>0</v>
      </c>
      <c r="N130" s="46">
        <v>0</v>
      </c>
      <c r="O130" s="46">
        <v>0</v>
      </c>
      <c r="P130" s="46">
        <f>H130-L130</f>
        <v>0</v>
      </c>
      <c r="Q130" s="45">
        <f>I130-M130</f>
        <v>0</v>
      </c>
      <c r="R130" s="46">
        <f>J130-N130</f>
        <v>0</v>
      </c>
      <c r="S130" s="46">
        <f>K130-O130</f>
        <v>0</v>
      </c>
    </row>
    <row r="131" spans="2:19" ht="44.25" customHeight="1">
      <c r="B131" s="96" t="s">
        <v>137</v>
      </c>
      <c r="C131" s="68">
        <f>D131+E131</f>
        <v>10081310.699999997</v>
      </c>
      <c r="D131" s="69">
        <f>D125+D126</f>
        <v>8651774.999999998</v>
      </c>
      <c r="E131" s="69">
        <f>E125+E126</f>
        <v>1429535.7</v>
      </c>
      <c r="F131" s="69">
        <f>F125+F126</f>
        <v>1354124.9</v>
      </c>
      <c r="G131" s="69">
        <f>G125+G126</f>
        <v>1606438.9999999998</v>
      </c>
      <c r="H131" s="69">
        <f>I131+J131</f>
        <v>1114231.8000000003</v>
      </c>
      <c r="I131" s="69">
        <f>I125+I126</f>
        <v>1056035.7000000002</v>
      </c>
      <c r="J131" s="69">
        <f>J125+J126</f>
        <v>58196.09999999999</v>
      </c>
      <c r="K131" s="69">
        <f>K125+K126</f>
        <v>44967.3</v>
      </c>
      <c r="L131" s="69">
        <f>M131+N131</f>
        <v>1211988.2</v>
      </c>
      <c r="M131" s="69">
        <f>M125+M126</f>
        <v>1126600.4</v>
      </c>
      <c r="N131" s="69">
        <f>N125+N126</f>
        <v>85387.8</v>
      </c>
      <c r="O131" s="69">
        <f>O125+O126</f>
        <v>66813.6</v>
      </c>
      <c r="P131" s="69">
        <f>H131-L131</f>
        <v>-97756.39999999967</v>
      </c>
      <c r="Q131" s="69">
        <f>I131-M131</f>
        <v>-70564.69999999972</v>
      </c>
      <c r="R131" s="69">
        <f>J131-N131</f>
        <v>-27191.70000000001</v>
      </c>
      <c r="S131" s="68">
        <f>K131-O131</f>
        <v>-21846.300000000003</v>
      </c>
    </row>
    <row r="132" spans="2:19" ht="45" customHeight="1">
      <c r="B132" s="92" t="s">
        <v>138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43"/>
      <c r="Q132" s="44"/>
      <c r="R132" s="43"/>
      <c r="S132" s="43"/>
    </row>
    <row r="133" spans="2:19" s="7" customFormat="1" ht="42" customHeight="1">
      <c r="B133" s="89" t="s">
        <v>139</v>
      </c>
      <c r="C133" s="63">
        <f>C134-C135</f>
        <v>681769.7</v>
      </c>
      <c r="D133" s="63">
        <f>D134-D135+D137</f>
        <v>-426742.70000000007</v>
      </c>
      <c r="E133" s="63">
        <f>E134-E135+E137</f>
        <v>1108512.4</v>
      </c>
      <c r="F133" s="63">
        <f>F134-F135+F137</f>
        <v>1108512.4</v>
      </c>
      <c r="G133" s="63">
        <f>G134-G135</f>
        <v>0</v>
      </c>
      <c r="H133" s="63">
        <f>H134-H135+H136+H137</f>
        <v>-304362.0000000001</v>
      </c>
      <c r="I133" s="63">
        <f>I134-I135+I137+I136</f>
        <v>-355880.4000000001</v>
      </c>
      <c r="J133" s="63">
        <f>J134-J135+J137+J136</f>
        <v>51518.4</v>
      </c>
      <c r="K133" s="63">
        <f>K134-K135+K137+K136</f>
        <v>57661.200000000004</v>
      </c>
      <c r="L133" s="63">
        <f>L134-L135+L136+L137</f>
        <v>-234174.7000000001</v>
      </c>
      <c r="M133" s="63">
        <f>M134-M135+M136+M137</f>
        <v>-320043.9000000002</v>
      </c>
      <c r="N133" s="63">
        <f>N134-N135+N136+N137</f>
        <v>85869.20000000001</v>
      </c>
      <c r="O133" s="63">
        <f>O134-O135+O136+O137</f>
        <v>81393.6</v>
      </c>
      <c r="P133" s="46">
        <f>H133-L133</f>
        <v>-70187.30000000002</v>
      </c>
      <c r="Q133" s="45">
        <f>I133-M133</f>
        <v>-35836.49999999988</v>
      </c>
      <c r="R133" s="46">
        <f>J133-N133</f>
        <v>-34350.80000000001</v>
      </c>
      <c r="S133" s="46">
        <f>K133-O133</f>
        <v>-23732.4</v>
      </c>
    </row>
    <row r="134" spans="2:19" s="18" customFormat="1" ht="45" customHeight="1">
      <c r="B134" s="91" t="s">
        <v>140</v>
      </c>
      <c r="C134" s="66">
        <f>D134+E134</f>
        <v>937368.1</v>
      </c>
      <c r="D134" s="67">
        <v>887772.2</v>
      </c>
      <c r="E134" s="67">
        <v>49595.9</v>
      </c>
      <c r="F134" s="67">
        <v>6830.9</v>
      </c>
      <c r="G134" s="67">
        <v>0</v>
      </c>
      <c r="H134" s="66">
        <f>I134+J134</f>
        <v>937368.1</v>
      </c>
      <c r="I134" s="67">
        <v>887772.2</v>
      </c>
      <c r="J134" s="67">
        <v>49595.9</v>
      </c>
      <c r="K134" s="67">
        <v>6830.9</v>
      </c>
      <c r="L134" s="66">
        <f>M134+N134</f>
        <v>1259495</v>
      </c>
      <c r="M134" s="67">
        <v>1124437.9</v>
      </c>
      <c r="N134" s="67">
        <v>135057.1</v>
      </c>
      <c r="O134" s="67">
        <v>57917.6</v>
      </c>
      <c r="P134" s="67">
        <f>H134-L134</f>
        <v>-322126.9</v>
      </c>
      <c r="Q134" s="99">
        <f>I134-M134</f>
        <v>-236665.69999999995</v>
      </c>
      <c r="R134" s="67">
        <f>J134-N134</f>
        <v>-85461.20000000001</v>
      </c>
      <c r="S134" s="67">
        <f>K134-O134</f>
        <v>-51086.7</v>
      </c>
    </row>
    <row r="135" spans="2:19" s="18" customFormat="1" ht="47.25" customHeight="1">
      <c r="B135" s="91" t="s">
        <v>141</v>
      </c>
      <c r="C135" s="66">
        <f>D135+E135</f>
        <v>255598.4</v>
      </c>
      <c r="D135" s="67">
        <v>212833.4</v>
      </c>
      <c r="E135" s="67">
        <v>42765</v>
      </c>
      <c r="F135" s="67">
        <v>0</v>
      </c>
      <c r="G135" s="67">
        <v>0</v>
      </c>
      <c r="H135" s="66">
        <f>I135+J135</f>
        <v>1241730.1</v>
      </c>
      <c r="I135" s="67">
        <v>1176698.3</v>
      </c>
      <c r="J135" s="67">
        <v>65031.8</v>
      </c>
      <c r="K135" s="67">
        <v>16124</v>
      </c>
      <c r="L135" s="66">
        <f>M135+N135</f>
        <v>1493669.6</v>
      </c>
      <c r="M135" s="67">
        <f>1372815.1</f>
        <v>1372815.1</v>
      </c>
      <c r="N135" s="67">
        <v>120854.5</v>
      </c>
      <c r="O135" s="67">
        <v>48190.6</v>
      </c>
      <c r="P135" s="67">
        <f>H135-L135</f>
        <v>-251939.5</v>
      </c>
      <c r="Q135" s="99">
        <f>I135-M135</f>
        <v>-196116.80000000005</v>
      </c>
      <c r="R135" s="67">
        <f>J135-N135</f>
        <v>-55822.7</v>
      </c>
      <c r="S135" s="67">
        <f>K135-O135</f>
        <v>-32066.6</v>
      </c>
    </row>
    <row r="136" spans="2:19" s="18" customFormat="1" ht="47.25" customHeight="1">
      <c r="B136" s="89" t="s">
        <v>142</v>
      </c>
      <c r="C136" s="63">
        <f>D136+E136</f>
        <v>0</v>
      </c>
      <c r="D136" s="46">
        <v>0</v>
      </c>
      <c r="E136" s="46">
        <v>0</v>
      </c>
      <c r="F136" s="46">
        <v>0</v>
      </c>
      <c r="G136" s="46">
        <v>0</v>
      </c>
      <c r="H136" s="63">
        <f>I136+J136</f>
        <v>0</v>
      </c>
      <c r="I136" s="46"/>
      <c r="J136" s="46">
        <v>0</v>
      </c>
      <c r="K136" s="46">
        <v>0</v>
      </c>
      <c r="L136" s="63">
        <f>M136+N136</f>
        <v>-0.1</v>
      </c>
      <c r="M136" s="46">
        <v>-0.1</v>
      </c>
      <c r="N136" s="120"/>
      <c r="O136" s="46">
        <v>0</v>
      </c>
      <c r="P136" s="46">
        <v>0</v>
      </c>
      <c r="Q136" s="45">
        <f>I136-M136</f>
        <v>0.1</v>
      </c>
      <c r="R136" s="46">
        <v>0</v>
      </c>
      <c r="S136" s="46">
        <v>0</v>
      </c>
    </row>
    <row r="137" spans="2:19" ht="98.25" customHeight="1">
      <c r="B137" s="89" t="s">
        <v>143</v>
      </c>
      <c r="C137" s="63">
        <f>D137+E137</f>
        <v>0</v>
      </c>
      <c r="D137" s="46">
        <v>-1101681.5</v>
      </c>
      <c r="E137" s="46">
        <f>-D137</f>
        <v>1101681.5</v>
      </c>
      <c r="F137" s="46">
        <f>E137</f>
        <v>1101681.5</v>
      </c>
      <c r="G137" s="46">
        <v>0</v>
      </c>
      <c r="H137" s="63">
        <f>I137+J137</f>
        <v>0</v>
      </c>
      <c r="I137" s="46">
        <v>-66954.3</v>
      </c>
      <c r="J137" s="46">
        <f>-I137</f>
        <v>66954.3</v>
      </c>
      <c r="K137" s="46">
        <f>J137</f>
        <v>66954.3</v>
      </c>
      <c r="L137" s="63">
        <f>M137+N137</f>
        <v>0</v>
      </c>
      <c r="M137" s="46">
        <v>-71666.6</v>
      </c>
      <c r="N137" s="46">
        <f>-M137</f>
        <v>71666.6</v>
      </c>
      <c r="O137" s="46">
        <f>N137</f>
        <v>71666.6</v>
      </c>
      <c r="P137" s="46">
        <f>H137-L137</f>
        <v>0</v>
      </c>
      <c r="Q137" s="45">
        <f>I137-M137</f>
        <v>4712.300000000003</v>
      </c>
      <c r="R137" s="46">
        <f>J137-N137</f>
        <v>-4712.300000000003</v>
      </c>
      <c r="S137" s="46">
        <f>K137-O137</f>
        <v>-4712.300000000003</v>
      </c>
    </row>
    <row r="138" spans="2:19" ht="54.75" customHeight="1">
      <c r="B138" s="116" t="s">
        <v>144</v>
      </c>
      <c r="C138" s="63"/>
      <c r="D138" s="46"/>
      <c r="E138" s="46"/>
      <c r="F138" s="46"/>
      <c r="G138" s="46"/>
      <c r="H138" s="63"/>
      <c r="I138" s="46"/>
      <c r="J138" s="46"/>
      <c r="K138" s="46"/>
      <c r="L138" s="63"/>
      <c r="M138" s="46"/>
      <c r="N138" s="46"/>
      <c r="O138" s="46"/>
      <c r="P138" s="46"/>
      <c r="Q138" s="45"/>
      <c r="R138" s="46"/>
      <c r="S138" s="46"/>
    </row>
    <row r="139" spans="2:19" ht="42.75" customHeight="1">
      <c r="B139" s="89" t="s">
        <v>145</v>
      </c>
      <c r="C139" s="63">
        <f>C140-C141</f>
        <v>0</v>
      </c>
      <c r="D139" s="63">
        <f>D140-D141+D142</f>
        <v>0</v>
      </c>
      <c r="E139" s="63">
        <f>E140-E141+E142</f>
        <v>0</v>
      </c>
      <c r="F139" s="63">
        <f>F140-F141+F142</f>
        <v>0</v>
      </c>
      <c r="G139" s="63">
        <f>G140-G141+G142</f>
        <v>0</v>
      </c>
      <c r="H139" s="63">
        <f>H140-H141+H142</f>
        <v>-49162.399999999994</v>
      </c>
      <c r="I139" s="63">
        <f>I140-I141+I142</f>
        <v>-23970.1</v>
      </c>
      <c r="J139" s="63">
        <f>J140-J141+J142</f>
        <v>-25192.300000000003</v>
      </c>
      <c r="K139" s="63">
        <f>K140-K141+K142</f>
        <v>-21986.9</v>
      </c>
      <c r="L139" s="63">
        <f>L140-L141+L142</f>
        <v>-36405.7</v>
      </c>
      <c r="M139" s="63">
        <f>M140-M141+M142</f>
        <v>-10031.6</v>
      </c>
      <c r="N139" s="63">
        <f>N140-N141+N142</f>
        <v>-26374.1</v>
      </c>
      <c r="O139" s="63">
        <f>O140-O141+O142</f>
        <v>-15738.2</v>
      </c>
      <c r="P139" s="46">
        <f>H139-L139</f>
        <v>-12756.699999999997</v>
      </c>
      <c r="Q139" s="45">
        <f>I139-M139</f>
        <v>-13938.499999999998</v>
      </c>
      <c r="R139" s="46">
        <f>J139-N139</f>
        <v>1181.7999999999956</v>
      </c>
      <c r="S139" s="46">
        <f>K139-O139</f>
        <v>-6248.700000000001</v>
      </c>
    </row>
    <row r="140" spans="2:19" ht="36" customHeight="1">
      <c r="B140" s="91" t="s">
        <v>140</v>
      </c>
      <c r="C140" s="66">
        <f>D140+E140</f>
        <v>0</v>
      </c>
      <c r="D140" s="67"/>
      <c r="E140" s="67"/>
      <c r="F140" s="67"/>
      <c r="G140" s="67">
        <v>0</v>
      </c>
      <c r="H140" s="66">
        <f>I140+J140</f>
        <v>29007.2</v>
      </c>
      <c r="I140" s="67">
        <v>0</v>
      </c>
      <c r="J140" s="67">
        <v>29007.2</v>
      </c>
      <c r="K140" s="67">
        <v>0</v>
      </c>
      <c r="L140" s="66">
        <f>M140+N140</f>
        <v>25760.2</v>
      </c>
      <c r="M140" s="67">
        <v>0</v>
      </c>
      <c r="N140" s="67">
        <v>25760.2</v>
      </c>
      <c r="O140" s="67">
        <v>0</v>
      </c>
      <c r="P140" s="67">
        <f>H140-L140</f>
        <v>3247</v>
      </c>
      <c r="Q140" s="99">
        <f>I140-M140</f>
        <v>0</v>
      </c>
      <c r="R140" s="67">
        <f>J140-N140</f>
        <v>3247</v>
      </c>
      <c r="S140" s="67">
        <f>K140-O140</f>
        <v>0</v>
      </c>
    </row>
    <row r="141" spans="1:19" s="7" customFormat="1" ht="39" customHeight="1">
      <c r="A141" s="14"/>
      <c r="B141" s="91" t="s">
        <v>141</v>
      </c>
      <c r="C141" s="66">
        <f>D141+E141</f>
        <v>0</v>
      </c>
      <c r="D141" s="67"/>
      <c r="E141" s="67"/>
      <c r="F141" s="67"/>
      <c r="G141" s="67">
        <v>0</v>
      </c>
      <c r="H141" s="66">
        <f>I141+J141</f>
        <v>77994.9</v>
      </c>
      <c r="I141" s="67">
        <v>23970.1</v>
      </c>
      <c r="J141" s="67">
        <v>54024.8</v>
      </c>
      <c r="K141" s="67">
        <v>21986.9</v>
      </c>
      <c r="L141" s="66">
        <f>M141+N141</f>
        <v>62152.2</v>
      </c>
      <c r="M141" s="67">
        <v>10031.6</v>
      </c>
      <c r="N141" s="67">
        <v>52120.6</v>
      </c>
      <c r="O141" s="67">
        <v>15738.2</v>
      </c>
      <c r="P141" s="67">
        <f>H141-L141</f>
        <v>15842.699999999997</v>
      </c>
      <c r="Q141" s="99">
        <f>I141-M141</f>
        <v>13938.499999999998</v>
      </c>
      <c r="R141" s="67">
        <f>J141-N141</f>
        <v>1904.2000000000044</v>
      </c>
      <c r="S141" s="67">
        <f>K141-O141</f>
        <v>6248.700000000001</v>
      </c>
    </row>
    <row r="142" spans="2:19" ht="33" customHeight="1">
      <c r="B142" s="89" t="s">
        <v>142</v>
      </c>
      <c r="C142" s="63">
        <f>D142+E142</f>
        <v>0</v>
      </c>
      <c r="D142" s="46">
        <v>0</v>
      </c>
      <c r="E142" s="46">
        <v>0</v>
      </c>
      <c r="F142" s="46">
        <v>0</v>
      </c>
      <c r="G142" s="46">
        <v>0</v>
      </c>
      <c r="H142" s="63">
        <f>I142+J142</f>
        <v>-174.7</v>
      </c>
      <c r="I142" s="46"/>
      <c r="J142" s="46">
        <v>-174.7</v>
      </c>
      <c r="K142" s="46"/>
      <c r="L142" s="63">
        <f>M142+N142</f>
        <v>-13.7</v>
      </c>
      <c r="M142" s="46"/>
      <c r="N142" s="46">
        <v>-13.7</v>
      </c>
      <c r="O142" s="46">
        <v>0</v>
      </c>
      <c r="P142" s="46">
        <v>0</v>
      </c>
      <c r="Q142" s="45">
        <f>I142-M142</f>
        <v>0</v>
      </c>
      <c r="R142" s="46">
        <v>0</v>
      </c>
      <c r="S142" s="46">
        <v>0</v>
      </c>
    </row>
    <row r="143" ht="12.75">
      <c r="B143" s="5"/>
    </row>
    <row r="144" spans="2:11" ht="12.75">
      <c r="B144" s="5"/>
      <c r="J144" s="13"/>
      <c r="K144" s="13"/>
    </row>
    <row r="145" spans="2:11" s="1" customFormat="1" ht="12.75" customHeight="1">
      <c r="B145" s="5"/>
      <c r="C145" s="9"/>
      <c r="D145" s="5"/>
      <c r="E145" s="12"/>
      <c r="F145" s="12"/>
      <c r="G145" s="5"/>
      <c r="H145" s="34"/>
      <c r="I145" s="5"/>
      <c r="J145" s="13"/>
      <c r="K145" s="13"/>
    </row>
    <row r="146" spans="2:11" s="1" customFormat="1" ht="12.75" customHeight="1">
      <c r="B146" s="5"/>
      <c r="C146" s="9"/>
      <c r="D146" s="5"/>
      <c r="E146" s="12"/>
      <c r="F146" s="12"/>
      <c r="G146" s="5"/>
      <c r="H146" s="34"/>
      <c r="I146" s="5"/>
      <c r="J146" s="13"/>
      <c r="K146" s="13"/>
    </row>
    <row r="147" spans="2:11" s="1" customFormat="1" ht="12.75" customHeight="1">
      <c r="B147" s="5"/>
      <c r="C147" s="9"/>
      <c r="D147" s="5"/>
      <c r="E147" s="12"/>
      <c r="F147" s="12"/>
      <c r="G147" s="5"/>
      <c r="H147" s="34"/>
      <c r="I147" s="5"/>
      <c r="J147" s="13"/>
      <c r="K147" s="13"/>
    </row>
    <row r="148" spans="2:11" s="1" customFormat="1" ht="12.75" customHeight="1">
      <c r="B148" s="5"/>
      <c r="C148" s="9"/>
      <c r="D148" s="5"/>
      <c r="E148" s="12"/>
      <c r="F148" s="12"/>
      <c r="G148" s="5"/>
      <c r="H148" s="34"/>
      <c r="I148" s="5"/>
      <c r="J148" s="13"/>
      <c r="K148" s="13"/>
    </row>
    <row r="149" spans="2:11" s="1" customFormat="1" ht="12.75" customHeight="1">
      <c r="B149" s="5"/>
      <c r="C149" s="9"/>
      <c r="D149" s="5"/>
      <c r="E149" s="12"/>
      <c r="F149" s="12"/>
      <c r="G149" s="5"/>
      <c r="H149" s="34"/>
      <c r="I149" s="5"/>
      <c r="J149" s="13"/>
      <c r="K149" s="13"/>
    </row>
    <row r="150" spans="2:11" s="1" customFormat="1" ht="12.75" customHeight="1">
      <c r="B150" s="5"/>
      <c r="C150" s="9"/>
      <c r="D150" s="5"/>
      <c r="E150" s="12"/>
      <c r="F150" s="12"/>
      <c r="G150" s="5"/>
      <c r="H150" s="34"/>
      <c r="I150" s="5"/>
      <c r="J150" s="13"/>
      <c r="K150" s="13"/>
    </row>
    <row r="151" spans="2:11" s="1" customFormat="1" ht="12.75" customHeight="1">
      <c r="B151" s="5"/>
      <c r="C151" s="9"/>
      <c r="D151" s="5"/>
      <c r="E151" s="12"/>
      <c r="F151" s="12"/>
      <c r="G151" s="5"/>
      <c r="H151" s="34"/>
      <c r="I151" s="5"/>
      <c r="J151" s="13"/>
      <c r="K151" s="13"/>
    </row>
    <row r="152" spans="2:11" s="1" customFormat="1" ht="12.75" customHeight="1">
      <c r="B152" s="5"/>
      <c r="C152" s="9"/>
      <c r="D152" s="5"/>
      <c r="E152" s="12"/>
      <c r="F152" s="12"/>
      <c r="G152" s="5"/>
      <c r="H152" s="34"/>
      <c r="I152" s="5"/>
      <c r="J152" s="13"/>
      <c r="K152" s="13"/>
    </row>
    <row r="153" spans="2:11" s="1" customFormat="1" ht="12.75" customHeight="1">
      <c r="B153" s="5"/>
      <c r="C153" s="9"/>
      <c r="D153" s="5"/>
      <c r="E153" s="12"/>
      <c r="F153" s="12"/>
      <c r="G153" s="5"/>
      <c r="H153" s="34"/>
      <c r="I153" s="5"/>
      <c r="J153" s="13"/>
      <c r="K153" s="13"/>
    </row>
    <row r="154" spans="2:11" s="1" customFormat="1" ht="12.75" customHeight="1">
      <c r="B154" s="5"/>
      <c r="C154" s="9"/>
      <c r="D154" s="5"/>
      <c r="E154" s="12"/>
      <c r="F154" s="12"/>
      <c r="G154" s="5"/>
      <c r="H154" s="34"/>
      <c r="I154" s="5"/>
      <c r="J154" s="13"/>
      <c r="K154" s="13"/>
    </row>
    <row r="155" spans="2:11" s="1" customFormat="1" ht="12.75" customHeight="1">
      <c r="B155" s="5"/>
      <c r="C155" s="9"/>
      <c r="D155" s="5"/>
      <c r="E155" s="12"/>
      <c r="F155" s="12"/>
      <c r="G155" s="5"/>
      <c r="H155" s="34"/>
      <c r="I155" s="5"/>
      <c r="J155" s="13"/>
      <c r="K155" s="13"/>
    </row>
    <row r="156" spans="2:11" s="1" customFormat="1" ht="12.75" customHeight="1">
      <c r="B156" s="5"/>
      <c r="C156" s="9"/>
      <c r="D156" s="5"/>
      <c r="E156" s="12"/>
      <c r="F156" s="12"/>
      <c r="G156" s="5"/>
      <c r="H156" s="34"/>
      <c r="I156" s="5"/>
      <c r="J156" s="13"/>
      <c r="K156" s="13"/>
    </row>
    <row r="157" spans="3:11" s="1" customFormat="1" ht="12.75" customHeight="1">
      <c r="C157" s="9"/>
      <c r="D157" s="5"/>
      <c r="E157" s="12"/>
      <c r="F157" s="12"/>
      <c r="G157" s="5"/>
      <c r="H157" s="34"/>
      <c r="I157" s="5"/>
      <c r="J157" s="13"/>
      <c r="K157" s="13"/>
    </row>
    <row r="158" spans="3:11" s="1" customFormat="1" ht="12.75" customHeight="1">
      <c r="C158" s="9"/>
      <c r="D158" s="5"/>
      <c r="E158" s="12"/>
      <c r="F158" s="12"/>
      <c r="G158" s="5"/>
      <c r="H158" s="34"/>
      <c r="I158" s="5"/>
      <c r="J158" s="13"/>
      <c r="K158" s="13"/>
    </row>
    <row r="159" spans="3:11" s="1" customFormat="1" ht="12.75" customHeight="1">
      <c r="C159" s="9"/>
      <c r="D159" s="5"/>
      <c r="E159" s="12"/>
      <c r="F159" s="12"/>
      <c r="G159" s="5"/>
      <c r="H159" s="34"/>
      <c r="I159" s="5"/>
      <c r="J159" s="13"/>
      <c r="K159" s="13"/>
    </row>
    <row r="160" spans="3:11" s="1" customFormat="1" ht="12.75" customHeight="1">
      <c r="C160" s="9"/>
      <c r="D160" s="5"/>
      <c r="E160" s="13"/>
      <c r="F160" s="13"/>
      <c r="G160" s="5"/>
      <c r="H160" s="34"/>
      <c r="I160" s="5"/>
      <c r="J160" s="13"/>
      <c r="K160" s="13"/>
    </row>
    <row r="161" spans="5:11" s="1" customFormat="1" ht="12.75" customHeight="1">
      <c r="E161" s="13"/>
      <c r="F161" s="13"/>
      <c r="G161" s="5"/>
      <c r="H161" s="34"/>
      <c r="I161" s="5"/>
      <c r="J161" s="13"/>
      <c r="K161" s="13"/>
    </row>
    <row r="162" spans="5:11" s="1" customFormat="1" ht="12.75" customHeight="1">
      <c r="E162" s="13"/>
      <c r="F162" s="13"/>
      <c r="G162" s="5"/>
      <c r="H162" s="34"/>
      <c r="I162" s="5"/>
      <c r="J162" s="13"/>
      <c r="K162" s="13"/>
    </row>
    <row r="163" spans="5:11" s="1" customFormat="1" ht="12.75" customHeight="1">
      <c r="E163" s="13"/>
      <c r="F163" s="13"/>
      <c r="G163" s="5"/>
      <c r="H163" s="34"/>
      <c r="I163" s="5"/>
      <c r="J163" s="13"/>
      <c r="K163" s="13"/>
    </row>
    <row r="164" spans="5:11" s="1" customFormat="1" ht="12.75" customHeight="1">
      <c r="E164" s="13"/>
      <c r="F164" s="13"/>
      <c r="G164" s="5"/>
      <c r="H164" s="34"/>
      <c r="I164" s="5"/>
      <c r="J164" s="13"/>
      <c r="K164" s="13"/>
    </row>
    <row r="165" spans="5:11" s="1" customFormat="1" ht="12.75" customHeight="1">
      <c r="E165" s="13"/>
      <c r="F165" s="13"/>
      <c r="G165" s="5"/>
      <c r="H165" s="34"/>
      <c r="I165" s="5"/>
      <c r="J165" s="13"/>
      <c r="K165" s="13"/>
    </row>
    <row r="166" spans="5:11" s="1" customFormat="1" ht="12.75" customHeight="1">
      <c r="E166" s="13"/>
      <c r="F166" s="13"/>
      <c r="G166" s="5"/>
      <c r="H166" s="34"/>
      <c r="I166" s="5"/>
      <c r="J166" s="13"/>
      <c r="K166" s="13"/>
    </row>
    <row r="167" spans="5:11" s="1" customFormat="1" ht="12.75" customHeight="1">
      <c r="E167" s="13"/>
      <c r="F167" s="13"/>
      <c r="G167" s="5"/>
      <c r="H167" s="34"/>
      <c r="I167" s="5"/>
      <c r="J167" s="13"/>
      <c r="K167" s="13"/>
    </row>
    <row r="168" spans="5:11" s="1" customFormat="1" ht="12.75" customHeight="1">
      <c r="E168" s="13"/>
      <c r="F168" s="13"/>
      <c r="G168" s="5"/>
      <c r="H168" s="34"/>
      <c r="I168" s="5"/>
      <c r="J168" s="13"/>
      <c r="K168" s="13"/>
    </row>
    <row r="169" spans="5:11" s="1" customFormat="1" ht="12.75" customHeight="1">
      <c r="E169" s="13"/>
      <c r="F169" s="13"/>
      <c r="G169" s="5"/>
      <c r="H169" s="34"/>
      <c r="I169" s="5"/>
      <c r="J169" s="13"/>
      <c r="K169" s="13"/>
    </row>
    <row r="170" spans="5:11" s="1" customFormat="1" ht="12.75" customHeight="1">
      <c r="E170" s="13"/>
      <c r="F170" s="13"/>
      <c r="G170" s="5"/>
      <c r="H170" s="34"/>
      <c r="I170" s="5"/>
      <c r="J170" s="13"/>
      <c r="K170" s="13"/>
    </row>
    <row r="171" spans="5:11" s="1" customFormat="1" ht="12.75" customHeight="1">
      <c r="E171" s="13"/>
      <c r="F171" s="13"/>
      <c r="G171" s="5"/>
      <c r="H171" s="34"/>
      <c r="I171" s="5"/>
      <c r="J171" s="13"/>
      <c r="K171" s="13"/>
    </row>
    <row r="172" spans="5:11" s="1" customFormat="1" ht="12.75" customHeight="1">
      <c r="E172" s="13"/>
      <c r="F172" s="13"/>
      <c r="G172" s="5"/>
      <c r="H172" s="34"/>
      <c r="I172" s="5"/>
      <c r="J172" s="13"/>
      <c r="K172" s="13"/>
    </row>
    <row r="173" spans="5:11" s="1" customFormat="1" ht="12.75" customHeight="1">
      <c r="E173" s="13"/>
      <c r="F173" s="13"/>
      <c r="G173" s="5"/>
      <c r="H173" s="34"/>
      <c r="I173" s="5"/>
      <c r="J173" s="13"/>
      <c r="K173" s="13"/>
    </row>
    <row r="174" spans="5:11" s="1" customFormat="1" ht="12.75" customHeight="1">
      <c r="E174" s="13"/>
      <c r="F174" s="13"/>
      <c r="G174" s="5"/>
      <c r="H174" s="34"/>
      <c r="I174" s="5"/>
      <c r="J174" s="13"/>
      <c r="K174" s="13"/>
    </row>
    <row r="175" spans="5:11" s="1" customFormat="1" ht="12.75" customHeight="1">
      <c r="E175" s="13"/>
      <c r="F175" s="13"/>
      <c r="G175" s="5"/>
      <c r="H175" s="34"/>
      <c r="I175" s="5"/>
      <c r="J175" s="13"/>
      <c r="K175" s="13"/>
    </row>
    <row r="176" spans="5:11" s="1" customFormat="1" ht="12.75" customHeight="1">
      <c r="E176" s="13"/>
      <c r="F176" s="13"/>
      <c r="G176" s="5"/>
      <c r="H176" s="34"/>
      <c r="I176" s="5"/>
      <c r="J176" s="13"/>
      <c r="K176" s="13"/>
    </row>
    <row r="177" spans="5:11" s="1" customFormat="1" ht="12.75" customHeight="1">
      <c r="E177" s="13"/>
      <c r="F177" s="13"/>
      <c r="G177" s="5"/>
      <c r="H177" s="34"/>
      <c r="I177" s="5"/>
      <c r="J177" s="13"/>
      <c r="K177" s="13"/>
    </row>
    <row r="178" spans="5:11" s="1" customFormat="1" ht="12.75" customHeight="1">
      <c r="E178" s="13"/>
      <c r="F178" s="13"/>
      <c r="G178" s="5"/>
      <c r="H178" s="34"/>
      <c r="I178" s="5"/>
      <c r="J178" s="13"/>
      <c r="K178" s="13"/>
    </row>
    <row r="179" spans="5:11" s="1" customFormat="1" ht="12.75" customHeight="1">
      <c r="E179" s="13"/>
      <c r="F179" s="13"/>
      <c r="G179" s="5"/>
      <c r="H179" s="34"/>
      <c r="I179" s="5"/>
      <c r="J179" s="13"/>
      <c r="K179" s="13"/>
    </row>
    <row r="180" spans="5:11" s="1" customFormat="1" ht="12.75" customHeight="1">
      <c r="E180" s="13"/>
      <c r="F180" s="13"/>
      <c r="G180" s="5"/>
      <c r="H180" s="34"/>
      <c r="I180" s="5"/>
      <c r="J180" s="13"/>
      <c r="K180" s="13"/>
    </row>
    <row r="181" spans="5:11" s="1" customFormat="1" ht="12.75" customHeight="1">
      <c r="E181" s="13"/>
      <c r="F181" s="13"/>
      <c r="G181" s="5"/>
      <c r="H181" s="34"/>
      <c r="I181" s="5"/>
      <c r="J181" s="13"/>
      <c r="K181" s="13"/>
    </row>
    <row r="182" spans="5:11" s="1" customFormat="1" ht="12.75" customHeight="1">
      <c r="E182" s="13"/>
      <c r="F182" s="13"/>
      <c r="G182" s="5"/>
      <c r="H182" s="34"/>
      <c r="I182" s="5"/>
      <c r="J182" s="13"/>
      <c r="K182" s="13"/>
    </row>
    <row r="183" spans="5:11" s="1" customFormat="1" ht="12.75" customHeight="1">
      <c r="E183" s="13"/>
      <c r="F183" s="13"/>
      <c r="G183" s="5"/>
      <c r="H183" s="34"/>
      <c r="I183" s="5"/>
      <c r="J183" s="13"/>
      <c r="K183" s="13"/>
    </row>
    <row r="184" spans="5:11" s="1" customFormat="1" ht="12.75" customHeight="1">
      <c r="E184" s="13"/>
      <c r="F184" s="13"/>
      <c r="G184" s="5"/>
      <c r="H184" s="34"/>
      <c r="I184" s="5"/>
      <c r="J184" s="13"/>
      <c r="K184" s="13"/>
    </row>
    <row r="185" spans="5:11" s="1" customFormat="1" ht="12.75" customHeight="1">
      <c r="E185" s="13"/>
      <c r="F185" s="13"/>
      <c r="G185" s="5"/>
      <c r="H185" s="34"/>
      <c r="I185" s="5"/>
      <c r="J185" s="13"/>
      <c r="K185" s="13"/>
    </row>
    <row r="186" spans="5:11" s="1" customFormat="1" ht="12.75" customHeight="1">
      <c r="E186" s="13"/>
      <c r="F186" s="13"/>
      <c r="G186" s="5"/>
      <c r="H186" s="34"/>
      <c r="I186" s="5"/>
      <c r="J186" s="13"/>
      <c r="K186" s="13"/>
    </row>
    <row r="187" spans="5:11" s="1" customFormat="1" ht="12.75" customHeight="1">
      <c r="E187" s="13"/>
      <c r="F187" s="13"/>
      <c r="G187" s="5"/>
      <c r="H187" s="34"/>
      <c r="I187" s="5"/>
      <c r="J187" s="13"/>
      <c r="K187" s="13"/>
    </row>
    <row r="188" spans="5:11" s="1" customFormat="1" ht="12.75" customHeight="1">
      <c r="E188" s="13"/>
      <c r="F188" s="13"/>
      <c r="G188" s="5"/>
      <c r="H188" s="34"/>
      <c r="I188" s="5"/>
      <c r="J188" s="13"/>
      <c r="K188" s="13"/>
    </row>
    <row r="189" spans="5:11" s="1" customFormat="1" ht="12.75" customHeight="1">
      <c r="E189" s="13"/>
      <c r="F189" s="13"/>
      <c r="G189" s="5"/>
      <c r="H189" s="34"/>
      <c r="I189" s="5"/>
      <c r="J189" s="13"/>
      <c r="K189" s="13"/>
    </row>
    <row r="190" spans="5:11" s="1" customFormat="1" ht="12.75" customHeight="1">
      <c r="E190" s="13"/>
      <c r="F190" s="13"/>
      <c r="G190" s="5"/>
      <c r="H190" s="34"/>
      <c r="I190" s="5"/>
      <c r="J190" s="13"/>
      <c r="K190" s="13"/>
    </row>
    <row r="191" spans="5:11" s="1" customFormat="1" ht="12.75" customHeight="1">
      <c r="E191" s="13"/>
      <c r="F191" s="13"/>
      <c r="G191" s="5"/>
      <c r="H191" s="34"/>
      <c r="I191" s="5"/>
      <c r="J191" s="13"/>
      <c r="K191" s="13"/>
    </row>
    <row r="192" spans="5:11" s="1" customFormat="1" ht="12.75" customHeight="1">
      <c r="E192" s="13"/>
      <c r="F192" s="13"/>
      <c r="G192" s="5"/>
      <c r="H192" s="34"/>
      <c r="I192" s="5"/>
      <c r="J192" s="13"/>
      <c r="K192" s="13"/>
    </row>
    <row r="193" spans="5:11" s="1" customFormat="1" ht="12.75" customHeight="1">
      <c r="E193" s="13"/>
      <c r="F193" s="13"/>
      <c r="G193" s="5"/>
      <c r="H193" s="34"/>
      <c r="I193" s="5"/>
      <c r="J193" s="13"/>
      <c r="K193" s="13"/>
    </row>
    <row r="194" spans="5:11" s="1" customFormat="1" ht="12.75" customHeight="1">
      <c r="E194" s="13"/>
      <c r="F194" s="13"/>
      <c r="G194" s="5"/>
      <c r="H194" s="34"/>
      <c r="I194" s="5"/>
      <c r="J194" s="13"/>
      <c r="K194" s="13"/>
    </row>
    <row r="195" spans="5:11" s="1" customFormat="1" ht="12.75" customHeight="1">
      <c r="E195" s="13"/>
      <c r="F195" s="13"/>
      <c r="G195" s="5"/>
      <c r="H195" s="34"/>
      <c r="I195" s="5"/>
      <c r="J195" s="13"/>
      <c r="K195" s="13"/>
    </row>
    <row r="196" spans="5:11" s="1" customFormat="1" ht="12.75" customHeight="1">
      <c r="E196" s="13"/>
      <c r="F196" s="13"/>
      <c r="G196" s="5"/>
      <c r="H196" s="34"/>
      <c r="I196" s="5"/>
      <c r="J196" s="13"/>
      <c r="K196" s="13"/>
    </row>
    <row r="197" spans="5:11" s="1" customFormat="1" ht="12.75" customHeight="1">
      <c r="E197" s="13"/>
      <c r="F197" s="13"/>
      <c r="G197" s="5"/>
      <c r="H197" s="34"/>
      <c r="I197" s="5"/>
      <c r="J197" s="13"/>
      <c r="K197" s="13"/>
    </row>
    <row r="198" spans="5:11" s="1" customFormat="1" ht="12.75" customHeight="1">
      <c r="E198" s="13"/>
      <c r="F198" s="13"/>
      <c r="G198" s="5"/>
      <c r="H198" s="34"/>
      <c r="I198" s="5"/>
      <c r="J198" s="13"/>
      <c r="K198" s="13"/>
    </row>
    <row r="199" spans="5:11" s="1" customFormat="1" ht="12.75" customHeight="1">
      <c r="E199" s="13"/>
      <c r="F199" s="13"/>
      <c r="G199" s="5"/>
      <c r="H199" s="34"/>
      <c r="I199" s="5"/>
      <c r="J199" s="13"/>
      <c r="K199" s="13"/>
    </row>
    <row r="200" spans="5:11" s="1" customFormat="1" ht="12.75" customHeight="1">
      <c r="E200" s="13"/>
      <c r="F200" s="13"/>
      <c r="G200" s="5"/>
      <c r="H200" s="34"/>
      <c r="I200" s="5"/>
      <c r="J200" s="13"/>
      <c r="K200" s="13"/>
    </row>
    <row r="201" spans="5:11" s="1" customFormat="1" ht="12.75" customHeight="1">
      <c r="E201" s="13"/>
      <c r="F201" s="13"/>
      <c r="G201" s="5"/>
      <c r="H201" s="34"/>
      <c r="I201" s="5"/>
      <c r="J201" s="13"/>
      <c r="K201" s="13"/>
    </row>
    <row r="202" spans="5:11" s="1" customFormat="1" ht="12.75" customHeight="1">
      <c r="E202" s="13"/>
      <c r="F202" s="13"/>
      <c r="G202" s="5"/>
      <c r="H202" s="34"/>
      <c r="I202" s="5"/>
      <c r="J202" s="13"/>
      <c r="K202" s="13"/>
    </row>
    <row r="203" spans="5:11" s="1" customFormat="1" ht="12.75" customHeight="1">
      <c r="E203" s="13"/>
      <c r="F203" s="13"/>
      <c r="G203" s="5"/>
      <c r="H203" s="34"/>
      <c r="I203" s="5"/>
      <c r="J203" s="13"/>
      <c r="K203" s="13"/>
    </row>
    <row r="204" spans="5:11" s="1" customFormat="1" ht="12.75" customHeight="1">
      <c r="E204" s="13"/>
      <c r="F204" s="13"/>
      <c r="G204" s="5"/>
      <c r="H204" s="34"/>
      <c r="I204" s="5"/>
      <c r="J204" s="13"/>
      <c r="K204" s="13"/>
    </row>
    <row r="205" spans="5:11" s="1" customFormat="1" ht="12.75" customHeight="1">
      <c r="E205" s="13"/>
      <c r="F205" s="13"/>
      <c r="G205" s="5"/>
      <c r="H205" s="34"/>
      <c r="I205" s="5"/>
      <c r="J205" s="13"/>
      <c r="K205" s="13"/>
    </row>
    <row r="206" spans="5:11" s="1" customFormat="1" ht="12.75" customHeight="1">
      <c r="E206" s="13"/>
      <c r="F206" s="13"/>
      <c r="G206" s="5"/>
      <c r="H206" s="34"/>
      <c r="I206" s="5"/>
      <c r="J206" s="13"/>
      <c r="K206" s="13"/>
    </row>
    <row r="207" spans="5:11" s="1" customFormat="1" ht="12.75" customHeight="1">
      <c r="E207" s="13"/>
      <c r="F207" s="13"/>
      <c r="G207" s="5"/>
      <c r="H207" s="34"/>
      <c r="I207" s="5"/>
      <c r="J207" s="13"/>
      <c r="K207" s="13"/>
    </row>
    <row r="208" spans="5:11" s="1" customFormat="1" ht="12.75" customHeight="1">
      <c r="E208" s="13"/>
      <c r="F208" s="13"/>
      <c r="G208" s="5"/>
      <c r="H208" s="34"/>
      <c r="I208" s="5"/>
      <c r="J208" s="13"/>
      <c r="K208" s="13"/>
    </row>
    <row r="209" spans="5:11" s="1" customFormat="1" ht="12.75" customHeight="1">
      <c r="E209" s="13"/>
      <c r="F209" s="13"/>
      <c r="G209" s="5"/>
      <c r="H209" s="34"/>
      <c r="I209" s="5"/>
      <c r="J209" s="13"/>
      <c r="K209" s="13"/>
    </row>
    <row r="210" spans="5:11" s="1" customFormat="1" ht="12.75" customHeight="1">
      <c r="E210" s="13"/>
      <c r="F210" s="13"/>
      <c r="G210" s="5"/>
      <c r="H210" s="34"/>
      <c r="I210" s="5"/>
      <c r="J210" s="13"/>
      <c r="K210" s="13"/>
    </row>
    <row r="211" spans="5:11" s="1" customFormat="1" ht="12.75" customHeight="1">
      <c r="E211" s="13"/>
      <c r="F211" s="13"/>
      <c r="G211" s="5"/>
      <c r="H211" s="34"/>
      <c r="I211" s="5"/>
      <c r="J211" s="13"/>
      <c r="K211" s="13"/>
    </row>
    <row r="212" spans="5:11" s="1" customFormat="1" ht="12.75" customHeight="1">
      <c r="E212" s="13"/>
      <c r="F212" s="13"/>
      <c r="G212" s="5"/>
      <c r="H212" s="34"/>
      <c r="I212" s="5"/>
      <c r="J212" s="13"/>
      <c r="K212" s="13"/>
    </row>
    <row r="213" spans="5:11" s="1" customFormat="1" ht="12.75" customHeight="1">
      <c r="E213" s="13"/>
      <c r="F213" s="13"/>
      <c r="G213" s="5"/>
      <c r="H213" s="34"/>
      <c r="I213" s="5"/>
      <c r="J213" s="13"/>
      <c r="K213" s="13"/>
    </row>
    <row r="214" spans="5:11" s="1" customFormat="1" ht="12.75" customHeight="1">
      <c r="E214" s="13"/>
      <c r="F214" s="13"/>
      <c r="G214" s="5"/>
      <c r="H214" s="34"/>
      <c r="I214" s="5"/>
      <c r="J214" s="13"/>
      <c r="K214" s="13"/>
    </row>
    <row r="215" spans="5:11" s="1" customFormat="1" ht="12.75" customHeight="1">
      <c r="E215" s="13"/>
      <c r="F215" s="13"/>
      <c r="G215" s="5"/>
      <c r="H215" s="34"/>
      <c r="I215" s="5"/>
      <c r="J215" s="13"/>
      <c r="K215" s="13"/>
    </row>
    <row r="216" spans="5:11" s="1" customFormat="1" ht="12.75" customHeight="1">
      <c r="E216" s="13"/>
      <c r="F216" s="13"/>
      <c r="G216" s="5"/>
      <c r="H216" s="34"/>
      <c r="I216" s="5"/>
      <c r="J216" s="13"/>
      <c r="K216" s="13"/>
    </row>
    <row r="217" spans="5:11" s="1" customFormat="1" ht="12.75" customHeight="1">
      <c r="E217" s="13"/>
      <c r="F217" s="13"/>
      <c r="G217" s="5"/>
      <c r="H217" s="34"/>
      <c r="I217" s="5"/>
      <c r="J217" s="13"/>
      <c r="K217" s="13"/>
    </row>
    <row r="218" spans="5:11" s="1" customFormat="1" ht="12.75" customHeight="1">
      <c r="E218" s="13"/>
      <c r="F218" s="13"/>
      <c r="G218" s="5"/>
      <c r="H218" s="34"/>
      <c r="I218" s="5"/>
      <c r="J218" s="13"/>
      <c r="K218" s="13"/>
    </row>
    <row r="219" spans="5:11" s="1" customFormat="1" ht="12.75" customHeight="1">
      <c r="E219" s="13"/>
      <c r="F219" s="13"/>
      <c r="G219" s="5"/>
      <c r="H219" s="34"/>
      <c r="I219" s="5"/>
      <c r="J219" s="13"/>
      <c r="K219" s="13"/>
    </row>
    <row r="220" spans="5:11" s="1" customFormat="1" ht="12.75" customHeight="1">
      <c r="E220" s="13"/>
      <c r="F220" s="13"/>
      <c r="G220" s="5"/>
      <c r="H220" s="34"/>
      <c r="I220" s="5"/>
      <c r="J220" s="13"/>
      <c r="K220" s="13"/>
    </row>
    <row r="221" spans="5:11" s="1" customFormat="1" ht="12.75" customHeight="1">
      <c r="E221" s="13"/>
      <c r="F221" s="13"/>
      <c r="G221" s="5"/>
      <c r="H221" s="34"/>
      <c r="I221" s="5"/>
      <c r="J221" s="13"/>
      <c r="K221" s="13"/>
    </row>
    <row r="222" spans="5:11" s="1" customFormat="1" ht="12.75" customHeight="1">
      <c r="E222" s="13"/>
      <c r="F222" s="13"/>
      <c r="G222" s="5"/>
      <c r="H222" s="34"/>
      <c r="I222" s="5"/>
      <c r="J222" s="13"/>
      <c r="K222" s="13"/>
    </row>
    <row r="223" spans="5:11" s="1" customFormat="1" ht="12.75" customHeight="1">
      <c r="E223" s="13"/>
      <c r="F223" s="13"/>
      <c r="G223" s="5"/>
      <c r="H223" s="34"/>
      <c r="I223" s="5"/>
      <c r="J223" s="13"/>
      <c r="K223" s="13"/>
    </row>
    <row r="224" spans="5:11" s="1" customFormat="1" ht="12.75" customHeight="1">
      <c r="E224" s="13"/>
      <c r="F224" s="13"/>
      <c r="G224" s="5"/>
      <c r="H224" s="34"/>
      <c r="I224" s="5"/>
      <c r="J224" s="13"/>
      <c r="K224" s="13"/>
    </row>
    <row r="225" spans="5:11" s="1" customFormat="1" ht="12.75" customHeight="1">
      <c r="E225" s="13"/>
      <c r="F225" s="13"/>
      <c r="G225" s="5"/>
      <c r="H225" s="34"/>
      <c r="I225" s="5"/>
      <c r="J225" s="13"/>
      <c r="K225" s="13"/>
    </row>
    <row r="226" spans="5:11" s="1" customFormat="1" ht="12.75" customHeight="1">
      <c r="E226" s="13"/>
      <c r="F226" s="13"/>
      <c r="G226" s="5"/>
      <c r="H226" s="34"/>
      <c r="I226" s="5"/>
      <c r="J226" s="13"/>
      <c r="K226" s="13"/>
    </row>
    <row r="227" spans="5:11" s="1" customFormat="1" ht="12.75" customHeight="1">
      <c r="E227" s="13"/>
      <c r="F227" s="13"/>
      <c r="G227" s="5"/>
      <c r="H227" s="34"/>
      <c r="I227" s="5"/>
      <c r="J227" s="13"/>
      <c r="K227" s="13"/>
    </row>
    <row r="228" spans="5:11" s="1" customFormat="1" ht="12.75" customHeight="1">
      <c r="E228" s="13"/>
      <c r="F228" s="13"/>
      <c r="G228" s="5"/>
      <c r="H228" s="34"/>
      <c r="I228" s="5"/>
      <c r="J228" s="13"/>
      <c r="K228" s="13"/>
    </row>
    <row r="229" spans="5:11" s="1" customFormat="1" ht="12.75" customHeight="1">
      <c r="E229" s="13"/>
      <c r="F229" s="13"/>
      <c r="G229" s="5"/>
      <c r="H229" s="34"/>
      <c r="I229" s="5"/>
      <c r="J229" s="13"/>
      <c r="K229" s="13"/>
    </row>
    <row r="230" spans="5:11" s="1" customFormat="1" ht="12.75" customHeight="1">
      <c r="E230" s="13"/>
      <c r="F230" s="13"/>
      <c r="G230" s="5"/>
      <c r="H230" s="34"/>
      <c r="I230" s="5"/>
      <c r="J230" s="13"/>
      <c r="K230" s="13"/>
    </row>
    <row r="231" spans="5:11" s="1" customFormat="1" ht="12.75" customHeight="1">
      <c r="E231" s="13"/>
      <c r="F231" s="13"/>
      <c r="G231" s="5"/>
      <c r="H231" s="34"/>
      <c r="I231" s="5"/>
      <c r="J231" s="13"/>
      <c r="K231" s="13"/>
    </row>
    <row r="232" spans="5:11" s="1" customFormat="1" ht="12.75" customHeight="1">
      <c r="E232" s="13"/>
      <c r="F232" s="13"/>
      <c r="G232" s="5"/>
      <c r="H232" s="34"/>
      <c r="I232" s="5"/>
      <c r="J232" s="13"/>
      <c r="K232" s="13"/>
    </row>
    <row r="233" spans="5:11" s="1" customFormat="1" ht="12.75" customHeight="1">
      <c r="E233" s="13"/>
      <c r="F233" s="13"/>
      <c r="G233" s="5"/>
      <c r="H233" s="34"/>
      <c r="I233" s="5"/>
      <c r="J233" s="13"/>
      <c r="K233" s="13"/>
    </row>
    <row r="234" spans="5:11" s="1" customFormat="1" ht="12.75" customHeight="1">
      <c r="E234" s="13"/>
      <c r="F234" s="13"/>
      <c r="G234" s="5"/>
      <c r="H234" s="34"/>
      <c r="I234" s="5"/>
      <c r="J234" s="13"/>
      <c r="K234" s="13"/>
    </row>
    <row r="235" spans="5:11" s="1" customFormat="1" ht="12.75" customHeight="1">
      <c r="E235" s="13"/>
      <c r="F235" s="13"/>
      <c r="G235" s="5"/>
      <c r="H235" s="34"/>
      <c r="I235" s="5"/>
      <c r="J235" s="13"/>
      <c r="K235" s="13"/>
    </row>
    <row r="236" spans="5:11" s="1" customFormat="1" ht="12.75" customHeight="1">
      <c r="E236" s="13"/>
      <c r="F236" s="13"/>
      <c r="G236" s="5"/>
      <c r="H236" s="34"/>
      <c r="I236" s="5"/>
      <c r="J236" s="13"/>
      <c r="K236" s="13"/>
    </row>
    <row r="237" spans="5:11" s="1" customFormat="1" ht="12.75" customHeight="1">
      <c r="E237" s="13"/>
      <c r="F237" s="13"/>
      <c r="G237" s="5"/>
      <c r="H237" s="34"/>
      <c r="I237" s="5"/>
      <c r="J237" s="13"/>
      <c r="K237" s="13"/>
    </row>
    <row r="238" spans="5:11" s="1" customFormat="1" ht="12.75" customHeight="1">
      <c r="E238" s="13"/>
      <c r="F238" s="13"/>
      <c r="G238" s="5"/>
      <c r="H238" s="34"/>
      <c r="I238" s="5"/>
      <c r="J238" s="13"/>
      <c r="K238" s="13"/>
    </row>
    <row r="239" spans="5:11" s="1" customFormat="1" ht="12.75" customHeight="1">
      <c r="E239" s="13"/>
      <c r="F239" s="13"/>
      <c r="G239" s="5"/>
      <c r="H239" s="34"/>
      <c r="I239" s="5"/>
      <c r="J239" s="13"/>
      <c r="K239" s="13"/>
    </row>
    <row r="240" spans="5:11" s="1" customFormat="1" ht="12.75" customHeight="1">
      <c r="E240" s="13"/>
      <c r="F240" s="13"/>
      <c r="G240" s="5"/>
      <c r="H240" s="34"/>
      <c r="I240" s="5"/>
      <c r="J240" s="13"/>
      <c r="K240" s="13"/>
    </row>
    <row r="241" spans="5:11" s="1" customFormat="1" ht="12.75" customHeight="1">
      <c r="E241" s="13"/>
      <c r="F241" s="13"/>
      <c r="G241" s="5"/>
      <c r="H241" s="34"/>
      <c r="I241" s="5"/>
      <c r="J241" s="13"/>
      <c r="K241" s="13"/>
    </row>
    <row r="242" spans="5:11" s="1" customFormat="1" ht="12.75" customHeight="1">
      <c r="E242" s="13"/>
      <c r="F242" s="13"/>
      <c r="G242" s="5"/>
      <c r="H242" s="34"/>
      <c r="I242" s="5"/>
      <c r="J242" s="13"/>
      <c r="K242" s="13"/>
    </row>
    <row r="243" spans="5:11" s="1" customFormat="1" ht="12.75" customHeight="1">
      <c r="E243" s="13"/>
      <c r="F243" s="13"/>
      <c r="G243" s="5"/>
      <c r="H243" s="34"/>
      <c r="I243" s="5"/>
      <c r="J243" s="13"/>
      <c r="K243" s="13"/>
    </row>
    <row r="244" spans="5:11" s="1" customFormat="1" ht="12.75" customHeight="1">
      <c r="E244" s="13"/>
      <c r="F244" s="13"/>
      <c r="G244" s="5"/>
      <c r="H244" s="34"/>
      <c r="I244" s="5"/>
      <c r="J244" s="13"/>
      <c r="K244" s="13"/>
    </row>
    <row r="245" spans="5:11" s="1" customFormat="1" ht="12.75" customHeight="1">
      <c r="E245" s="13"/>
      <c r="F245" s="13"/>
      <c r="G245" s="5"/>
      <c r="H245" s="34"/>
      <c r="I245" s="5"/>
      <c r="J245" s="13"/>
      <c r="K245" s="13"/>
    </row>
    <row r="246" spans="5:11" s="1" customFormat="1" ht="12.75" customHeight="1">
      <c r="E246" s="13"/>
      <c r="F246" s="13"/>
      <c r="G246" s="5"/>
      <c r="H246" s="34"/>
      <c r="I246" s="5"/>
      <c r="J246" s="13"/>
      <c r="K246" s="13"/>
    </row>
    <row r="247" spans="5:11" s="1" customFormat="1" ht="12.75" customHeight="1">
      <c r="E247" s="13"/>
      <c r="F247" s="13"/>
      <c r="G247" s="5"/>
      <c r="H247" s="34"/>
      <c r="I247" s="5"/>
      <c r="J247" s="13"/>
      <c r="K247" s="13"/>
    </row>
    <row r="248" spans="5:11" s="1" customFormat="1" ht="12.75" customHeight="1">
      <c r="E248" s="13"/>
      <c r="F248" s="13"/>
      <c r="G248" s="5"/>
      <c r="H248" s="34"/>
      <c r="I248" s="5"/>
      <c r="J248" s="13"/>
      <c r="K248" s="13"/>
    </row>
    <row r="249" spans="5:11" s="1" customFormat="1" ht="12.75" customHeight="1">
      <c r="E249" s="13"/>
      <c r="F249" s="13"/>
      <c r="G249" s="5"/>
      <c r="H249" s="34"/>
      <c r="I249" s="5"/>
      <c r="J249" s="13"/>
      <c r="K249" s="13"/>
    </row>
    <row r="250" spans="5:11" s="1" customFormat="1" ht="12.75" customHeight="1">
      <c r="E250" s="13"/>
      <c r="F250" s="13"/>
      <c r="G250" s="5"/>
      <c r="H250" s="34"/>
      <c r="I250" s="5"/>
      <c r="J250" s="13"/>
      <c r="K250" s="13"/>
    </row>
    <row r="251" spans="5:11" s="1" customFormat="1" ht="12.75" customHeight="1">
      <c r="E251" s="13"/>
      <c r="F251" s="13"/>
      <c r="G251" s="5"/>
      <c r="H251" s="34"/>
      <c r="I251" s="5"/>
      <c r="J251" s="13"/>
      <c r="K251" s="13"/>
    </row>
    <row r="252" spans="5:11" s="1" customFormat="1" ht="12.75" customHeight="1">
      <c r="E252" s="13"/>
      <c r="F252" s="13"/>
      <c r="G252" s="5"/>
      <c r="H252" s="34"/>
      <c r="I252" s="5"/>
      <c r="J252" s="13"/>
      <c r="K252" s="13"/>
    </row>
    <row r="253" spans="5:11" s="1" customFormat="1" ht="12.75" customHeight="1">
      <c r="E253" s="13"/>
      <c r="F253" s="13"/>
      <c r="G253" s="5"/>
      <c r="H253" s="34"/>
      <c r="I253" s="5"/>
      <c r="J253" s="13"/>
      <c r="K253" s="13"/>
    </row>
    <row r="254" spans="5:11" s="1" customFormat="1" ht="12.75" customHeight="1">
      <c r="E254" s="13"/>
      <c r="F254" s="13"/>
      <c r="G254" s="5"/>
      <c r="H254" s="34"/>
      <c r="I254" s="5"/>
      <c r="J254" s="13"/>
      <c r="K254" s="13"/>
    </row>
    <row r="255" spans="5:11" s="1" customFormat="1" ht="12.75" customHeight="1">
      <c r="E255" s="13"/>
      <c r="F255" s="13"/>
      <c r="G255" s="5"/>
      <c r="H255" s="34"/>
      <c r="I255" s="5"/>
      <c r="J255" s="13"/>
      <c r="K255" s="13"/>
    </row>
    <row r="256" spans="5:11" s="1" customFormat="1" ht="12.75" customHeight="1">
      <c r="E256" s="13"/>
      <c r="F256" s="13"/>
      <c r="G256" s="5"/>
      <c r="H256" s="34"/>
      <c r="I256" s="5"/>
      <c r="J256" s="13"/>
      <c r="K256" s="13"/>
    </row>
    <row r="257" spans="5:11" s="1" customFormat="1" ht="12.75" customHeight="1">
      <c r="E257" s="13"/>
      <c r="F257" s="13"/>
      <c r="G257" s="5"/>
      <c r="H257" s="34"/>
      <c r="I257" s="5"/>
      <c r="J257" s="13"/>
      <c r="K257" s="13"/>
    </row>
    <row r="258" spans="5:11" s="1" customFormat="1" ht="12.75" customHeight="1">
      <c r="E258" s="13"/>
      <c r="F258" s="13"/>
      <c r="G258" s="5"/>
      <c r="H258" s="34"/>
      <c r="I258" s="5"/>
      <c r="J258" s="13"/>
      <c r="K258" s="13"/>
    </row>
    <row r="259" spans="5:11" s="1" customFormat="1" ht="12.75" customHeight="1">
      <c r="E259" s="13"/>
      <c r="F259" s="13"/>
      <c r="G259" s="5"/>
      <c r="H259" s="34"/>
      <c r="I259" s="5"/>
      <c r="J259" s="13"/>
      <c r="K259" s="13"/>
    </row>
    <row r="260" spans="5:11" s="1" customFormat="1" ht="12.75" customHeight="1">
      <c r="E260" s="13"/>
      <c r="F260" s="13"/>
      <c r="G260" s="5"/>
      <c r="H260" s="34"/>
      <c r="I260" s="5"/>
      <c r="J260" s="13"/>
      <c r="K260" s="13"/>
    </row>
    <row r="261" spans="5:11" s="1" customFormat="1" ht="12.75" customHeight="1">
      <c r="E261" s="13"/>
      <c r="F261" s="13"/>
      <c r="G261" s="5"/>
      <c r="H261" s="34"/>
      <c r="I261" s="5"/>
      <c r="J261" s="13"/>
      <c r="K261" s="13"/>
    </row>
    <row r="262" spans="5:11" s="1" customFormat="1" ht="12.75" customHeight="1">
      <c r="E262" s="13"/>
      <c r="F262" s="13"/>
      <c r="G262" s="5"/>
      <c r="H262" s="34"/>
      <c r="I262" s="5"/>
      <c r="J262" s="13"/>
      <c r="K262" s="13"/>
    </row>
  </sheetData>
  <sheetProtection formatCells="0" formatColumns="0" formatRows="0" insertColumns="0" insertRows="0" insertHyperlinks="0" deleteColumns="0" deleteRows="0" sort="0" autoFilter="0" pivotTables="0"/>
  <mergeCells count="25">
    <mergeCell ref="B2:S2"/>
    <mergeCell ref="B3:S3"/>
    <mergeCell ref="B4:S4"/>
    <mergeCell ref="B6:B10"/>
    <mergeCell ref="C6:C10"/>
    <mergeCell ref="D6:F6"/>
    <mergeCell ref="G6:G10"/>
    <mergeCell ref="H6:H10"/>
    <mergeCell ref="I6:K6"/>
    <mergeCell ref="L6:L10"/>
    <mergeCell ref="M6:O6"/>
    <mergeCell ref="P6:P10"/>
    <mergeCell ref="Q6:S6"/>
    <mergeCell ref="D7:D10"/>
    <mergeCell ref="E7:E10"/>
    <mergeCell ref="F7:F10"/>
    <mergeCell ref="O7:O10"/>
    <mergeCell ref="Q7:Q10"/>
    <mergeCell ref="R7:R10"/>
    <mergeCell ref="S7:S10"/>
    <mergeCell ref="I7:I10"/>
    <mergeCell ref="J7:J10"/>
    <mergeCell ref="K7:K10"/>
    <mergeCell ref="M7:M10"/>
    <mergeCell ref="N7:N10"/>
  </mergeCells>
  <printOptions/>
  <pageMargins left="0.31496062992125984" right="0.31496062992125984" top="0.35433070866141736" bottom="0.35433070866141736" header="0.31496062992125984" footer="0.31496062992125984"/>
  <pageSetup fitToHeight="7" horizontalDpi="600" verticalDpi="600" orientation="landscape" paperSize="9" scale="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2"/>
  <sheetViews>
    <sheetView view="pageBreakPreview" zoomScale="40" zoomScaleSheetLayoutView="40" zoomScalePageLayoutView="40" workbookViewId="0" topLeftCell="A1">
      <selection activeCell="D13" sqref="D13"/>
    </sheetView>
  </sheetViews>
  <sheetFormatPr defaultColWidth="9.00390625" defaultRowHeight="12.75"/>
  <cols>
    <col min="1" max="1" width="8.625" style="14" hidden="1" customWidth="1"/>
    <col min="2" max="2" width="0.37109375" style="14" customWidth="1"/>
    <col min="3" max="3" width="50.125" style="1" customWidth="1"/>
    <col min="4" max="4" width="23.50390625" style="9" customWidth="1"/>
    <col min="5" max="5" width="23.50390625" style="5" customWidth="1"/>
    <col min="6" max="6" width="23.50390625" style="12" customWidth="1"/>
    <col min="7" max="7" width="23.125" style="12" customWidth="1"/>
    <col min="8" max="8" width="25.875" style="13" customWidth="1"/>
    <col min="9" max="9" width="23.25390625" style="34" customWidth="1"/>
    <col min="10" max="10" width="25.50390625" style="5" customWidth="1"/>
    <col min="11" max="11" width="22.50390625" style="12" customWidth="1"/>
    <col min="12" max="12" width="21.50390625" style="12" customWidth="1"/>
    <col min="13" max="13" width="26.125" style="7" customWidth="1"/>
    <col min="14" max="14" width="25.625" style="7" customWidth="1"/>
    <col min="15" max="15" width="21.50390625" style="1" customWidth="1"/>
    <col min="16" max="16" width="20.375" style="1" customWidth="1"/>
    <col min="17" max="17" width="23.00390625" style="1" customWidth="1"/>
    <col min="18" max="18" width="21.375" style="1" customWidth="1"/>
    <col min="19" max="19" width="17.875" style="1" customWidth="1"/>
    <col min="20" max="20" width="17.375" style="1" customWidth="1"/>
    <col min="21" max="21" width="8.875" style="1" customWidth="1"/>
  </cols>
  <sheetData>
    <row r="1" spans="5:13" ht="15" customHeight="1">
      <c r="E1" s="32"/>
      <c r="F1" s="38"/>
      <c r="G1" s="35"/>
      <c r="H1" s="35"/>
      <c r="I1" s="33"/>
      <c r="J1" s="19"/>
      <c r="K1" s="35"/>
      <c r="L1" s="35"/>
      <c r="M1" s="8"/>
    </row>
    <row r="2" spans="3:20" ht="43.5" customHeight="1">
      <c r="C2" s="127" t="s">
        <v>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3:20" ht="51.75" customHeight="1">
      <c r="C3" s="127" t="s">
        <v>151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3:20" ht="46.5" customHeight="1">
      <c r="C4" s="127" t="s">
        <v>2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spans="3:20" ht="36" customHeight="1">
      <c r="C5" s="2" t="s">
        <v>3</v>
      </c>
      <c r="D5" s="10"/>
      <c r="E5" s="2"/>
      <c r="F5" s="37"/>
      <c r="G5" s="37"/>
      <c r="H5" s="121"/>
      <c r="K5" s="36"/>
      <c r="L5" s="36"/>
      <c r="M5" s="36"/>
      <c r="N5" s="36"/>
      <c r="O5" s="36"/>
      <c r="P5" s="36"/>
      <c r="Q5" s="36"/>
      <c r="R5" s="36"/>
      <c r="S5" s="36"/>
      <c r="T5" s="100" t="s">
        <v>4</v>
      </c>
    </row>
    <row r="6" spans="3:20" ht="32.25" customHeight="1">
      <c r="C6" s="131" t="s">
        <v>5</v>
      </c>
      <c r="D6" s="132" t="s">
        <v>152</v>
      </c>
      <c r="E6" s="128" t="s">
        <v>7</v>
      </c>
      <c r="F6" s="128"/>
      <c r="G6" s="128"/>
      <c r="H6" s="137" t="s">
        <v>153</v>
      </c>
      <c r="I6" s="136" t="s">
        <v>154</v>
      </c>
      <c r="J6" s="131" t="s">
        <v>7</v>
      </c>
      <c r="K6" s="131"/>
      <c r="L6" s="131"/>
      <c r="M6" s="136" t="s">
        <v>155</v>
      </c>
      <c r="N6" s="131" t="s">
        <v>7</v>
      </c>
      <c r="O6" s="131"/>
      <c r="P6" s="131"/>
      <c r="Q6" s="134" t="s">
        <v>11</v>
      </c>
      <c r="R6" s="131" t="s">
        <v>7</v>
      </c>
      <c r="S6" s="131"/>
      <c r="T6" s="131"/>
    </row>
    <row r="7" spans="3:20" ht="12.75" customHeight="1">
      <c r="C7" s="131"/>
      <c r="D7" s="132"/>
      <c r="E7" s="129" t="s">
        <v>12</v>
      </c>
      <c r="F7" s="130" t="s">
        <v>13</v>
      </c>
      <c r="G7" s="135" t="s">
        <v>14</v>
      </c>
      <c r="H7" s="137"/>
      <c r="I7" s="136"/>
      <c r="J7" s="129" t="s">
        <v>12</v>
      </c>
      <c r="K7" s="130" t="s">
        <v>13</v>
      </c>
      <c r="L7" s="135" t="s">
        <v>14</v>
      </c>
      <c r="M7" s="136"/>
      <c r="N7" s="129" t="s">
        <v>12</v>
      </c>
      <c r="O7" s="130" t="s">
        <v>13</v>
      </c>
      <c r="P7" s="135" t="s">
        <v>14</v>
      </c>
      <c r="Q7" s="134"/>
      <c r="R7" s="129" t="s">
        <v>12</v>
      </c>
      <c r="S7" s="130" t="s">
        <v>13</v>
      </c>
      <c r="T7" s="135" t="s">
        <v>14</v>
      </c>
    </row>
    <row r="8" spans="3:20" ht="12.75" customHeight="1">
      <c r="C8" s="131"/>
      <c r="D8" s="132"/>
      <c r="E8" s="129"/>
      <c r="F8" s="130"/>
      <c r="G8" s="135"/>
      <c r="H8" s="137"/>
      <c r="I8" s="136"/>
      <c r="J8" s="129"/>
      <c r="K8" s="130"/>
      <c r="L8" s="135"/>
      <c r="M8" s="136"/>
      <c r="N8" s="129"/>
      <c r="O8" s="130"/>
      <c r="P8" s="135"/>
      <c r="Q8" s="134"/>
      <c r="R8" s="129"/>
      <c r="S8" s="130"/>
      <c r="T8" s="135"/>
    </row>
    <row r="9" spans="3:20" ht="72" customHeight="1">
      <c r="C9" s="131"/>
      <c r="D9" s="132"/>
      <c r="E9" s="129"/>
      <c r="F9" s="130"/>
      <c r="G9" s="135"/>
      <c r="H9" s="137"/>
      <c r="I9" s="136"/>
      <c r="J9" s="129"/>
      <c r="K9" s="130"/>
      <c r="L9" s="135"/>
      <c r="M9" s="136"/>
      <c r="N9" s="129"/>
      <c r="O9" s="130"/>
      <c r="P9" s="135"/>
      <c r="Q9" s="134"/>
      <c r="R9" s="129"/>
      <c r="S9" s="130"/>
      <c r="T9" s="135"/>
    </row>
    <row r="10" spans="3:20" ht="107.25" customHeight="1">
      <c r="C10" s="131"/>
      <c r="D10" s="132"/>
      <c r="E10" s="129"/>
      <c r="F10" s="130"/>
      <c r="G10" s="135"/>
      <c r="H10" s="137"/>
      <c r="I10" s="136"/>
      <c r="J10" s="129"/>
      <c r="K10" s="130"/>
      <c r="L10" s="135"/>
      <c r="M10" s="136"/>
      <c r="N10" s="129"/>
      <c r="O10" s="130"/>
      <c r="P10" s="135"/>
      <c r="Q10" s="134"/>
      <c r="R10" s="129"/>
      <c r="S10" s="130"/>
      <c r="T10" s="135"/>
    </row>
    <row r="11" spans="3:20" ht="24.75" customHeight="1">
      <c r="C11" s="101">
        <v>1</v>
      </c>
      <c r="D11" s="102">
        <v>2</v>
      </c>
      <c r="E11" s="101">
        <v>3</v>
      </c>
      <c r="F11" s="103">
        <v>4</v>
      </c>
      <c r="G11" s="103">
        <v>5</v>
      </c>
      <c r="H11" s="103">
        <v>6</v>
      </c>
      <c r="I11" s="103">
        <v>7</v>
      </c>
      <c r="J11" s="101">
        <v>8</v>
      </c>
      <c r="K11" s="103">
        <v>9</v>
      </c>
      <c r="L11" s="103">
        <v>10</v>
      </c>
      <c r="M11" s="104">
        <v>11</v>
      </c>
      <c r="N11" s="101">
        <v>12</v>
      </c>
      <c r="O11" s="103">
        <v>13</v>
      </c>
      <c r="P11" s="103">
        <v>14</v>
      </c>
      <c r="Q11" s="104" t="s">
        <v>15</v>
      </c>
      <c r="R11" s="101" t="s">
        <v>16</v>
      </c>
      <c r="S11" s="103" t="s">
        <v>17</v>
      </c>
      <c r="T11" s="103" t="s">
        <v>18</v>
      </c>
    </row>
    <row r="12" spans="1:20" s="13" customFormat="1" ht="27.75" customHeight="1">
      <c r="A12" s="15"/>
      <c r="B12" s="15"/>
      <c r="C12" s="71" t="s">
        <v>19</v>
      </c>
      <c r="D12" s="40"/>
      <c r="E12" s="6"/>
      <c r="F12" s="11"/>
      <c r="G12" s="11"/>
      <c r="H12" s="11"/>
      <c r="I12" s="40"/>
      <c r="J12" s="6"/>
      <c r="K12" s="11"/>
      <c r="L12" s="11"/>
      <c r="M12" s="40"/>
      <c r="N12" s="6"/>
      <c r="O12" s="11"/>
      <c r="P12" s="11"/>
      <c r="Q12" s="40"/>
      <c r="R12" s="6"/>
      <c r="S12" s="11"/>
      <c r="T12" s="11"/>
    </row>
    <row r="13" spans="1:20" s="13" customFormat="1" ht="38.25" customHeight="1">
      <c r="A13" s="15"/>
      <c r="B13" s="15"/>
      <c r="C13" s="72" t="s">
        <v>20</v>
      </c>
      <c r="D13" s="43">
        <f>+D14+D15+D16+D19+D20+D17+D18+D34</f>
        <v>7825149</v>
      </c>
      <c r="E13" s="44">
        <f>+E14+E15+E16+E19+E20+E17+E18+E34</f>
        <v>7801199</v>
      </c>
      <c r="F13" s="43">
        <f>+F14+F15+F16+F19+F20+F17+F18+F34</f>
        <v>23950</v>
      </c>
      <c r="G13" s="43">
        <f>+G14+G15+G16+G19+G20+G17+G18+G34</f>
        <v>0</v>
      </c>
      <c r="H13" s="43">
        <f>+H14+H15+H16+H19+H20+H17+H18+H34</f>
        <v>1817143.5</v>
      </c>
      <c r="I13" s="43">
        <f>+I14+I15+I16+I19+I20+I17+I18+I34</f>
        <v>1832788.6999999997</v>
      </c>
      <c r="J13" s="44">
        <f>+J14+J15+J16+J19+J20+J17+J18+J34</f>
        <v>1826737.2999999998</v>
      </c>
      <c r="K13" s="43">
        <f>+K14+K15+K16+K19+K20+K17+K18+K34</f>
        <v>6051.4</v>
      </c>
      <c r="L13" s="43">
        <f>+L14+L15+L16+L19+L20</f>
        <v>0</v>
      </c>
      <c r="M13" s="44">
        <f>+M14+M15+M16+M19+M20+M17+M18+M34</f>
        <v>1937268.6</v>
      </c>
      <c r="N13" s="44">
        <f>+N14+N15+N16+N19+N20+N17+N18+N34</f>
        <v>1933221.8</v>
      </c>
      <c r="O13" s="44">
        <f>+O14+O15+O16+O19+O20+O17+O18+O34+O35</f>
        <v>4045.8</v>
      </c>
      <c r="P13" s="43">
        <f>+P14+P15+P16+P19+P20</f>
        <v>0</v>
      </c>
      <c r="Q13" s="44">
        <f>I13-M13</f>
        <v>-104479.90000000037</v>
      </c>
      <c r="R13" s="44">
        <f>J13-N13</f>
        <v>-106484.50000000023</v>
      </c>
      <c r="S13" s="44">
        <f>K13-O13</f>
        <v>2005.5999999999995</v>
      </c>
      <c r="T13" s="44">
        <f>L13-P13</f>
        <v>0</v>
      </c>
    </row>
    <row r="14" spans="1:20" s="13" customFormat="1" ht="49.5" customHeight="1">
      <c r="A14" s="15"/>
      <c r="B14" s="15"/>
      <c r="C14" s="73" t="s">
        <v>21</v>
      </c>
      <c r="D14" s="111">
        <f>3616000+5000</f>
        <v>3621000</v>
      </c>
      <c r="E14" s="46">
        <f>+D14</f>
        <v>3621000</v>
      </c>
      <c r="F14" s="46">
        <v>0</v>
      </c>
      <c r="G14" s="46">
        <v>0</v>
      </c>
      <c r="H14" s="111">
        <v>797700</v>
      </c>
      <c r="I14" s="46">
        <v>811714.4</v>
      </c>
      <c r="J14" s="46">
        <f>+I14</f>
        <v>811714.4</v>
      </c>
      <c r="K14" s="46">
        <v>0</v>
      </c>
      <c r="L14" s="49">
        <v>0</v>
      </c>
      <c r="M14" s="117">
        <f>N14</f>
        <v>1080065.3</v>
      </c>
      <c r="N14" s="113">
        <v>1080065.3</v>
      </c>
      <c r="O14" s="46">
        <v>0</v>
      </c>
      <c r="P14" s="49">
        <v>0</v>
      </c>
      <c r="Q14" s="46">
        <f>I14-M14</f>
        <v>-268350.9</v>
      </c>
      <c r="R14" s="46">
        <f>J14-N14</f>
        <v>-268350.9</v>
      </c>
      <c r="S14" s="46">
        <f>K14-O14</f>
        <v>0</v>
      </c>
      <c r="T14" s="46">
        <f>L14-P14</f>
        <v>0</v>
      </c>
    </row>
    <row r="15" spans="1:20" s="13" customFormat="1" ht="70.5" customHeight="1">
      <c r="A15" s="15"/>
      <c r="B15" s="15"/>
      <c r="C15" s="73" t="s">
        <v>22</v>
      </c>
      <c r="D15" s="111">
        <v>55000</v>
      </c>
      <c r="E15" s="46">
        <f>+D15</f>
        <v>55000</v>
      </c>
      <c r="F15" s="46">
        <v>0</v>
      </c>
      <c r="G15" s="46">
        <v>0</v>
      </c>
      <c r="H15" s="111">
        <v>3100</v>
      </c>
      <c r="I15" s="111">
        <v>3101.5</v>
      </c>
      <c r="J15" s="46">
        <f>+I15</f>
        <v>3101.5</v>
      </c>
      <c r="K15" s="46">
        <v>0</v>
      </c>
      <c r="L15" s="49">
        <v>0</v>
      </c>
      <c r="M15" s="117">
        <f>N15</f>
        <v>17361.9</v>
      </c>
      <c r="N15" s="113">
        <v>17361.9</v>
      </c>
      <c r="O15" s="46">
        <v>0</v>
      </c>
      <c r="P15" s="49">
        <v>0</v>
      </c>
      <c r="Q15" s="46">
        <f>I15-M15</f>
        <v>-14260.400000000001</v>
      </c>
      <c r="R15" s="46">
        <f>J15-N15</f>
        <v>-14260.400000000001</v>
      </c>
      <c r="S15" s="46">
        <f>K15-O15</f>
        <v>0</v>
      </c>
      <c r="T15" s="46">
        <f>L15-P15</f>
        <v>0</v>
      </c>
    </row>
    <row r="16" spans="1:20" s="13" customFormat="1" ht="67.5" customHeight="1">
      <c r="A16" s="15"/>
      <c r="B16" s="15"/>
      <c r="C16" s="73" t="s">
        <v>23</v>
      </c>
      <c r="D16" s="111">
        <f>103500+28000</f>
        <v>131500</v>
      </c>
      <c r="E16" s="46">
        <f>+D16</f>
        <v>131500</v>
      </c>
      <c r="F16" s="46">
        <v>0</v>
      </c>
      <c r="G16" s="46">
        <v>0</v>
      </c>
      <c r="H16" s="46">
        <v>53500</v>
      </c>
      <c r="I16" s="46">
        <v>53564.6</v>
      </c>
      <c r="J16" s="45">
        <f>+I16</f>
        <v>53564.6</v>
      </c>
      <c r="K16" s="46">
        <v>0</v>
      </c>
      <c r="L16" s="49">
        <v>0</v>
      </c>
      <c r="M16" s="117">
        <f>N16</f>
        <v>7691.8</v>
      </c>
      <c r="N16" s="113">
        <v>7691.8</v>
      </c>
      <c r="O16" s="46">
        <v>0</v>
      </c>
      <c r="P16" s="49">
        <v>0</v>
      </c>
      <c r="Q16" s="46">
        <f>I16-M16</f>
        <v>45872.799999999996</v>
      </c>
      <c r="R16" s="46">
        <f>J16-N16</f>
        <v>45872.799999999996</v>
      </c>
      <c r="S16" s="46">
        <f>K16-O16</f>
        <v>0</v>
      </c>
      <c r="T16" s="46">
        <f>L16-P16</f>
        <v>0</v>
      </c>
    </row>
    <row r="17" spans="1:20" s="13" customFormat="1" ht="72.75" customHeight="1">
      <c r="A17" s="15"/>
      <c r="B17" s="15"/>
      <c r="C17" s="73" t="s">
        <v>24</v>
      </c>
      <c r="D17" s="111">
        <v>28150</v>
      </c>
      <c r="E17" s="45">
        <f>+D17</f>
        <v>28150</v>
      </c>
      <c r="F17" s="46">
        <v>0</v>
      </c>
      <c r="G17" s="46">
        <v>0</v>
      </c>
      <c r="H17" s="111">
        <v>3600</v>
      </c>
      <c r="I17" s="111">
        <v>4624.3</v>
      </c>
      <c r="J17" s="45">
        <f>I17</f>
        <v>4624.3</v>
      </c>
      <c r="K17" s="46">
        <v>0</v>
      </c>
      <c r="L17" s="49">
        <v>0</v>
      </c>
      <c r="M17" s="117">
        <f>N17</f>
        <v>3183</v>
      </c>
      <c r="N17" s="113">
        <v>3183</v>
      </c>
      <c r="O17" s="46">
        <v>0</v>
      </c>
      <c r="P17" s="49">
        <v>0</v>
      </c>
      <c r="Q17" s="46">
        <f>I17-M17</f>
        <v>1441.3000000000002</v>
      </c>
      <c r="R17" s="46">
        <f>J17-N17</f>
        <v>1441.3000000000002</v>
      </c>
      <c r="S17" s="46">
        <f>K17-O17</f>
        <v>0</v>
      </c>
      <c r="T17" s="46">
        <f>L17-P17</f>
        <v>0</v>
      </c>
    </row>
    <row r="18" spans="1:20" s="13" customFormat="1" ht="77.25" customHeight="1">
      <c r="A18" s="15"/>
      <c r="B18" s="15"/>
      <c r="C18" s="73" t="s">
        <v>25</v>
      </c>
      <c r="D18" s="111">
        <f>100050+5000</f>
        <v>105050</v>
      </c>
      <c r="E18" s="45">
        <f>+D18</f>
        <v>105050</v>
      </c>
      <c r="F18" s="46">
        <v>0</v>
      </c>
      <c r="G18" s="46">
        <v>0</v>
      </c>
      <c r="H18" s="111">
        <v>24800</v>
      </c>
      <c r="I18" s="111">
        <v>26264.7</v>
      </c>
      <c r="J18" s="45">
        <f>+I18</f>
        <v>26264.7</v>
      </c>
      <c r="K18" s="46">
        <v>0</v>
      </c>
      <c r="L18" s="49">
        <v>0</v>
      </c>
      <c r="M18" s="117">
        <f>N18</f>
        <v>18863.4</v>
      </c>
      <c r="N18" s="113">
        <v>18863.4</v>
      </c>
      <c r="O18" s="46">
        <v>0</v>
      </c>
      <c r="P18" s="49">
        <v>0</v>
      </c>
      <c r="Q18" s="46">
        <f>I18-M18</f>
        <v>7401.299999999999</v>
      </c>
      <c r="R18" s="46">
        <f>J18-N18</f>
        <v>7401.299999999999</v>
      </c>
      <c r="S18" s="46">
        <f>K18-O18</f>
        <v>0</v>
      </c>
      <c r="T18" s="46">
        <f>L18-P18</f>
        <v>0</v>
      </c>
    </row>
    <row r="19" spans="1:20" s="13" customFormat="1" ht="91.5" customHeight="1">
      <c r="A19" s="15"/>
      <c r="B19" s="15"/>
      <c r="C19" s="73" t="s">
        <v>26</v>
      </c>
      <c r="D19" s="111">
        <f>362000+6000</f>
        <v>368000</v>
      </c>
      <c r="E19" s="45">
        <f>+D19</f>
        <v>368000</v>
      </c>
      <c r="F19" s="46">
        <v>0</v>
      </c>
      <c r="G19" s="46">
        <v>0</v>
      </c>
      <c r="H19" s="111">
        <v>68600</v>
      </c>
      <c r="I19" s="111">
        <v>68517.7</v>
      </c>
      <c r="J19" s="45">
        <f>+I19</f>
        <v>68517.7</v>
      </c>
      <c r="K19" s="46">
        <v>0</v>
      </c>
      <c r="L19" s="49">
        <v>0</v>
      </c>
      <c r="M19" s="117">
        <f>N19</f>
        <v>71479.8</v>
      </c>
      <c r="N19" s="113">
        <v>71479.8</v>
      </c>
      <c r="O19" s="46">
        <v>0</v>
      </c>
      <c r="P19" s="49">
        <v>0</v>
      </c>
      <c r="Q19" s="46">
        <f>I19-M19</f>
        <v>-2962.100000000006</v>
      </c>
      <c r="R19" s="46">
        <f>J19-N19</f>
        <v>-2962.100000000006</v>
      </c>
      <c r="S19" s="46">
        <f>K19-O19</f>
        <v>0</v>
      </c>
      <c r="T19" s="46">
        <f>L19-P19</f>
        <v>0</v>
      </c>
    </row>
    <row r="20" spans="1:20" s="13" customFormat="1" ht="30.75" customHeight="1">
      <c r="A20" s="15"/>
      <c r="B20" s="15"/>
      <c r="C20" s="74" t="s">
        <v>27</v>
      </c>
      <c r="D20" s="43">
        <f>D21+D33+D32</f>
        <v>3492499</v>
      </c>
      <c r="E20" s="44">
        <f>E21+E33+E32</f>
        <v>3492499</v>
      </c>
      <c r="F20" s="43">
        <f>F21+F33+F32</f>
        <v>0</v>
      </c>
      <c r="G20" s="43">
        <f>G21+G33+G32</f>
        <v>0</v>
      </c>
      <c r="H20" s="43">
        <f>H21+H33+H32</f>
        <v>865843.5</v>
      </c>
      <c r="I20" s="43">
        <f>I21+I33+I32</f>
        <v>858950.0999999999</v>
      </c>
      <c r="J20" s="44">
        <f>J21+J33+J32</f>
        <v>858950.0999999999</v>
      </c>
      <c r="K20" s="43">
        <f>K21+K33+K32</f>
        <v>0</v>
      </c>
      <c r="L20" s="43">
        <f>L21+L33+L32</f>
        <v>0</v>
      </c>
      <c r="M20" s="43">
        <f>M21+M33+M32</f>
        <v>734576.6000000001</v>
      </c>
      <c r="N20" s="43">
        <f>N21+N33+N32</f>
        <v>734576.6000000001</v>
      </c>
      <c r="O20" s="43">
        <f>O21+O33+O32</f>
        <v>0</v>
      </c>
      <c r="P20" s="43">
        <f>P21+P33+P32</f>
        <v>0</v>
      </c>
      <c r="Q20" s="43">
        <f>I20-M20</f>
        <v>124373.49999999977</v>
      </c>
      <c r="R20" s="43">
        <f>J20-N20</f>
        <v>124373.49999999977</v>
      </c>
      <c r="S20" s="43">
        <f>K20-O20</f>
        <v>0</v>
      </c>
      <c r="T20" s="43">
        <f>L20-P20</f>
        <v>0</v>
      </c>
    </row>
    <row r="21" spans="1:20" s="13" customFormat="1" ht="33.75" customHeight="1">
      <c r="A21" s="15"/>
      <c r="B21" s="15"/>
      <c r="C21" s="74" t="s">
        <v>28</v>
      </c>
      <c r="D21" s="43">
        <v>3072282</v>
      </c>
      <c r="E21" s="44">
        <v>3072282</v>
      </c>
      <c r="F21" s="43">
        <v>0</v>
      </c>
      <c r="G21" s="43">
        <v>0</v>
      </c>
      <c r="H21" s="43">
        <v>732072.5</v>
      </c>
      <c r="I21" s="43">
        <v>723741.9999999999</v>
      </c>
      <c r="J21" s="44">
        <v>723741.9999999999</v>
      </c>
      <c r="K21" s="43">
        <v>0</v>
      </c>
      <c r="L21" s="43">
        <v>0</v>
      </c>
      <c r="M21" s="11">
        <v>664950.9000000001</v>
      </c>
      <c r="N21" s="6">
        <v>664950.9000000001</v>
      </c>
      <c r="O21" s="11">
        <v>0</v>
      </c>
      <c r="P21" s="11">
        <v>0</v>
      </c>
      <c r="Q21" s="11">
        <f>I21-M21</f>
        <v>58791.099999999744</v>
      </c>
      <c r="R21" s="11">
        <f>J21-N21</f>
        <v>58791.099999999744</v>
      </c>
      <c r="S21" s="11">
        <f>K21-O21</f>
        <v>0</v>
      </c>
      <c r="T21" s="11">
        <f>L21-P21</f>
        <v>0</v>
      </c>
    </row>
    <row r="22" spans="1:20" s="13" customFormat="1" ht="126" customHeight="1">
      <c r="A22" s="15"/>
      <c r="B22" s="15"/>
      <c r="C22" s="75" t="s">
        <v>29</v>
      </c>
      <c r="D22" s="46">
        <v>14.7</v>
      </c>
      <c r="E22" s="45">
        <f>+D22</f>
        <v>14.7</v>
      </c>
      <c r="F22" s="46">
        <v>0</v>
      </c>
      <c r="G22" s="46">
        <v>0</v>
      </c>
      <c r="H22" s="46">
        <v>3.5</v>
      </c>
      <c r="I22" s="46">
        <v>5.6</v>
      </c>
      <c r="J22" s="45">
        <f>+I22</f>
        <v>5.6</v>
      </c>
      <c r="K22" s="46">
        <v>0</v>
      </c>
      <c r="L22" s="46">
        <v>0</v>
      </c>
      <c r="M22" s="117">
        <f>N22</f>
        <v>5.5</v>
      </c>
      <c r="N22" s="113">
        <v>5.5</v>
      </c>
      <c r="O22" s="46">
        <v>0</v>
      </c>
      <c r="P22" s="46">
        <v>0</v>
      </c>
      <c r="Q22" s="46">
        <f>I22-M22</f>
        <v>0.09999999999999964</v>
      </c>
      <c r="R22" s="46">
        <f>J22-N22</f>
        <v>0.09999999999999964</v>
      </c>
      <c r="S22" s="46">
        <f>K22-O22</f>
        <v>0</v>
      </c>
      <c r="T22" s="46">
        <f>L22-P22</f>
        <v>0</v>
      </c>
    </row>
    <row r="23" spans="1:20" s="13" customFormat="1" ht="110.25" customHeight="1">
      <c r="A23" s="15"/>
      <c r="B23" s="15"/>
      <c r="C23" s="75" t="s">
        <v>30</v>
      </c>
      <c r="D23" s="46">
        <v>183.5</v>
      </c>
      <c r="E23" s="45">
        <f>+D23</f>
        <v>183.5</v>
      </c>
      <c r="F23" s="46">
        <v>0</v>
      </c>
      <c r="G23" s="46">
        <v>0</v>
      </c>
      <c r="H23" s="46">
        <v>21</v>
      </c>
      <c r="I23" s="46">
        <v>51.1</v>
      </c>
      <c r="J23" s="45">
        <f>+I23</f>
        <v>51.1</v>
      </c>
      <c r="K23" s="46">
        <v>0</v>
      </c>
      <c r="L23" s="46">
        <v>0</v>
      </c>
      <c r="M23" s="117">
        <f>N23</f>
        <v>18.3</v>
      </c>
      <c r="N23" s="113">
        <v>18.3</v>
      </c>
      <c r="O23" s="46">
        <v>0</v>
      </c>
      <c r="P23" s="46">
        <v>0</v>
      </c>
      <c r="Q23" s="46">
        <f>I23-M23</f>
        <v>32.8</v>
      </c>
      <c r="R23" s="46">
        <f>J23-N23</f>
        <v>32.8</v>
      </c>
      <c r="S23" s="46">
        <f>K23-O23</f>
        <v>0</v>
      </c>
      <c r="T23" s="46">
        <f>L23-P23</f>
        <v>0</v>
      </c>
    </row>
    <row r="24" spans="1:20" s="13" customFormat="1" ht="115.5" customHeight="1">
      <c r="A24" s="15"/>
      <c r="B24" s="15"/>
      <c r="C24" s="75" t="s">
        <v>31</v>
      </c>
      <c r="D24" s="46">
        <v>2018.8</v>
      </c>
      <c r="E24" s="45">
        <f>+D24</f>
        <v>2018.8</v>
      </c>
      <c r="F24" s="46">
        <v>0</v>
      </c>
      <c r="G24" s="46">
        <v>0</v>
      </c>
      <c r="H24" s="46">
        <v>290</v>
      </c>
      <c r="I24" s="46">
        <v>446.8</v>
      </c>
      <c r="J24" s="45">
        <f>+I24</f>
        <v>446.8</v>
      </c>
      <c r="K24" s="46">
        <v>0</v>
      </c>
      <c r="L24" s="46">
        <v>0</v>
      </c>
      <c r="M24" s="117">
        <f>N24</f>
        <v>237.7</v>
      </c>
      <c r="N24" s="113">
        <v>237.7</v>
      </c>
      <c r="O24" s="46">
        <v>0</v>
      </c>
      <c r="P24" s="46">
        <v>0</v>
      </c>
      <c r="Q24" s="46">
        <f>I24-M24</f>
        <v>209.10000000000002</v>
      </c>
      <c r="R24" s="46">
        <f>J24-N24</f>
        <v>209.10000000000002</v>
      </c>
      <c r="S24" s="46">
        <f>K24-O24</f>
        <v>0</v>
      </c>
      <c r="T24" s="46">
        <f>L24-P24</f>
        <v>0</v>
      </c>
    </row>
    <row r="25" spans="1:20" s="13" customFormat="1" ht="107.25" customHeight="1">
      <c r="A25" s="15"/>
      <c r="B25" s="15"/>
      <c r="C25" s="75" t="s">
        <v>32</v>
      </c>
      <c r="D25" s="46">
        <v>8415</v>
      </c>
      <c r="E25" s="45">
        <f>+D25</f>
        <v>8415</v>
      </c>
      <c r="F25" s="46">
        <v>0</v>
      </c>
      <c r="G25" s="46">
        <v>0</v>
      </c>
      <c r="H25" s="46">
        <v>1890</v>
      </c>
      <c r="I25" s="46">
        <v>1757.3</v>
      </c>
      <c r="J25" s="45">
        <f>+I25</f>
        <v>1757.3</v>
      </c>
      <c r="K25" s="46">
        <v>0</v>
      </c>
      <c r="L25" s="46">
        <v>0</v>
      </c>
      <c r="M25" s="117">
        <f>N25</f>
        <v>1341</v>
      </c>
      <c r="N25" s="113">
        <v>1341</v>
      </c>
      <c r="O25" s="46">
        <v>0</v>
      </c>
      <c r="P25" s="46">
        <v>0</v>
      </c>
      <c r="Q25" s="46">
        <f>I25-M25</f>
        <v>416.29999999999995</v>
      </c>
      <c r="R25" s="46">
        <f>J25-N25</f>
        <v>416.29999999999995</v>
      </c>
      <c r="S25" s="46">
        <f>K25-O25</f>
        <v>0</v>
      </c>
      <c r="T25" s="46">
        <f>L25-P25</f>
        <v>0</v>
      </c>
    </row>
    <row r="26" spans="1:20" s="13" customFormat="1" ht="44.25" customHeight="1">
      <c r="A26" s="15"/>
      <c r="B26" s="15"/>
      <c r="C26" s="75" t="s">
        <v>33</v>
      </c>
      <c r="D26" s="46">
        <v>516700</v>
      </c>
      <c r="E26" s="45">
        <f>D26</f>
        <v>516700</v>
      </c>
      <c r="F26" s="46">
        <v>0</v>
      </c>
      <c r="G26" s="46">
        <v>0</v>
      </c>
      <c r="H26" s="111">
        <v>123400</v>
      </c>
      <c r="I26" s="46">
        <v>117265.9</v>
      </c>
      <c r="J26" s="45">
        <f>I26</f>
        <v>117265.9</v>
      </c>
      <c r="K26" s="46">
        <v>0</v>
      </c>
      <c r="L26" s="46">
        <v>0</v>
      </c>
      <c r="M26" s="117">
        <f>N26</f>
        <v>130842</v>
      </c>
      <c r="N26" s="113">
        <v>130842</v>
      </c>
      <c r="O26" s="46">
        <v>0</v>
      </c>
      <c r="P26" s="46">
        <v>0</v>
      </c>
      <c r="Q26" s="46">
        <f>I26-M26</f>
        <v>-13576.100000000006</v>
      </c>
      <c r="R26" s="46">
        <f>J26-N26</f>
        <v>-13576.100000000006</v>
      </c>
      <c r="S26" s="46">
        <f>K26-O26</f>
        <v>0</v>
      </c>
      <c r="T26" s="46">
        <f>L26-P26</f>
        <v>0</v>
      </c>
    </row>
    <row r="27" spans="1:20" s="13" customFormat="1" ht="36.75" customHeight="1">
      <c r="A27" s="15"/>
      <c r="B27" s="15"/>
      <c r="C27" s="75" t="s">
        <v>34</v>
      </c>
      <c r="D27" s="46">
        <v>2412340</v>
      </c>
      <c r="E27" s="45">
        <f>D27</f>
        <v>2412340</v>
      </c>
      <c r="F27" s="46">
        <v>0</v>
      </c>
      <c r="G27" s="46">
        <v>0</v>
      </c>
      <c r="H27" s="111">
        <v>582500</v>
      </c>
      <c r="I27" s="46">
        <v>578247.5</v>
      </c>
      <c r="J27" s="45">
        <f>I27</f>
        <v>578247.5</v>
      </c>
      <c r="K27" s="46">
        <v>0</v>
      </c>
      <c r="L27" s="46">
        <v>0</v>
      </c>
      <c r="M27" s="117">
        <f>N27</f>
        <v>508950.3</v>
      </c>
      <c r="N27" s="113">
        <v>508950.3</v>
      </c>
      <c r="O27" s="46">
        <v>0</v>
      </c>
      <c r="P27" s="46">
        <v>0</v>
      </c>
      <c r="Q27" s="46">
        <f>I27-M27</f>
        <v>69297.20000000001</v>
      </c>
      <c r="R27" s="46">
        <f>J27-N27</f>
        <v>69297.20000000001</v>
      </c>
      <c r="S27" s="46">
        <f>K27-O27</f>
        <v>0</v>
      </c>
      <c r="T27" s="46">
        <f>L27-P27</f>
        <v>0</v>
      </c>
    </row>
    <row r="28" spans="1:20" s="13" customFormat="1" ht="39" customHeight="1">
      <c r="A28" s="15"/>
      <c r="B28" s="15"/>
      <c r="C28" s="75" t="s">
        <v>35</v>
      </c>
      <c r="D28" s="46">
        <v>12080</v>
      </c>
      <c r="E28" s="45">
        <f>D28</f>
        <v>12080</v>
      </c>
      <c r="F28" s="46">
        <v>0</v>
      </c>
      <c r="G28" s="46">
        <v>0</v>
      </c>
      <c r="H28" s="111">
        <v>2650</v>
      </c>
      <c r="I28" s="46">
        <v>3892.7</v>
      </c>
      <c r="J28" s="45">
        <f>I28</f>
        <v>3892.7</v>
      </c>
      <c r="K28" s="46">
        <v>0</v>
      </c>
      <c r="L28" s="46">
        <v>0</v>
      </c>
      <c r="M28" s="117">
        <f>N28</f>
        <v>3345.8</v>
      </c>
      <c r="N28" s="113">
        <v>3345.8</v>
      </c>
      <c r="O28" s="46">
        <v>0</v>
      </c>
      <c r="P28" s="46">
        <v>0</v>
      </c>
      <c r="Q28" s="46">
        <f>I28-M28</f>
        <v>546.8999999999996</v>
      </c>
      <c r="R28" s="46">
        <f>J28-N28</f>
        <v>546.8999999999996</v>
      </c>
      <c r="S28" s="46">
        <f>K28-O28</f>
        <v>0</v>
      </c>
      <c r="T28" s="46">
        <f>L28-P28</f>
        <v>0</v>
      </c>
    </row>
    <row r="29" spans="1:20" s="13" customFormat="1" ht="33" customHeight="1">
      <c r="A29" s="15"/>
      <c r="B29" s="15"/>
      <c r="C29" s="75" t="s">
        <v>36</v>
      </c>
      <c r="D29" s="46">
        <v>118880</v>
      </c>
      <c r="E29" s="45">
        <f>D29</f>
        <v>118880</v>
      </c>
      <c r="F29" s="46">
        <v>0</v>
      </c>
      <c r="G29" s="46">
        <v>0</v>
      </c>
      <c r="H29" s="111">
        <v>20800</v>
      </c>
      <c r="I29" s="46">
        <v>21162.9</v>
      </c>
      <c r="J29" s="45">
        <f>I29</f>
        <v>21162.9</v>
      </c>
      <c r="K29" s="46">
        <v>0</v>
      </c>
      <c r="L29" s="46">
        <v>0</v>
      </c>
      <c r="M29" s="117">
        <f>N29</f>
        <v>19784.9</v>
      </c>
      <c r="N29" s="113">
        <v>19784.9</v>
      </c>
      <c r="O29" s="46">
        <v>0</v>
      </c>
      <c r="P29" s="46">
        <v>0</v>
      </c>
      <c r="Q29" s="46">
        <f>I29-M29</f>
        <v>1378</v>
      </c>
      <c r="R29" s="46">
        <f>J29-N29</f>
        <v>1378</v>
      </c>
      <c r="S29" s="46">
        <f>K29-O29</f>
        <v>0</v>
      </c>
      <c r="T29" s="46">
        <f>L29-P29</f>
        <v>0</v>
      </c>
    </row>
    <row r="30" spans="1:20" s="13" customFormat="1" ht="57" customHeight="1">
      <c r="A30" s="15"/>
      <c r="B30" s="15"/>
      <c r="C30" s="75" t="s">
        <v>37</v>
      </c>
      <c r="D30" s="46">
        <f>600+300</f>
        <v>900</v>
      </c>
      <c r="E30" s="45">
        <f>D30</f>
        <v>900</v>
      </c>
      <c r="F30" s="46">
        <v>0</v>
      </c>
      <c r="G30" s="46">
        <v>0</v>
      </c>
      <c r="H30" s="111">
        <v>358</v>
      </c>
      <c r="I30" s="46">
        <v>721.1</v>
      </c>
      <c r="J30" s="45">
        <f>I30</f>
        <v>721.1</v>
      </c>
      <c r="K30" s="46">
        <v>0</v>
      </c>
      <c r="L30" s="46">
        <v>0</v>
      </c>
      <c r="M30" s="117">
        <f>N30</f>
        <v>68.4</v>
      </c>
      <c r="N30" s="113">
        <v>68.4</v>
      </c>
      <c r="O30" s="46">
        <v>0</v>
      </c>
      <c r="P30" s="46">
        <v>0</v>
      </c>
      <c r="Q30" s="46">
        <f>I30-M30</f>
        <v>652.7</v>
      </c>
      <c r="R30" s="46">
        <f>J30-N30</f>
        <v>652.7</v>
      </c>
      <c r="S30" s="46">
        <f>K30-O30</f>
        <v>0</v>
      </c>
      <c r="T30" s="46">
        <f>L30-P30</f>
        <v>0</v>
      </c>
    </row>
    <row r="31" spans="1:20" s="13" customFormat="1" ht="49.5" customHeight="1">
      <c r="A31" s="15"/>
      <c r="B31" s="15"/>
      <c r="C31" s="75" t="s">
        <v>38</v>
      </c>
      <c r="D31" s="46">
        <v>750</v>
      </c>
      <c r="E31" s="45">
        <f>D31</f>
        <v>750</v>
      </c>
      <c r="F31" s="46">
        <v>0</v>
      </c>
      <c r="G31" s="46">
        <v>0</v>
      </c>
      <c r="H31" s="111">
        <v>160</v>
      </c>
      <c r="I31" s="46">
        <v>191.1</v>
      </c>
      <c r="J31" s="45">
        <f>I31</f>
        <v>191.1</v>
      </c>
      <c r="K31" s="46">
        <v>0</v>
      </c>
      <c r="L31" s="46">
        <v>0</v>
      </c>
      <c r="M31" s="117">
        <f>N31</f>
        <v>357</v>
      </c>
      <c r="N31" s="113">
        <v>357</v>
      </c>
      <c r="O31" s="46">
        <v>0</v>
      </c>
      <c r="P31" s="46">
        <v>0</v>
      </c>
      <c r="Q31" s="46">
        <f>I31-M31</f>
        <v>-165.9</v>
      </c>
      <c r="R31" s="46">
        <f>J31-N31</f>
        <v>-165.9</v>
      </c>
      <c r="S31" s="46">
        <f>K31-O31</f>
        <v>0</v>
      </c>
      <c r="T31" s="46">
        <f>L31-P31</f>
        <v>0</v>
      </c>
    </row>
    <row r="32" spans="1:20" s="13" customFormat="1" ht="30" customHeight="1">
      <c r="A32" s="15"/>
      <c r="B32" s="15"/>
      <c r="C32" s="73" t="s">
        <v>39</v>
      </c>
      <c r="D32" s="46">
        <v>1540</v>
      </c>
      <c r="E32" s="45">
        <f>D32</f>
        <v>1540</v>
      </c>
      <c r="F32" s="46">
        <v>0</v>
      </c>
      <c r="G32" s="46">
        <v>0</v>
      </c>
      <c r="H32" s="122">
        <v>360</v>
      </c>
      <c r="I32" s="122">
        <v>440.7</v>
      </c>
      <c r="J32" s="45">
        <f>I32</f>
        <v>440.7</v>
      </c>
      <c r="K32" s="46">
        <v>0</v>
      </c>
      <c r="L32" s="49">
        <v>0</v>
      </c>
      <c r="M32" s="117">
        <f>N32</f>
        <v>438.5</v>
      </c>
      <c r="N32" s="117">
        <v>438.5</v>
      </c>
      <c r="O32" s="46">
        <v>0</v>
      </c>
      <c r="P32" s="49">
        <v>0</v>
      </c>
      <c r="Q32" s="46">
        <f>I32-M32</f>
        <v>2.1999999999999886</v>
      </c>
      <c r="R32" s="46">
        <f>J32-N32</f>
        <v>2.1999999999999886</v>
      </c>
      <c r="S32" s="46">
        <f>K32-O32</f>
        <v>0</v>
      </c>
      <c r="T32" s="46">
        <f>L32-P32</f>
        <v>0</v>
      </c>
    </row>
    <row r="33" spans="1:20" s="13" customFormat="1" ht="30" customHeight="1">
      <c r="A33" s="15"/>
      <c r="B33" s="15"/>
      <c r="C33" s="73" t="s">
        <v>40</v>
      </c>
      <c r="D33" s="46">
        <f>398677+20000</f>
        <v>418677</v>
      </c>
      <c r="E33" s="45">
        <f>D33</f>
        <v>418677</v>
      </c>
      <c r="F33" s="46">
        <v>0</v>
      </c>
      <c r="G33" s="46">
        <v>0</v>
      </c>
      <c r="H33" s="117">
        <v>133411</v>
      </c>
      <c r="I33" s="117">
        <v>134767.4</v>
      </c>
      <c r="J33" s="45">
        <f>+I33</f>
        <v>134767.4</v>
      </c>
      <c r="K33" s="46">
        <v>0</v>
      </c>
      <c r="L33" s="46">
        <v>0</v>
      </c>
      <c r="M33" s="117">
        <f>N33</f>
        <v>69187.2</v>
      </c>
      <c r="N33" s="113">
        <v>69187.2</v>
      </c>
      <c r="O33" s="46">
        <v>0</v>
      </c>
      <c r="P33" s="46">
        <v>0</v>
      </c>
      <c r="Q33" s="46">
        <f>I33-M33</f>
        <v>65580.2</v>
      </c>
      <c r="R33" s="46">
        <f>J33-N33</f>
        <v>65580.2</v>
      </c>
      <c r="S33" s="46">
        <f>K33-O33</f>
        <v>0</v>
      </c>
      <c r="T33" s="46">
        <f>L33-P33</f>
        <v>0</v>
      </c>
    </row>
    <row r="34" spans="1:20" s="13" customFormat="1" ht="35.25" customHeight="1">
      <c r="A34" s="15"/>
      <c r="B34" s="15"/>
      <c r="C34" s="73" t="s">
        <v>41</v>
      </c>
      <c r="D34" s="46">
        <v>23950</v>
      </c>
      <c r="E34" s="45">
        <v>0</v>
      </c>
      <c r="F34" s="46">
        <f>+D34</f>
        <v>23950</v>
      </c>
      <c r="G34" s="46">
        <v>0</v>
      </c>
      <c r="H34" s="117">
        <v>0</v>
      </c>
      <c r="I34" s="117">
        <v>6051.4</v>
      </c>
      <c r="J34" s="45">
        <v>0</v>
      </c>
      <c r="K34" s="46">
        <f>I34</f>
        <v>6051.4</v>
      </c>
      <c r="L34" s="49">
        <v>0</v>
      </c>
      <c r="M34" s="117">
        <v>4046.8</v>
      </c>
      <c r="N34" s="113">
        <v>0</v>
      </c>
      <c r="O34" s="46">
        <f>M34</f>
        <v>4046.8</v>
      </c>
      <c r="P34" s="49">
        <v>0</v>
      </c>
      <c r="Q34" s="46">
        <f>I34-M34</f>
        <v>2004.5999999999995</v>
      </c>
      <c r="R34" s="46">
        <f>J34-N34</f>
        <v>0</v>
      </c>
      <c r="S34" s="46">
        <f>K34-O34</f>
        <v>2004.5999999999995</v>
      </c>
      <c r="T34" s="46">
        <f>L34-P34</f>
        <v>0</v>
      </c>
    </row>
    <row r="35" spans="1:20" s="13" customFormat="1" ht="81.75" customHeight="1">
      <c r="A35" s="15"/>
      <c r="B35" s="15"/>
      <c r="C35" s="114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117">
        <v>-1</v>
      </c>
      <c r="N35" s="113">
        <v>0</v>
      </c>
      <c r="O35" s="46">
        <f>M35</f>
        <v>-1</v>
      </c>
      <c r="P35" s="49">
        <v>0</v>
      </c>
      <c r="Q35" s="46">
        <f>I35-M35</f>
        <v>1</v>
      </c>
      <c r="R35" s="46">
        <f>J35-N35</f>
        <v>0</v>
      </c>
      <c r="S35" s="46">
        <f>K35-O35</f>
        <v>1</v>
      </c>
      <c r="T35" s="46">
        <f>L35-P35</f>
        <v>0</v>
      </c>
    </row>
    <row r="36" spans="1:20" s="13" customFormat="1" ht="52.5" customHeight="1">
      <c r="A36" s="15"/>
      <c r="B36" s="15"/>
      <c r="C36" s="72" t="s">
        <v>43</v>
      </c>
      <c r="D36" s="43">
        <f>SUM(D37:D48)</f>
        <v>131961.712</v>
      </c>
      <c r="E36" s="44">
        <f>SUM(E37:E48)</f>
        <v>72916</v>
      </c>
      <c r="F36" s="43">
        <f>SUM(F37:F48)</f>
        <v>59045.712</v>
      </c>
      <c r="G36" s="48">
        <f>SUM(G37:G48)</f>
        <v>0.012</v>
      </c>
      <c r="H36" s="43">
        <f>SUM(H37:H48)</f>
        <v>18773.6</v>
      </c>
      <c r="I36" s="43">
        <f>SUM(I37:I48)</f>
        <v>47623.312000000005</v>
      </c>
      <c r="J36" s="43">
        <f>SUM(J37:J48)</f>
        <v>19191.8</v>
      </c>
      <c r="K36" s="43">
        <f>SUM(K37:K48)</f>
        <v>28431.512</v>
      </c>
      <c r="L36" s="48">
        <f>SUM(L37:L48)</f>
        <v>0.012</v>
      </c>
      <c r="M36" s="44">
        <f>SUM(M37:M48)</f>
        <v>62987.11200000001</v>
      </c>
      <c r="N36" s="44">
        <f>SUM(N37:N48)</f>
        <v>28699.2</v>
      </c>
      <c r="O36" s="43">
        <f>SUM(O37:O48)</f>
        <v>34287.912000000004</v>
      </c>
      <c r="P36" s="48">
        <f>SUM(P37:P48)</f>
        <v>0.012</v>
      </c>
      <c r="Q36" s="44">
        <f>I36-M36</f>
        <v>-15363.800000000003</v>
      </c>
      <c r="R36" s="44">
        <f>J36-N36</f>
        <v>-9507.400000000001</v>
      </c>
      <c r="S36" s="44">
        <f>K36-O36</f>
        <v>-5856.400000000005</v>
      </c>
      <c r="T36" s="44">
        <f>L36-P36</f>
        <v>0</v>
      </c>
    </row>
    <row r="37" spans="1:20" s="13" customFormat="1" ht="115.5" customHeight="1">
      <c r="A37" s="15"/>
      <c r="B37" s="15"/>
      <c r="C37" s="73" t="s">
        <v>44</v>
      </c>
      <c r="D37" s="46">
        <v>1500</v>
      </c>
      <c r="E37" s="45">
        <f>+D37</f>
        <v>1500</v>
      </c>
      <c r="F37" s="46">
        <v>0</v>
      </c>
      <c r="G37" s="46">
        <v>0</v>
      </c>
      <c r="H37" s="111">
        <v>300</v>
      </c>
      <c r="I37" s="46">
        <v>-301.2</v>
      </c>
      <c r="J37" s="46">
        <f>+I37</f>
        <v>-301.2</v>
      </c>
      <c r="K37" s="46">
        <v>0</v>
      </c>
      <c r="L37" s="49">
        <v>0</v>
      </c>
      <c r="M37" s="117">
        <f>N37</f>
        <v>-636.5</v>
      </c>
      <c r="N37" s="113">
        <v>-636.5</v>
      </c>
      <c r="O37" s="46">
        <v>0</v>
      </c>
      <c r="P37" s="49">
        <v>0</v>
      </c>
      <c r="Q37" s="46">
        <f>I37-M37</f>
        <v>335.3</v>
      </c>
      <c r="R37" s="46">
        <f>J37-N37</f>
        <v>335.3</v>
      </c>
      <c r="S37" s="46">
        <f>K37-O37</f>
        <v>0</v>
      </c>
      <c r="T37" s="46">
        <f>L37-P37</f>
        <v>0</v>
      </c>
    </row>
    <row r="38" spans="1:20" s="13" customFormat="1" ht="51" customHeight="1">
      <c r="A38" s="15"/>
      <c r="B38" s="15"/>
      <c r="C38" s="73" t="s">
        <v>45</v>
      </c>
      <c r="D38" s="46">
        <v>31200</v>
      </c>
      <c r="E38" s="45">
        <f>+D38</f>
        <v>31200</v>
      </c>
      <c r="F38" s="46">
        <v>0</v>
      </c>
      <c r="G38" s="46">
        <v>0</v>
      </c>
      <c r="H38" s="111">
        <v>8451</v>
      </c>
      <c r="I38" s="46">
        <v>9102.8</v>
      </c>
      <c r="J38" s="46">
        <f>I38</f>
        <v>9102.8</v>
      </c>
      <c r="K38" s="46">
        <v>0</v>
      </c>
      <c r="L38" s="46">
        <v>0</v>
      </c>
      <c r="M38" s="117">
        <f>N38</f>
        <v>7772.8</v>
      </c>
      <c r="N38" s="117">
        <v>7772.8</v>
      </c>
      <c r="O38" s="46">
        <v>0</v>
      </c>
      <c r="P38" s="46">
        <v>0</v>
      </c>
      <c r="Q38" s="46">
        <f>I38-M38</f>
        <v>1329.999999999999</v>
      </c>
      <c r="R38" s="46">
        <f>J38-N38</f>
        <v>1329.999999999999</v>
      </c>
      <c r="S38" s="46">
        <f>K38-O38</f>
        <v>0</v>
      </c>
      <c r="T38" s="46">
        <f>L38-P38</f>
        <v>0</v>
      </c>
    </row>
    <row r="39" spans="1:20" s="13" customFormat="1" ht="205.5" customHeight="1">
      <c r="A39" s="15"/>
      <c r="B39" s="15"/>
      <c r="C39" s="73" t="s">
        <v>46</v>
      </c>
      <c r="D39" s="49">
        <v>265</v>
      </c>
      <c r="E39" s="50">
        <f>+D39</f>
        <v>265</v>
      </c>
      <c r="F39" s="49">
        <v>0</v>
      </c>
      <c r="G39" s="49">
        <v>0</v>
      </c>
      <c r="H39" s="111">
        <v>44</v>
      </c>
      <c r="I39" s="46">
        <v>40.7</v>
      </c>
      <c r="J39" s="46">
        <f>+I39</f>
        <v>40.7</v>
      </c>
      <c r="K39" s="46">
        <v>0</v>
      </c>
      <c r="L39" s="49">
        <v>0</v>
      </c>
      <c r="M39" s="117">
        <f>N39</f>
        <v>36.8</v>
      </c>
      <c r="N39" s="117">
        <v>36.8</v>
      </c>
      <c r="O39" s="46">
        <v>0</v>
      </c>
      <c r="P39" s="49">
        <v>0</v>
      </c>
      <c r="Q39" s="46">
        <f>I39-M39</f>
        <v>3.9000000000000057</v>
      </c>
      <c r="R39" s="46">
        <f>J39-N39</f>
        <v>3.9000000000000057</v>
      </c>
      <c r="S39" s="46">
        <f>K39-O39</f>
        <v>0</v>
      </c>
      <c r="T39" s="46">
        <f>L39-P39</f>
        <v>0</v>
      </c>
    </row>
    <row r="40" spans="1:20" s="13" customFormat="1" ht="99" customHeight="1">
      <c r="A40" s="15"/>
      <c r="B40" s="15"/>
      <c r="C40" s="73" t="s">
        <v>47</v>
      </c>
      <c r="D40" s="49">
        <v>4500</v>
      </c>
      <c r="E40" s="49">
        <f>+D40</f>
        <v>4500</v>
      </c>
      <c r="F40" s="49">
        <v>0</v>
      </c>
      <c r="G40" s="49">
        <v>0</v>
      </c>
      <c r="H40" s="46">
        <v>0</v>
      </c>
      <c r="I40" s="46">
        <v>0</v>
      </c>
      <c r="J40" s="46">
        <f>+I40</f>
        <v>0</v>
      </c>
      <c r="K40" s="46">
        <v>0</v>
      </c>
      <c r="L40" s="49">
        <v>0</v>
      </c>
      <c r="M40" s="117">
        <f>N40</f>
        <v>4500</v>
      </c>
      <c r="N40" s="117">
        <v>4500</v>
      </c>
      <c r="O40" s="46">
        <v>0</v>
      </c>
      <c r="P40" s="49">
        <v>0</v>
      </c>
      <c r="Q40" s="46">
        <f>I40-M40</f>
        <v>-4500</v>
      </c>
      <c r="R40" s="46">
        <f>J40-N40</f>
        <v>-4500</v>
      </c>
      <c r="S40" s="46">
        <f>K40-O40</f>
        <v>0</v>
      </c>
      <c r="T40" s="46">
        <f>L40-P40</f>
        <v>0</v>
      </c>
    </row>
    <row r="41" spans="1:20" s="13" customFormat="1" ht="99.75" customHeight="1">
      <c r="A41" s="15"/>
      <c r="B41" s="15"/>
      <c r="C41" s="73" t="s">
        <v>48</v>
      </c>
      <c r="D41" s="46">
        <v>6000</v>
      </c>
      <c r="E41" s="45">
        <f>+D41</f>
        <v>6000</v>
      </c>
      <c r="F41" s="46">
        <v>0</v>
      </c>
      <c r="G41" s="46">
        <v>0</v>
      </c>
      <c r="H41" s="111">
        <v>1500</v>
      </c>
      <c r="I41" s="46">
        <v>1665</v>
      </c>
      <c r="J41" s="46">
        <f>+I41</f>
        <v>1665</v>
      </c>
      <c r="K41" s="46">
        <v>0</v>
      </c>
      <c r="L41" s="49">
        <v>0</v>
      </c>
      <c r="M41" s="117">
        <f>N41</f>
        <v>1295.8</v>
      </c>
      <c r="N41" s="117">
        <v>1295.8</v>
      </c>
      <c r="O41" s="46">
        <v>0</v>
      </c>
      <c r="P41" s="49">
        <v>0</v>
      </c>
      <c r="Q41" s="46">
        <f>I41-M41</f>
        <v>369.20000000000005</v>
      </c>
      <c r="R41" s="46">
        <f>J41-N41</f>
        <v>369.20000000000005</v>
      </c>
      <c r="S41" s="46">
        <f>K41-O41</f>
        <v>0</v>
      </c>
      <c r="T41" s="46">
        <f>L41-P41</f>
        <v>0</v>
      </c>
    </row>
    <row r="42" spans="1:20" s="13" customFormat="1" ht="48.75" customHeight="1">
      <c r="A42" s="15"/>
      <c r="B42" s="15"/>
      <c r="C42" s="73" t="s">
        <v>49</v>
      </c>
      <c r="D42" s="46">
        <v>1350</v>
      </c>
      <c r="E42" s="45">
        <f>+D42</f>
        <v>1350</v>
      </c>
      <c r="F42" s="46">
        <v>0</v>
      </c>
      <c r="G42" s="46">
        <v>0</v>
      </c>
      <c r="H42" s="46">
        <v>266</v>
      </c>
      <c r="I42" s="46">
        <v>152</v>
      </c>
      <c r="J42" s="46">
        <f>+I42</f>
        <v>152</v>
      </c>
      <c r="K42" s="46">
        <v>0</v>
      </c>
      <c r="L42" s="46">
        <v>0</v>
      </c>
      <c r="M42" s="117">
        <f>N42</f>
        <v>417.5</v>
      </c>
      <c r="N42" s="117">
        <v>417.5</v>
      </c>
      <c r="O42" s="46">
        <v>0</v>
      </c>
      <c r="P42" s="46">
        <v>0</v>
      </c>
      <c r="Q42" s="46">
        <f>I42-M42</f>
        <v>-265.5</v>
      </c>
      <c r="R42" s="46">
        <f>J42-N42</f>
        <v>-265.5</v>
      </c>
      <c r="S42" s="46">
        <f>K42-O42</f>
        <v>0</v>
      </c>
      <c r="T42" s="46">
        <f>L42-P42</f>
        <v>0</v>
      </c>
    </row>
    <row r="43" spans="1:20" s="13" customFormat="1" ht="39.75" customHeight="1">
      <c r="A43" s="15"/>
      <c r="B43" s="15"/>
      <c r="C43" s="73" t="s">
        <v>50</v>
      </c>
      <c r="D43" s="46">
        <f>4400+200</f>
        <v>4600</v>
      </c>
      <c r="E43" s="45">
        <f>+D43</f>
        <v>4600</v>
      </c>
      <c r="F43" s="46">
        <v>0</v>
      </c>
      <c r="G43" s="46">
        <v>0</v>
      </c>
      <c r="H43" s="111">
        <v>1336</v>
      </c>
      <c r="I43" s="46">
        <v>1508.1</v>
      </c>
      <c r="J43" s="46">
        <f>+I43</f>
        <v>1508.1</v>
      </c>
      <c r="K43" s="46">
        <v>0</v>
      </c>
      <c r="L43" s="49">
        <v>0</v>
      </c>
      <c r="M43" s="117">
        <f>N43</f>
        <v>967.2</v>
      </c>
      <c r="N43" s="117">
        <v>967.2</v>
      </c>
      <c r="O43" s="46">
        <v>0</v>
      </c>
      <c r="P43" s="49">
        <v>0</v>
      </c>
      <c r="Q43" s="46">
        <f>I43-M43</f>
        <v>540.8999999999999</v>
      </c>
      <c r="R43" s="46">
        <f>J43-N43</f>
        <v>540.8999999999999</v>
      </c>
      <c r="S43" s="46">
        <f>K43-O43</f>
        <v>0</v>
      </c>
      <c r="T43" s="46">
        <f>L43-P43</f>
        <v>0</v>
      </c>
    </row>
    <row r="44" spans="1:20" s="13" customFormat="1" ht="41.25" customHeight="1">
      <c r="A44" s="15"/>
      <c r="B44" s="15"/>
      <c r="C44" s="73" t="s">
        <v>51</v>
      </c>
      <c r="D44" s="46">
        <f>5024.4+876.6</f>
        <v>5901</v>
      </c>
      <c r="E44" s="45">
        <f>+D44</f>
        <v>5901</v>
      </c>
      <c r="F44" s="46">
        <v>0</v>
      </c>
      <c r="G44" s="46">
        <v>0</v>
      </c>
      <c r="H44" s="46">
        <v>2830.6</v>
      </c>
      <c r="I44" s="46">
        <v>2845.6</v>
      </c>
      <c r="J44" s="46">
        <f>+I44</f>
        <v>2845.6</v>
      </c>
      <c r="K44" s="46">
        <v>0</v>
      </c>
      <c r="L44" s="46">
        <v>0</v>
      </c>
      <c r="M44" s="117">
        <f>N44</f>
        <v>2371.8</v>
      </c>
      <c r="N44" s="117">
        <v>2371.8</v>
      </c>
      <c r="O44" s="46">
        <v>0</v>
      </c>
      <c r="P44" s="46">
        <v>0</v>
      </c>
      <c r="Q44" s="46">
        <f>I44-M44</f>
        <v>473.7999999999997</v>
      </c>
      <c r="R44" s="46">
        <f>J44-N44</f>
        <v>473.7999999999997</v>
      </c>
      <c r="S44" s="46">
        <f>K44-O44</f>
        <v>0</v>
      </c>
      <c r="T44" s="46">
        <f>L44-P44</f>
        <v>0</v>
      </c>
    </row>
    <row r="45" spans="1:20" s="13" customFormat="1" ht="159" customHeight="1">
      <c r="A45" s="15"/>
      <c r="B45" s="15"/>
      <c r="C45" s="73" t="s">
        <v>52</v>
      </c>
      <c r="D45" s="46">
        <v>50</v>
      </c>
      <c r="E45" s="45">
        <v>0</v>
      </c>
      <c r="F45" s="46">
        <f>+D45</f>
        <v>50</v>
      </c>
      <c r="G45" s="46">
        <v>0</v>
      </c>
      <c r="H45" s="46">
        <v>0</v>
      </c>
      <c r="I45" s="46">
        <v>12.4</v>
      </c>
      <c r="J45" s="45">
        <v>0</v>
      </c>
      <c r="K45" s="46">
        <f>+I45</f>
        <v>12.4</v>
      </c>
      <c r="L45" s="49">
        <v>0</v>
      </c>
      <c r="M45" s="117">
        <f>O45</f>
        <v>0</v>
      </c>
      <c r="N45" s="113">
        <v>0</v>
      </c>
      <c r="O45" s="46">
        <v>0</v>
      </c>
      <c r="P45" s="49">
        <v>0</v>
      </c>
      <c r="Q45" s="46">
        <f>I45-M45</f>
        <v>12.4</v>
      </c>
      <c r="R45" s="46">
        <f>J45-N45</f>
        <v>0</v>
      </c>
      <c r="S45" s="46">
        <f>K45-O45</f>
        <v>12.4</v>
      </c>
      <c r="T45" s="46">
        <f>L45-P45</f>
        <v>0</v>
      </c>
    </row>
    <row r="46" spans="1:20" s="13" customFormat="1" ht="361.5" customHeight="1">
      <c r="A46" s="15"/>
      <c r="B46" s="15"/>
      <c r="C46" s="73" t="s">
        <v>53</v>
      </c>
      <c r="D46" s="46">
        <v>17600</v>
      </c>
      <c r="E46" s="45">
        <f>+D46</f>
        <v>17600</v>
      </c>
      <c r="F46" s="46">
        <v>0</v>
      </c>
      <c r="G46" s="46">
        <v>0</v>
      </c>
      <c r="H46" s="46">
        <v>4046</v>
      </c>
      <c r="I46" s="46">
        <v>4178.8</v>
      </c>
      <c r="J46" s="45">
        <f>+I46</f>
        <v>4178.8</v>
      </c>
      <c r="K46" s="46">
        <v>0</v>
      </c>
      <c r="L46" s="49">
        <v>0</v>
      </c>
      <c r="M46" s="117">
        <f>N46</f>
        <v>11973.8</v>
      </c>
      <c r="N46" s="113">
        <v>11973.8</v>
      </c>
      <c r="O46" s="46">
        <v>0</v>
      </c>
      <c r="P46" s="49">
        <v>0</v>
      </c>
      <c r="Q46" s="46">
        <f>I46-M46</f>
        <v>-7794.999999999999</v>
      </c>
      <c r="R46" s="46">
        <f>J46-N46</f>
        <v>-7794.999999999999</v>
      </c>
      <c r="S46" s="46">
        <f>K46-O46</f>
        <v>0</v>
      </c>
      <c r="T46" s="46">
        <f>L46-P46</f>
        <v>0</v>
      </c>
    </row>
    <row r="47" spans="1:20" s="13" customFormat="1" ht="48.75" customHeight="1">
      <c r="A47" s="15"/>
      <c r="B47" s="15"/>
      <c r="C47" s="73" t="s">
        <v>54</v>
      </c>
      <c r="D47" s="45">
        <v>58995.7</v>
      </c>
      <c r="E47" s="45">
        <v>0</v>
      </c>
      <c r="F47" s="46">
        <f>D47</f>
        <v>58995.7</v>
      </c>
      <c r="G47" s="46">
        <v>0</v>
      </c>
      <c r="H47" s="46">
        <v>0</v>
      </c>
      <c r="I47" s="46">
        <v>28419.1</v>
      </c>
      <c r="J47" s="45">
        <v>0</v>
      </c>
      <c r="K47" s="46">
        <f>+I47</f>
        <v>28419.1</v>
      </c>
      <c r="L47" s="46">
        <v>0</v>
      </c>
      <c r="M47" s="117">
        <f>O47</f>
        <v>34287.9</v>
      </c>
      <c r="N47" s="113">
        <v>0</v>
      </c>
      <c r="O47" s="117">
        <v>34287.9</v>
      </c>
      <c r="P47" s="46">
        <v>0</v>
      </c>
      <c r="Q47" s="46">
        <f>I47-M47</f>
        <v>-5868.800000000003</v>
      </c>
      <c r="R47" s="46">
        <f>J47-N47</f>
        <v>0</v>
      </c>
      <c r="S47" s="46">
        <f>K47-O47</f>
        <v>-5868.800000000003</v>
      </c>
      <c r="T47" s="46">
        <f>L47-P47</f>
        <v>0</v>
      </c>
    </row>
    <row r="48" spans="1:20" s="13" customFormat="1" ht="75.75" customHeight="1">
      <c r="A48" s="15"/>
      <c r="B48" s="15"/>
      <c r="C48" s="76" t="s">
        <v>55</v>
      </c>
      <c r="D48" s="51">
        <v>0.012</v>
      </c>
      <c r="E48" s="52">
        <v>0</v>
      </c>
      <c r="F48" s="51">
        <f>D48</f>
        <v>0.012</v>
      </c>
      <c r="G48" s="51">
        <f>F48</f>
        <v>0.012</v>
      </c>
      <c r="H48" s="46">
        <v>0</v>
      </c>
      <c r="I48" s="51">
        <f>K48</f>
        <v>0.012</v>
      </c>
      <c r="J48" s="45">
        <v>0</v>
      </c>
      <c r="K48" s="51">
        <v>0.012</v>
      </c>
      <c r="L48" s="51">
        <v>0.012</v>
      </c>
      <c r="M48" s="123">
        <f>O48</f>
        <v>0.012</v>
      </c>
      <c r="N48" s="113">
        <v>0</v>
      </c>
      <c r="O48" s="123">
        <v>0.012</v>
      </c>
      <c r="P48" s="51">
        <v>0.012</v>
      </c>
      <c r="Q48" s="51">
        <f>I48-M48</f>
        <v>0</v>
      </c>
      <c r="R48" s="51">
        <f>J48-N48</f>
        <v>0</v>
      </c>
      <c r="S48" s="51">
        <f>K48-O48</f>
        <v>0</v>
      </c>
      <c r="T48" s="51">
        <f>L48-P48</f>
        <v>0</v>
      </c>
    </row>
    <row r="49" spans="1:20" s="12" customFormat="1" ht="56.25" customHeight="1">
      <c r="A49" s="16"/>
      <c r="B49" s="16"/>
      <c r="C49" s="72" t="s">
        <v>56</v>
      </c>
      <c r="D49" s="43">
        <f>+D51+D53</f>
        <v>7612.5</v>
      </c>
      <c r="E49" s="44">
        <f>+E51+E53</f>
        <v>0</v>
      </c>
      <c r="F49" s="43">
        <f>+F51+F53</f>
        <v>7612.5</v>
      </c>
      <c r="G49" s="43">
        <f>+G51+G53</f>
        <v>7612.5</v>
      </c>
      <c r="H49" s="43">
        <f>+H51+H53</f>
        <v>0</v>
      </c>
      <c r="I49" s="43">
        <f>+I51+I53</f>
        <v>9628.300000000001</v>
      </c>
      <c r="J49" s="44">
        <f>+J51+J53</f>
        <v>0</v>
      </c>
      <c r="K49" s="43">
        <f>+K51+K53</f>
        <v>9628.300000000001</v>
      </c>
      <c r="L49" s="43">
        <f>+L51+L53</f>
        <v>9628.300000000001</v>
      </c>
      <c r="M49" s="43">
        <f>+M51+M53+M52</f>
        <v>2181.2999999999997</v>
      </c>
      <c r="N49" s="44">
        <f>+N51+N53+N52</f>
        <v>0.1</v>
      </c>
      <c r="O49" s="43">
        <f>+O51+O53</f>
        <v>2181.2</v>
      </c>
      <c r="P49" s="43">
        <f>+P51+P53</f>
        <v>2181.2</v>
      </c>
      <c r="Q49" s="43">
        <f>I49-M49</f>
        <v>7447.000000000002</v>
      </c>
      <c r="R49" s="43">
        <f>J49-N49</f>
        <v>-0.1</v>
      </c>
      <c r="S49" s="43">
        <f>K49-O49</f>
        <v>7447.100000000001</v>
      </c>
      <c r="T49" s="43">
        <f>L49-P49</f>
        <v>7447.100000000001</v>
      </c>
    </row>
    <row r="50" spans="1:20" s="12" customFormat="1" ht="26.25" customHeight="1">
      <c r="A50" s="16"/>
      <c r="B50" s="16"/>
      <c r="C50" s="77" t="s">
        <v>7</v>
      </c>
      <c r="D50" s="43"/>
      <c r="E50" s="44"/>
      <c r="F50" s="43"/>
      <c r="G50" s="43"/>
      <c r="H50" s="46"/>
      <c r="I50" s="43"/>
      <c r="J50" s="44"/>
      <c r="K50" s="43"/>
      <c r="L50" s="43"/>
      <c r="M50" s="44"/>
      <c r="N50" s="44"/>
      <c r="O50" s="43"/>
      <c r="P50" s="43"/>
      <c r="Q50" s="44">
        <f>I50-M50</f>
        <v>0</v>
      </c>
      <c r="R50" s="44">
        <f>J50-N50</f>
        <v>0</v>
      </c>
      <c r="S50" s="44">
        <f>K50-O50</f>
        <v>0</v>
      </c>
      <c r="T50" s="44">
        <f>L50-P50</f>
        <v>0</v>
      </c>
    </row>
    <row r="51" spans="1:20" s="13" customFormat="1" ht="90" customHeight="1">
      <c r="A51" s="15"/>
      <c r="B51" s="15"/>
      <c r="C51" s="73" t="s">
        <v>57</v>
      </c>
      <c r="D51" s="46">
        <v>5560</v>
      </c>
      <c r="E51" s="45">
        <v>0</v>
      </c>
      <c r="F51" s="46">
        <f>+D51</f>
        <v>5560</v>
      </c>
      <c r="G51" s="46">
        <f>+F51</f>
        <v>5560</v>
      </c>
      <c r="H51" s="46">
        <v>0</v>
      </c>
      <c r="I51" s="46">
        <v>9590.1</v>
      </c>
      <c r="J51" s="45">
        <v>0</v>
      </c>
      <c r="K51" s="46">
        <f>+I51</f>
        <v>9590.1</v>
      </c>
      <c r="L51" s="49">
        <f>+K51</f>
        <v>9590.1</v>
      </c>
      <c r="M51" s="117">
        <f>O51</f>
        <v>2140.2</v>
      </c>
      <c r="N51" s="113">
        <v>0</v>
      </c>
      <c r="O51" s="117">
        <v>2140.2</v>
      </c>
      <c r="P51" s="124">
        <f>+O51</f>
        <v>2140.2</v>
      </c>
      <c r="Q51" s="46">
        <f>I51-M51</f>
        <v>7449.900000000001</v>
      </c>
      <c r="R51" s="46">
        <f>J51-N51</f>
        <v>0</v>
      </c>
      <c r="S51" s="46">
        <f>K51-O51</f>
        <v>7449.900000000001</v>
      </c>
      <c r="T51" s="46">
        <f>L51-P51</f>
        <v>7449.900000000001</v>
      </c>
    </row>
    <row r="52" spans="1:20" s="13" customFormat="1" ht="70.5" customHeight="1">
      <c r="A52" s="15"/>
      <c r="B52" s="15"/>
      <c r="C52" s="115" t="s">
        <v>58</v>
      </c>
      <c r="D52" s="46">
        <v>0</v>
      </c>
      <c r="E52" s="45">
        <v>0</v>
      </c>
      <c r="F52" s="46">
        <v>0</v>
      </c>
      <c r="G52" s="46">
        <v>0</v>
      </c>
      <c r="H52" s="46">
        <v>0</v>
      </c>
      <c r="I52" s="46">
        <v>0</v>
      </c>
      <c r="J52" s="45">
        <v>0</v>
      </c>
      <c r="K52" s="46">
        <v>0</v>
      </c>
      <c r="L52" s="49">
        <v>0</v>
      </c>
      <c r="M52" s="117">
        <f>O52</f>
        <v>0.1</v>
      </c>
      <c r="N52" s="113">
        <f>+M52</f>
        <v>0.1</v>
      </c>
      <c r="O52" s="117">
        <v>0.1</v>
      </c>
      <c r="P52" s="124">
        <v>0</v>
      </c>
      <c r="Q52" s="46">
        <f>I52-M52</f>
        <v>-0.1</v>
      </c>
      <c r="R52" s="46">
        <f>J52-N52</f>
        <v>-0.1</v>
      </c>
      <c r="S52" s="46">
        <f>K52-O52</f>
        <v>-0.1</v>
      </c>
      <c r="T52" s="46">
        <f>L52-P52</f>
        <v>0</v>
      </c>
    </row>
    <row r="53" spans="1:20" s="13" customFormat="1" ht="33.75" customHeight="1">
      <c r="A53" s="15"/>
      <c r="B53" s="15"/>
      <c r="C53" s="76" t="s">
        <v>59</v>
      </c>
      <c r="D53" s="46">
        <v>2052.5</v>
      </c>
      <c r="E53" s="45">
        <v>0</v>
      </c>
      <c r="F53" s="46">
        <f>+D53</f>
        <v>2052.5</v>
      </c>
      <c r="G53" s="46">
        <f>+F53</f>
        <v>2052.5</v>
      </c>
      <c r="H53" s="46">
        <v>0</v>
      </c>
      <c r="I53" s="46">
        <v>38.2</v>
      </c>
      <c r="J53" s="45">
        <v>0</v>
      </c>
      <c r="K53" s="46">
        <f>+I53</f>
        <v>38.2</v>
      </c>
      <c r="L53" s="49">
        <f>+K53</f>
        <v>38.2</v>
      </c>
      <c r="M53" s="117">
        <f>O53</f>
        <v>41</v>
      </c>
      <c r="N53" s="113">
        <v>0</v>
      </c>
      <c r="O53" s="117">
        <v>41</v>
      </c>
      <c r="P53" s="124">
        <f>+O53</f>
        <v>41</v>
      </c>
      <c r="Q53" s="46">
        <f>I53-M53</f>
        <v>-2.799999999999997</v>
      </c>
      <c r="R53" s="46">
        <f>J53-N53</f>
        <v>0</v>
      </c>
      <c r="S53" s="46">
        <f>K53-O53</f>
        <v>-2.799999999999997</v>
      </c>
      <c r="T53" s="46">
        <f>L53-P53</f>
        <v>-2.799999999999997</v>
      </c>
    </row>
    <row r="54" spans="1:20" s="13" customFormat="1" ht="120" customHeight="1">
      <c r="A54" s="15"/>
      <c r="B54" s="15"/>
      <c r="C54" s="73" t="s">
        <v>60</v>
      </c>
      <c r="D54" s="46">
        <v>0</v>
      </c>
      <c r="E54" s="45">
        <v>0</v>
      </c>
      <c r="F54" s="46">
        <v>0</v>
      </c>
      <c r="G54" s="46">
        <v>0</v>
      </c>
      <c r="H54" s="46">
        <v>0</v>
      </c>
      <c r="I54" s="46">
        <v>89.8</v>
      </c>
      <c r="J54" s="45">
        <v>0</v>
      </c>
      <c r="K54" s="46">
        <f>+I54</f>
        <v>89.8</v>
      </c>
      <c r="L54" s="49">
        <v>0</v>
      </c>
      <c r="M54" s="117">
        <f>O54</f>
        <v>188.3</v>
      </c>
      <c r="N54" s="113">
        <v>0</v>
      </c>
      <c r="O54" s="117">
        <v>188.3</v>
      </c>
      <c r="P54" s="124">
        <v>0</v>
      </c>
      <c r="Q54" s="46">
        <f>I54-M54</f>
        <v>-98.50000000000001</v>
      </c>
      <c r="R54" s="46">
        <f>J54-N54</f>
        <v>0</v>
      </c>
      <c r="S54" s="46">
        <f>K54-O54</f>
        <v>-98.50000000000001</v>
      </c>
      <c r="T54" s="46">
        <f>L54-P54</f>
        <v>0</v>
      </c>
    </row>
    <row r="55" spans="3:20" ht="62.25" customHeight="1">
      <c r="C55" s="74" t="s">
        <v>61</v>
      </c>
      <c r="D55" s="43">
        <f>D13+D36+D49</f>
        <v>7964723.212</v>
      </c>
      <c r="E55" s="44">
        <f>E13+E36+E49</f>
        <v>7874115</v>
      </c>
      <c r="F55" s="43">
        <f>F13+F36+F49</f>
        <v>90608.212</v>
      </c>
      <c r="G55" s="43">
        <f>G13+G36+G49</f>
        <v>7612.512</v>
      </c>
      <c r="H55" s="43">
        <f>H13+H36+H49</f>
        <v>1835917.1</v>
      </c>
      <c r="I55" s="43">
        <f>I13+I36+I49+I54</f>
        <v>1890130.1119999997</v>
      </c>
      <c r="J55" s="44">
        <f>J13+J36+J49</f>
        <v>1845929.0999999999</v>
      </c>
      <c r="K55" s="43">
        <f>K13+K36+K49+K54</f>
        <v>44201.012</v>
      </c>
      <c r="L55" s="43">
        <f>L13+L36+L49</f>
        <v>9628.312000000002</v>
      </c>
      <c r="M55" s="43">
        <f>O55+N55</f>
        <v>2002624.3120000002</v>
      </c>
      <c r="N55" s="44">
        <f>N13+N36+N49</f>
        <v>1961921.1</v>
      </c>
      <c r="O55" s="44">
        <f>O13+O36+O49+O54</f>
        <v>40703.21200000001</v>
      </c>
      <c r="P55" s="44">
        <f>P13+P36+P49</f>
        <v>2181.212</v>
      </c>
      <c r="Q55" s="43">
        <f>I55-M55</f>
        <v>-112494.20000000042</v>
      </c>
      <c r="R55" s="43">
        <f>J55-N55</f>
        <v>-115992.00000000023</v>
      </c>
      <c r="S55" s="43">
        <f>K55-O55</f>
        <v>3497.7999999999956</v>
      </c>
      <c r="T55" s="43">
        <f>L55-P55</f>
        <v>7447.100000000002</v>
      </c>
    </row>
    <row r="56" spans="1:20" s="13" customFormat="1" ht="47.25" customHeight="1">
      <c r="A56" s="15"/>
      <c r="B56" s="15"/>
      <c r="C56" s="78" t="s">
        <v>62</v>
      </c>
      <c r="D56" s="43">
        <f>E56+F56</f>
        <v>1477238.8</v>
      </c>
      <c r="E56" s="44">
        <f>1203413.5+989.2+20000+1199.5+216.6+13420</f>
        <v>1239238.8</v>
      </c>
      <c r="F56" s="43">
        <v>238000</v>
      </c>
      <c r="G56" s="43">
        <v>238000</v>
      </c>
      <c r="H56" s="81">
        <v>289127.5</v>
      </c>
      <c r="I56" s="80">
        <f>+J56+K56</f>
        <v>288774.6</v>
      </c>
      <c r="J56" s="81">
        <v>288774.6</v>
      </c>
      <c r="K56" s="80">
        <v>0</v>
      </c>
      <c r="L56" s="43">
        <v>0</v>
      </c>
      <c r="M56" s="80">
        <f>+N56+O56</f>
        <v>247181</v>
      </c>
      <c r="N56" s="11">
        <v>247181</v>
      </c>
      <c r="O56" s="43">
        <v>0</v>
      </c>
      <c r="P56" s="43">
        <v>0</v>
      </c>
      <c r="Q56" s="80">
        <f>I56-M56</f>
        <v>41593.59999999998</v>
      </c>
      <c r="R56" s="80">
        <f>J56-N56</f>
        <v>41593.59999999998</v>
      </c>
      <c r="S56" s="80">
        <f>K56-O56</f>
        <v>0</v>
      </c>
      <c r="T56" s="80">
        <f>L56-P56</f>
        <v>0</v>
      </c>
    </row>
    <row r="57" spans="3:20" ht="36.75" customHeight="1">
      <c r="C57" s="82" t="s">
        <v>63</v>
      </c>
      <c r="D57" s="54">
        <f>D55+D56</f>
        <v>9441962.012</v>
      </c>
      <c r="E57" s="54">
        <f>E55+E56</f>
        <v>9113353.8</v>
      </c>
      <c r="F57" s="55">
        <f>F55+F56</f>
        <v>328608.212</v>
      </c>
      <c r="G57" s="54">
        <f>G55+G56</f>
        <v>245612.512</v>
      </c>
      <c r="H57" s="54">
        <f>H55+H56</f>
        <v>2125044.6</v>
      </c>
      <c r="I57" s="54">
        <f>I55+I56</f>
        <v>2178904.712</v>
      </c>
      <c r="J57" s="54">
        <f>J55+J56</f>
        <v>2134703.6999999997</v>
      </c>
      <c r="K57" s="54">
        <f>K55+K56</f>
        <v>44201.012</v>
      </c>
      <c r="L57" s="54">
        <f>L55+L56</f>
        <v>9628.312000000002</v>
      </c>
      <c r="M57" s="54">
        <f>M55+M56</f>
        <v>2249805.312</v>
      </c>
      <c r="N57" s="54">
        <f>N55+N56</f>
        <v>2209102.1</v>
      </c>
      <c r="O57" s="54">
        <f>O55+O56</f>
        <v>40703.21200000001</v>
      </c>
      <c r="P57" s="54">
        <f>P55+P56</f>
        <v>2181.212</v>
      </c>
      <c r="Q57" s="69">
        <f>I57-M57</f>
        <v>-70900.6000000001</v>
      </c>
      <c r="R57" s="69">
        <f>J57-N57</f>
        <v>-74398.40000000037</v>
      </c>
      <c r="S57" s="54">
        <f>K57-O57</f>
        <v>3497.7999999999956</v>
      </c>
      <c r="T57" s="54">
        <f>L57-P57</f>
        <v>7447.100000000002</v>
      </c>
    </row>
    <row r="58" spans="3:20" ht="36.75" customHeight="1">
      <c r="C58" s="83" t="s">
        <v>64</v>
      </c>
      <c r="D58" s="57"/>
      <c r="E58" s="58"/>
      <c r="F58" s="59"/>
      <c r="G58" s="59"/>
      <c r="H58" s="59"/>
      <c r="I58" s="60"/>
      <c r="J58" s="58"/>
      <c r="K58" s="61"/>
      <c r="L58" s="59"/>
      <c r="M58" s="60"/>
      <c r="N58" s="58"/>
      <c r="O58" s="61"/>
      <c r="P58" s="59"/>
      <c r="Q58" s="60"/>
      <c r="R58" s="58"/>
      <c r="S58" s="61"/>
      <c r="T58" s="59"/>
    </row>
    <row r="59" spans="1:20" s="13" customFormat="1" ht="30" customHeight="1">
      <c r="A59" s="15"/>
      <c r="B59" s="15"/>
      <c r="C59" s="84" t="s">
        <v>65</v>
      </c>
      <c r="D59" s="62">
        <f>E59+F59</f>
        <v>377398.10000000003</v>
      </c>
      <c r="E59" s="43">
        <v>369973.9</v>
      </c>
      <c r="F59" s="43">
        <v>7424.2</v>
      </c>
      <c r="G59" s="43">
        <v>7386.5</v>
      </c>
      <c r="H59" s="43">
        <v>102471.7</v>
      </c>
      <c r="I59" s="43">
        <f>SUM(J59+K59)</f>
        <v>85647.4</v>
      </c>
      <c r="J59" s="43">
        <v>85548.4</v>
      </c>
      <c r="K59" s="43">
        <v>99</v>
      </c>
      <c r="L59" s="43">
        <v>66.2</v>
      </c>
      <c r="M59" s="43">
        <f>SUM(N59+O59)</f>
        <v>82245.9</v>
      </c>
      <c r="N59" s="43">
        <v>81990.4</v>
      </c>
      <c r="O59" s="43">
        <v>255.5</v>
      </c>
      <c r="P59" s="43">
        <v>236.7</v>
      </c>
      <c r="Q59" s="43">
        <f>I59-M59</f>
        <v>3401.5</v>
      </c>
      <c r="R59" s="43">
        <f>J59-N59</f>
        <v>3558</v>
      </c>
      <c r="S59" s="43">
        <f>K59-O59</f>
        <v>-156.5</v>
      </c>
      <c r="T59" s="43">
        <f>L59-P59</f>
        <v>-170.5</v>
      </c>
    </row>
    <row r="60" spans="1:20" s="13" customFormat="1" ht="32.25" customHeight="1">
      <c r="A60" s="28">
        <v>1000</v>
      </c>
      <c r="B60" s="28">
        <v>1000</v>
      </c>
      <c r="C60" s="84" t="s">
        <v>66</v>
      </c>
      <c r="D60" s="62">
        <f>E60+F60</f>
        <v>3511050.3</v>
      </c>
      <c r="E60" s="43">
        <v>3405316</v>
      </c>
      <c r="F60" s="62">
        <v>105734.3</v>
      </c>
      <c r="G60" s="43">
        <v>70300.8</v>
      </c>
      <c r="H60" s="43">
        <v>910273.1</v>
      </c>
      <c r="I60" s="43">
        <f>SUM(J60+K60)</f>
        <v>781861.9</v>
      </c>
      <c r="J60" s="43">
        <v>767557.3</v>
      </c>
      <c r="K60" s="43">
        <v>14304.6</v>
      </c>
      <c r="L60" s="43">
        <v>1429.6</v>
      </c>
      <c r="M60" s="43">
        <f>SUM(N60+O60)</f>
        <v>706508.7000000001</v>
      </c>
      <c r="N60" s="43">
        <v>692727.9</v>
      </c>
      <c r="O60" s="43">
        <v>13780.8</v>
      </c>
      <c r="P60" s="43">
        <v>3110.8</v>
      </c>
      <c r="Q60" s="43">
        <f>I60-M60</f>
        <v>75353.19999999995</v>
      </c>
      <c r="R60" s="43">
        <f>J60-N60</f>
        <v>74829.40000000002</v>
      </c>
      <c r="S60" s="43">
        <f>K60-O60</f>
        <v>523.8000000000011</v>
      </c>
      <c r="T60" s="43">
        <f>L60-P60</f>
        <v>-1681.2000000000003</v>
      </c>
    </row>
    <row r="61" spans="1:20" s="13" customFormat="1" ht="24.75" customHeight="1">
      <c r="A61" s="28">
        <v>2000</v>
      </c>
      <c r="B61" s="28">
        <v>2000</v>
      </c>
      <c r="C61" s="84" t="s">
        <v>67</v>
      </c>
      <c r="D61" s="62">
        <f>E61+F61</f>
        <v>726737.7</v>
      </c>
      <c r="E61" s="43">
        <v>396601.1</v>
      </c>
      <c r="F61" s="62">
        <v>330136.6</v>
      </c>
      <c r="G61" s="43">
        <v>330136.6</v>
      </c>
      <c r="H61" s="43">
        <v>154791.3</v>
      </c>
      <c r="I61" s="43">
        <f>SUM(J61+K61)</f>
        <v>101168.6</v>
      </c>
      <c r="J61" s="43">
        <v>93791.5</v>
      </c>
      <c r="K61" s="43">
        <v>7377.1</v>
      </c>
      <c r="L61" s="43">
        <v>7377.1</v>
      </c>
      <c r="M61" s="43">
        <f>SUM(N61+O61)</f>
        <v>100859.5</v>
      </c>
      <c r="N61" s="43">
        <v>93527.4</v>
      </c>
      <c r="O61" s="43">
        <v>7332.1</v>
      </c>
      <c r="P61" s="43">
        <v>7298.5</v>
      </c>
      <c r="Q61" s="43">
        <f>I61-M61</f>
        <v>309.1000000000058</v>
      </c>
      <c r="R61" s="43">
        <f>J61-N61</f>
        <v>264.1000000000058</v>
      </c>
      <c r="S61" s="43">
        <f>K61-O61</f>
        <v>45</v>
      </c>
      <c r="T61" s="43">
        <f>L61-P61</f>
        <v>78.60000000000036</v>
      </c>
    </row>
    <row r="62" spans="1:20" s="13" customFormat="1" ht="29.25" customHeight="1">
      <c r="A62" s="15">
        <v>3000</v>
      </c>
      <c r="B62" s="15">
        <v>3000</v>
      </c>
      <c r="C62" s="84" t="s">
        <v>68</v>
      </c>
      <c r="D62" s="62">
        <f>E62+F62</f>
        <v>743478.8</v>
      </c>
      <c r="E62" s="43">
        <v>732552.5</v>
      </c>
      <c r="F62" s="43">
        <v>10926.3</v>
      </c>
      <c r="G62" s="43">
        <v>157</v>
      </c>
      <c r="H62" s="43">
        <v>335060</v>
      </c>
      <c r="I62" s="43">
        <f>SUM(J62+K62)</f>
        <v>153449.9</v>
      </c>
      <c r="J62" s="43">
        <v>149080</v>
      </c>
      <c r="K62" s="43">
        <v>4369.9</v>
      </c>
      <c r="L62" s="43">
        <v>25</v>
      </c>
      <c r="M62" s="43">
        <f>SUM(N62+O62)</f>
        <v>163263.69999999998</v>
      </c>
      <c r="N62" s="43">
        <v>151992.8</v>
      </c>
      <c r="O62" s="43">
        <v>11270.9</v>
      </c>
      <c r="P62" s="43">
        <v>0</v>
      </c>
      <c r="Q62" s="43">
        <f>I62-M62</f>
        <v>-9813.799999999988</v>
      </c>
      <c r="R62" s="43">
        <f>J62-N62</f>
        <v>-2912.7999999999884</v>
      </c>
      <c r="S62" s="43">
        <f>K62-O62</f>
        <v>-6901</v>
      </c>
      <c r="T62" s="43">
        <f>L62-P62</f>
        <v>25</v>
      </c>
    </row>
    <row r="63" spans="1:20" s="13" customFormat="1" ht="27.75" customHeight="1">
      <c r="A63" s="15">
        <v>4000</v>
      </c>
      <c r="B63" s="15">
        <v>4000</v>
      </c>
      <c r="C63" s="84" t="s">
        <v>69</v>
      </c>
      <c r="D63" s="62">
        <f>E63+F63</f>
        <v>182192</v>
      </c>
      <c r="E63" s="43">
        <v>175785.6</v>
      </c>
      <c r="F63" s="43">
        <v>6406.4</v>
      </c>
      <c r="G63" s="43">
        <v>3456.2</v>
      </c>
      <c r="H63" s="43">
        <v>48784.8</v>
      </c>
      <c r="I63" s="43">
        <f>SUM(J63+K63)</f>
        <v>41179</v>
      </c>
      <c r="J63" s="43">
        <v>39323</v>
      </c>
      <c r="K63" s="43">
        <v>1856</v>
      </c>
      <c r="L63" s="43">
        <v>162.4</v>
      </c>
      <c r="M63" s="43">
        <f>SUM(N63+O63)</f>
        <v>35854.3</v>
      </c>
      <c r="N63" s="43">
        <v>34973.8</v>
      </c>
      <c r="O63" s="43">
        <v>880.5</v>
      </c>
      <c r="P63" s="43">
        <v>11.2</v>
      </c>
      <c r="Q63" s="43">
        <f>I63-M63</f>
        <v>5324.699999999997</v>
      </c>
      <c r="R63" s="43">
        <f>J63-N63</f>
        <v>4349.199999999997</v>
      </c>
      <c r="S63" s="43">
        <f>K63-O63</f>
        <v>975.5</v>
      </c>
      <c r="T63" s="43">
        <f>L63-P63</f>
        <v>151.20000000000002</v>
      </c>
    </row>
    <row r="64" spans="1:20" s="13" customFormat="1" ht="26.25" customHeight="1">
      <c r="A64" s="15">
        <v>5000</v>
      </c>
      <c r="B64" s="15">
        <v>5000</v>
      </c>
      <c r="C64" s="84" t="s">
        <v>70</v>
      </c>
      <c r="D64" s="62">
        <f>E64+F64</f>
        <v>186366.5</v>
      </c>
      <c r="E64" s="43">
        <v>176257.9</v>
      </c>
      <c r="F64" s="43">
        <v>10108.6</v>
      </c>
      <c r="G64" s="43">
        <v>4518</v>
      </c>
      <c r="H64" s="43">
        <v>53502</v>
      </c>
      <c r="I64" s="43">
        <f>SUM(J64+K64)</f>
        <v>40575.5</v>
      </c>
      <c r="J64" s="43">
        <v>39565.1</v>
      </c>
      <c r="K64" s="43">
        <v>1010.4</v>
      </c>
      <c r="L64" s="43">
        <v>0</v>
      </c>
      <c r="M64" s="43">
        <f>SUM(N64+O64)</f>
        <v>31754.600000000002</v>
      </c>
      <c r="N64" s="43">
        <v>31720.9</v>
      </c>
      <c r="O64" s="43">
        <v>33.7</v>
      </c>
      <c r="P64" s="43">
        <v>0</v>
      </c>
      <c r="Q64" s="43">
        <f>I64-M64</f>
        <v>8820.899999999998</v>
      </c>
      <c r="R64" s="43">
        <f>J64-N64</f>
        <v>7844.199999999997</v>
      </c>
      <c r="S64" s="43">
        <f>K64-O64</f>
        <v>976.6999999999999</v>
      </c>
      <c r="T64" s="43">
        <f>L64-P64</f>
        <v>0</v>
      </c>
    </row>
    <row r="65" spans="1:20" s="13" customFormat="1" ht="29.25" customHeight="1">
      <c r="A65" s="15">
        <v>6000</v>
      </c>
      <c r="B65" s="15">
        <v>6000</v>
      </c>
      <c r="C65" s="84" t="s">
        <v>71</v>
      </c>
      <c r="D65" s="62">
        <f>E65+F65</f>
        <v>545927.2</v>
      </c>
      <c r="E65" s="43">
        <f>SUM(E66:E73)</f>
        <v>535576.7999999999</v>
      </c>
      <c r="F65" s="43">
        <f>SUM(F66:F73)</f>
        <v>10350.4</v>
      </c>
      <c r="G65" s="43">
        <f>SUM(G66:G73)</f>
        <v>10073.4</v>
      </c>
      <c r="H65" s="43">
        <f>SUM(H66:H73)</f>
        <v>172434.88</v>
      </c>
      <c r="I65" s="43">
        <f>J65+K65</f>
        <v>130035.49999999999</v>
      </c>
      <c r="J65" s="43">
        <f>SUM(J66:J73)</f>
        <v>129664.09999999999</v>
      </c>
      <c r="K65" s="43">
        <f>SUM(K66:K73)</f>
        <v>371.4</v>
      </c>
      <c r="L65" s="43">
        <f>SUM(L66:L73)</f>
        <v>94.4</v>
      </c>
      <c r="M65" s="43">
        <f>N65+O65</f>
        <v>174645.8</v>
      </c>
      <c r="N65" s="43">
        <f>SUM(N66:N73)</f>
        <v>170833.5</v>
      </c>
      <c r="O65" s="43">
        <f>SUM(O66:O73)</f>
        <v>3812.3</v>
      </c>
      <c r="P65" s="43">
        <f>SUM(P66:P73)</f>
        <v>949.7</v>
      </c>
      <c r="Q65" s="43">
        <f>I65-M65</f>
        <v>-44610.3</v>
      </c>
      <c r="R65" s="43">
        <f>J65-N65</f>
        <v>-41169.40000000001</v>
      </c>
      <c r="S65" s="43">
        <f>K65-O65</f>
        <v>-3440.9</v>
      </c>
      <c r="T65" s="43">
        <f>L65-P65</f>
        <v>-855.3000000000001</v>
      </c>
    </row>
    <row r="66" spans="1:20" s="13" customFormat="1" ht="58.5" customHeight="1">
      <c r="A66" s="28">
        <v>6011</v>
      </c>
      <c r="B66" s="28">
        <v>6011</v>
      </c>
      <c r="C66" s="85" t="s">
        <v>72</v>
      </c>
      <c r="D66" s="63">
        <f>E66+F66</f>
        <v>28309.8</v>
      </c>
      <c r="E66" s="46">
        <v>28032.8</v>
      </c>
      <c r="F66" s="63">
        <v>277</v>
      </c>
      <c r="G66" s="46">
        <v>0</v>
      </c>
      <c r="H66" s="46">
        <v>814.7</v>
      </c>
      <c r="I66" s="46">
        <f>J66+K66</f>
        <v>570.9</v>
      </c>
      <c r="J66" s="46">
        <v>293.9</v>
      </c>
      <c r="K66" s="46">
        <v>277</v>
      </c>
      <c r="L66" s="46">
        <v>0</v>
      </c>
      <c r="M66" s="46">
        <f>N66+O66</f>
        <v>199.7</v>
      </c>
      <c r="N66" s="46">
        <v>199.7</v>
      </c>
      <c r="O66" s="46">
        <v>0</v>
      </c>
      <c r="P66" s="46">
        <v>0</v>
      </c>
      <c r="Q66" s="46">
        <f>I66-M66</f>
        <v>371.2</v>
      </c>
      <c r="R66" s="46">
        <f>J66-N66</f>
        <v>94.19999999999999</v>
      </c>
      <c r="S66" s="46">
        <f>K66-O66</f>
        <v>277</v>
      </c>
      <c r="T66" s="46">
        <f>L66-P66</f>
        <v>0</v>
      </c>
    </row>
    <row r="67" spans="1:20" s="13" customFormat="1" ht="72.75" customHeight="1">
      <c r="A67" s="28">
        <v>6012</v>
      </c>
      <c r="B67" s="28">
        <v>6012</v>
      </c>
      <c r="C67" s="85" t="s">
        <v>73</v>
      </c>
      <c r="D67" s="63">
        <f>E67+F67</f>
        <v>23753.1</v>
      </c>
      <c r="E67" s="46">
        <v>23753.1</v>
      </c>
      <c r="F67" s="63">
        <v>0</v>
      </c>
      <c r="G67" s="46">
        <v>0</v>
      </c>
      <c r="H67" s="46">
        <v>23753.1</v>
      </c>
      <c r="I67" s="46">
        <f>SUM(J67+K67)</f>
        <v>20000</v>
      </c>
      <c r="J67" s="46">
        <v>20000</v>
      </c>
      <c r="K67" s="46">
        <v>0</v>
      </c>
      <c r="L67" s="46">
        <v>0</v>
      </c>
      <c r="M67" s="46">
        <f>SUM(N67+O67)</f>
        <v>60000</v>
      </c>
      <c r="N67" s="46">
        <v>60000</v>
      </c>
      <c r="O67" s="46">
        <v>0</v>
      </c>
      <c r="P67" s="46">
        <v>0</v>
      </c>
      <c r="Q67" s="46">
        <f>I67-M67</f>
        <v>-40000</v>
      </c>
      <c r="R67" s="46">
        <f>J67-N67</f>
        <v>-40000</v>
      </c>
      <c r="S67" s="46">
        <f>K67-O67</f>
        <v>0</v>
      </c>
      <c r="T67" s="46">
        <f>L67-P67</f>
        <v>0</v>
      </c>
    </row>
    <row r="68" spans="1:20" s="13" customFormat="1" ht="66.75" customHeight="1">
      <c r="A68" s="15">
        <v>6013</v>
      </c>
      <c r="B68" s="15">
        <v>6013</v>
      </c>
      <c r="C68" s="85" t="s">
        <v>74</v>
      </c>
      <c r="D68" s="63">
        <f>E68+F68</f>
        <v>22084.8</v>
      </c>
      <c r="E68" s="46">
        <v>21684.8</v>
      </c>
      <c r="F68" s="63">
        <v>400</v>
      </c>
      <c r="G68" s="46">
        <v>400</v>
      </c>
      <c r="H68" s="46">
        <v>21684.8</v>
      </c>
      <c r="I68" s="46">
        <f>J68+K68</f>
        <v>21657.1</v>
      </c>
      <c r="J68" s="46">
        <v>21657.1</v>
      </c>
      <c r="K68" s="46">
        <v>0</v>
      </c>
      <c r="L68" s="46">
        <v>0</v>
      </c>
      <c r="M68" s="46">
        <f>N68+O68</f>
        <v>50695.9</v>
      </c>
      <c r="N68" s="46">
        <v>50000</v>
      </c>
      <c r="O68" s="46">
        <v>695.9</v>
      </c>
      <c r="P68" s="46">
        <v>695.9</v>
      </c>
      <c r="Q68" s="46">
        <f>I68-M68</f>
        <v>-29038.800000000003</v>
      </c>
      <c r="R68" s="46">
        <f>J68-N68</f>
        <v>-28342.9</v>
      </c>
      <c r="S68" s="46">
        <f>K68-O68</f>
        <v>-695.9</v>
      </c>
      <c r="T68" s="46">
        <f>L68-P68</f>
        <v>-695.9</v>
      </c>
    </row>
    <row r="69" spans="1:20" s="13" customFormat="1" ht="54.75" customHeight="1">
      <c r="A69" s="15"/>
      <c r="B69" s="15"/>
      <c r="C69" s="85" t="s">
        <v>75</v>
      </c>
      <c r="D69" s="63">
        <f>E69+F69</f>
        <v>0</v>
      </c>
      <c r="E69" s="46">
        <v>0</v>
      </c>
      <c r="F69" s="63">
        <v>0</v>
      </c>
      <c r="G69" s="46">
        <v>0</v>
      </c>
      <c r="H69" s="46">
        <v>0</v>
      </c>
      <c r="I69" s="46">
        <f>J69+K69</f>
        <v>0</v>
      </c>
      <c r="J69" s="46">
        <v>0</v>
      </c>
      <c r="K69" s="46">
        <v>0</v>
      </c>
      <c r="L69" s="46">
        <v>0</v>
      </c>
      <c r="M69" s="46">
        <f>N69+O69</f>
        <v>253.8</v>
      </c>
      <c r="N69" s="46">
        <v>0</v>
      </c>
      <c r="O69" s="46">
        <v>253.8</v>
      </c>
      <c r="P69" s="46">
        <v>253.8</v>
      </c>
      <c r="Q69" s="46">
        <f>I69-M69</f>
        <v>-253.8</v>
      </c>
      <c r="R69" s="46">
        <f>J69-N69</f>
        <v>0</v>
      </c>
      <c r="S69" s="46">
        <f>K69-O69</f>
        <v>-253.8</v>
      </c>
      <c r="T69" s="46">
        <f>L69-P69</f>
        <v>-253.8</v>
      </c>
    </row>
    <row r="70" spans="1:20" s="13" customFormat="1" ht="36" customHeight="1">
      <c r="A70" s="15">
        <v>6030</v>
      </c>
      <c r="B70" s="15">
        <v>6030</v>
      </c>
      <c r="C70" s="86" t="s">
        <v>76</v>
      </c>
      <c r="D70" s="63">
        <f>E70+F70</f>
        <v>412394.5</v>
      </c>
      <c r="E70" s="46">
        <v>402721.1</v>
      </c>
      <c r="F70" s="63">
        <v>9673.4</v>
      </c>
      <c r="G70" s="46">
        <v>9673.4</v>
      </c>
      <c r="H70" s="46">
        <v>99420.5</v>
      </c>
      <c r="I70" s="46">
        <f>J70+K70</f>
        <v>72492.4</v>
      </c>
      <c r="J70" s="46">
        <v>72398</v>
      </c>
      <c r="K70" s="46">
        <v>94.4</v>
      </c>
      <c r="L70" s="46">
        <v>94.4</v>
      </c>
      <c r="M70" s="46">
        <f>N70+O70</f>
        <v>54151.3</v>
      </c>
      <c r="N70" s="46">
        <v>54151.3</v>
      </c>
      <c r="O70" s="46">
        <v>0</v>
      </c>
      <c r="P70" s="46">
        <v>0</v>
      </c>
      <c r="Q70" s="46">
        <f>I70-M70</f>
        <v>18341.09999999999</v>
      </c>
      <c r="R70" s="46">
        <f>J70-N70</f>
        <v>18246.699999999997</v>
      </c>
      <c r="S70" s="46">
        <f>K70-O70</f>
        <v>94.4</v>
      </c>
      <c r="T70" s="46">
        <f>L70-P70</f>
        <v>94.4</v>
      </c>
    </row>
    <row r="71" spans="1:20" s="13" customFormat="1" ht="131.25" customHeight="1">
      <c r="A71" s="15">
        <v>6084</v>
      </c>
      <c r="B71" s="15">
        <v>6084</v>
      </c>
      <c r="C71" s="85" t="s">
        <v>77</v>
      </c>
      <c r="D71" s="63">
        <f>E71+F71</f>
        <v>8.6</v>
      </c>
      <c r="E71" s="46">
        <v>8.6</v>
      </c>
      <c r="F71" s="63">
        <v>0</v>
      </c>
      <c r="G71" s="46">
        <v>0</v>
      </c>
      <c r="H71" s="46">
        <v>0</v>
      </c>
      <c r="I71" s="46">
        <f>J71+K71</f>
        <v>0</v>
      </c>
      <c r="J71" s="46">
        <v>0</v>
      </c>
      <c r="K71" s="46">
        <v>0</v>
      </c>
      <c r="L71" s="46">
        <v>0</v>
      </c>
      <c r="M71" s="46">
        <f>N71+O71</f>
        <v>0</v>
      </c>
      <c r="N71" s="46">
        <v>0</v>
      </c>
      <c r="O71" s="46">
        <v>0</v>
      </c>
      <c r="P71" s="46">
        <v>0</v>
      </c>
      <c r="Q71" s="46">
        <f>I71-M71</f>
        <v>0</v>
      </c>
      <c r="R71" s="46">
        <f>J71-N71</f>
        <v>0</v>
      </c>
      <c r="S71" s="46">
        <f>K71-O71</f>
        <v>0</v>
      </c>
      <c r="T71" s="46">
        <f>L71-P71</f>
        <v>0</v>
      </c>
    </row>
    <row r="72" spans="1:20" s="13" customFormat="1" ht="119.25" customHeight="1">
      <c r="A72" s="15"/>
      <c r="B72" s="15">
        <v>6085</v>
      </c>
      <c r="C72" s="106" t="s">
        <v>78</v>
      </c>
      <c r="D72" s="63">
        <f>E72+F72</f>
        <v>1050</v>
      </c>
      <c r="E72" s="46">
        <v>1050</v>
      </c>
      <c r="F72" s="63">
        <v>0</v>
      </c>
      <c r="G72" s="46">
        <v>0</v>
      </c>
      <c r="H72" s="46">
        <v>300</v>
      </c>
      <c r="I72" s="46">
        <f>J72+K72</f>
        <v>27.4</v>
      </c>
      <c r="J72" s="46">
        <v>27.4</v>
      </c>
      <c r="K72" s="46">
        <v>0</v>
      </c>
      <c r="L72" s="46">
        <v>0</v>
      </c>
      <c r="M72" s="46">
        <f>N72+O72</f>
        <v>0</v>
      </c>
      <c r="N72" s="46">
        <v>0</v>
      </c>
      <c r="O72" s="46">
        <v>0</v>
      </c>
      <c r="P72" s="46">
        <v>0</v>
      </c>
      <c r="Q72" s="46">
        <f>I72-M72</f>
        <v>27.4</v>
      </c>
      <c r="R72" s="46">
        <f>J72-N72</f>
        <v>27.4</v>
      </c>
      <c r="S72" s="46">
        <f>K72-O72</f>
        <v>0</v>
      </c>
      <c r="T72" s="46">
        <f>L72-P72</f>
        <v>0</v>
      </c>
    </row>
    <row r="73" spans="1:20" s="13" customFormat="1" ht="44.25" customHeight="1">
      <c r="A73" s="15">
        <v>6090</v>
      </c>
      <c r="B73" s="15">
        <v>6090</v>
      </c>
      <c r="C73" s="70" t="s">
        <v>79</v>
      </c>
      <c r="D73" s="63">
        <f>E73+F73</f>
        <v>58326.4</v>
      </c>
      <c r="E73" s="46">
        <v>58326.4</v>
      </c>
      <c r="F73" s="63">
        <v>0</v>
      </c>
      <c r="G73" s="46">
        <v>0</v>
      </c>
      <c r="H73" s="46">
        <v>26461.78</v>
      </c>
      <c r="I73" s="46">
        <f>J73+K73</f>
        <v>15287.7</v>
      </c>
      <c r="J73" s="46">
        <v>15287.7</v>
      </c>
      <c r="K73" s="46">
        <v>0</v>
      </c>
      <c r="L73" s="46">
        <v>0</v>
      </c>
      <c r="M73" s="46">
        <f>N73+O73</f>
        <v>9345.1</v>
      </c>
      <c r="N73" s="46">
        <v>6482.5</v>
      </c>
      <c r="O73" s="46">
        <v>2862.6</v>
      </c>
      <c r="P73" s="46">
        <v>0</v>
      </c>
      <c r="Q73" s="46">
        <f>I73-M73</f>
        <v>5942.6</v>
      </c>
      <c r="R73" s="46">
        <f>J73-N73</f>
        <v>8805.2</v>
      </c>
      <c r="S73" s="46">
        <f>K73-O73</f>
        <v>-2862.6</v>
      </c>
      <c r="T73" s="46">
        <f>L73-P73</f>
        <v>0</v>
      </c>
    </row>
    <row r="74" spans="1:20" s="13" customFormat="1" ht="28.5" customHeight="1">
      <c r="A74" s="28">
        <v>7130</v>
      </c>
      <c r="B74" s="28">
        <v>7130</v>
      </c>
      <c r="C74" s="84" t="s">
        <v>80</v>
      </c>
      <c r="D74" s="62">
        <f>E74+F74</f>
        <v>510.3</v>
      </c>
      <c r="E74" s="43">
        <v>510.3</v>
      </c>
      <c r="F74" s="43">
        <v>0</v>
      </c>
      <c r="G74" s="43">
        <v>0</v>
      </c>
      <c r="H74" s="43">
        <v>399.5</v>
      </c>
      <c r="I74" s="43">
        <f>SUM(J74+K74)</f>
        <v>55.9</v>
      </c>
      <c r="J74" s="43">
        <v>55.9</v>
      </c>
      <c r="K74" s="43">
        <v>0</v>
      </c>
      <c r="L74" s="43">
        <v>0</v>
      </c>
      <c r="M74" s="43">
        <f>SUM(N74+O74)</f>
        <v>0</v>
      </c>
      <c r="N74" s="43">
        <v>0</v>
      </c>
      <c r="O74" s="43">
        <v>0</v>
      </c>
      <c r="P74" s="43">
        <v>0</v>
      </c>
      <c r="Q74" s="43">
        <f>I74-M74</f>
        <v>55.9</v>
      </c>
      <c r="R74" s="43">
        <f>J74-N74</f>
        <v>55.9</v>
      </c>
      <c r="S74" s="43">
        <f>K74-O74</f>
        <v>0</v>
      </c>
      <c r="T74" s="43">
        <f>L74-P74</f>
        <v>0</v>
      </c>
    </row>
    <row r="75" spans="1:20" s="13" customFormat="1" ht="48" customHeight="1">
      <c r="A75" s="15"/>
      <c r="B75" s="15"/>
      <c r="C75" s="87" t="s">
        <v>81</v>
      </c>
      <c r="D75" s="62">
        <f>E75+F75</f>
        <v>358219.3</v>
      </c>
      <c r="E75" s="43">
        <f>SUM(E76:E84)</f>
        <v>0</v>
      </c>
      <c r="F75" s="43">
        <f>SUM(F76:F84)</f>
        <v>358219.3</v>
      </c>
      <c r="G75" s="43">
        <f>SUM(G76:G84)</f>
        <v>358219.3</v>
      </c>
      <c r="H75" s="43">
        <f>SUM(H76:H79)</f>
        <v>0</v>
      </c>
      <c r="I75" s="43">
        <f>J75+K75</f>
        <v>1125.2</v>
      </c>
      <c r="J75" s="43">
        <f>SUM(J76:J84)</f>
        <v>0</v>
      </c>
      <c r="K75" s="43">
        <f>SUM(K76:K84)</f>
        <v>1125.2</v>
      </c>
      <c r="L75" s="43">
        <f>SUM(L76:L84)</f>
        <v>1125.2</v>
      </c>
      <c r="M75" s="43">
        <f>N75+O75</f>
        <v>1698.8</v>
      </c>
      <c r="N75" s="43">
        <f>SUM(N76:N84)</f>
        <v>0</v>
      </c>
      <c r="O75" s="43">
        <f>SUM(O76:O84)</f>
        <v>1698.8</v>
      </c>
      <c r="P75" s="43">
        <f>SUM(P76:P84)</f>
        <v>1698.8</v>
      </c>
      <c r="Q75" s="43">
        <f>I75-M75</f>
        <v>-573.5999999999999</v>
      </c>
      <c r="R75" s="43">
        <f>J75-N75</f>
        <v>0</v>
      </c>
      <c r="S75" s="43">
        <f>K75-O75</f>
        <v>-573.5999999999999</v>
      </c>
      <c r="T75" s="43">
        <f>L75-P75</f>
        <v>-573.5999999999999</v>
      </c>
    </row>
    <row r="76" spans="1:20" s="13" customFormat="1" ht="48" customHeight="1">
      <c r="A76" s="15">
        <v>7310</v>
      </c>
      <c r="B76" s="15">
        <v>7310</v>
      </c>
      <c r="C76" s="85" t="s">
        <v>82</v>
      </c>
      <c r="D76" s="63">
        <f>E76+F76</f>
        <v>92191.5</v>
      </c>
      <c r="E76" s="46">
        <v>0</v>
      </c>
      <c r="F76" s="46">
        <v>92191.5</v>
      </c>
      <c r="G76" s="46">
        <v>92191.5</v>
      </c>
      <c r="H76" s="46">
        <v>0</v>
      </c>
      <c r="I76" s="46">
        <f>J76+K76</f>
        <v>0</v>
      </c>
      <c r="J76" s="46">
        <v>0</v>
      </c>
      <c r="K76" s="46">
        <v>0</v>
      </c>
      <c r="L76" s="46">
        <v>0</v>
      </c>
      <c r="M76" s="46">
        <f>N76+O76</f>
        <v>0</v>
      </c>
      <c r="N76" s="46">
        <v>0</v>
      </c>
      <c r="O76" s="46">
        <v>0</v>
      </c>
      <c r="P76" s="46">
        <v>0</v>
      </c>
      <c r="Q76" s="46">
        <f>I76-M76</f>
        <v>0</v>
      </c>
      <c r="R76" s="46">
        <f>J76-N76</f>
        <v>0</v>
      </c>
      <c r="S76" s="46">
        <f>K76-O76</f>
        <v>0</v>
      </c>
      <c r="T76" s="46">
        <f>L76-P76</f>
        <v>0</v>
      </c>
    </row>
    <row r="77" spans="1:20" s="21" customFormat="1" ht="45.75" customHeight="1">
      <c r="A77" s="20">
        <v>7321</v>
      </c>
      <c r="B77" s="20">
        <v>7321</v>
      </c>
      <c r="C77" s="85" t="s">
        <v>83</v>
      </c>
      <c r="D77" s="63">
        <f>E77+F77</f>
        <v>217055</v>
      </c>
      <c r="E77" s="46">
        <v>0</v>
      </c>
      <c r="F77" s="63">
        <v>217055</v>
      </c>
      <c r="G77" s="46">
        <v>217055</v>
      </c>
      <c r="H77" s="46">
        <v>0</v>
      </c>
      <c r="I77" s="46">
        <f>J77+K77</f>
        <v>0</v>
      </c>
      <c r="J77" s="46">
        <v>0</v>
      </c>
      <c r="K77" s="46">
        <v>0</v>
      </c>
      <c r="L77" s="46">
        <v>0</v>
      </c>
      <c r="M77" s="46">
        <f>N77+O77</f>
        <v>4.7</v>
      </c>
      <c r="N77" s="46">
        <v>0</v>
      </c>
      <c r="O77" s="46">
        <v>4.7</v>
      </c>
      <c r="P77" s="46">
        <v>4.7</v>
      </c>
      <c r="Q77" s="46">
        <f>I77-M77</f>
        <v>-4.7</v>
      </c>
      <c r="R77" s="46">
        <f>J77-N77</f>
        <v>0</v>
      </c>
      <c r="S77" s="46">
        <f>K77-O77</f>
        <v>-4.7</v>
      </c>
      <c r="T77" s="46">
        <f>L77-P77</f>
        <v>-4.7</v>
      </c>
    </row>
    <row r="78" spans="1:20" s="21" customFormat="1" ht="50.25" customHeight="1">
      <c r="A78" s="20">
        <v>7322</v>
      </c>
      <c r="B78" s="20">
        <v>7322</v>
      </c>
      <c r="C78" s="85" t="s">
        <v>84</v>
      </c>
      <c r="D78" s="63">
        <f>E78+F78</f>
        <v>5920.3</v>
      </c>
      <c r="E78" s="46">
        <v>0</v>
      </c>
      <c r="F78" s="63">
        <v>5920.3</v>
      </c>
      <c r="G78" s="46">
        <v>5920.3</v>
      </c>
      <c r="H78" s="46">
        <v>0</v>
      </c>
      <c r="I78" s="46">
        <f>J78+K78</f>
        <v>0</v>
      </c>
      <c r="J78" s="46">
        <v>0</v>
      </c>
      <c r="K78" s="46">
        <v>0</v>
      </c>
      <c r="L78" s="46">
        <v>0</v>
      </c>
      <c r="M78" s="46">
        <f>N78+O78</f>
        <v>499.6</v>
      </c>
      <c r="N78" s="46">
        <v>0</v>
      </c>
      <c r="O78" s="46">
        <v>499.6</v>
      </c>
      <c r="P78" s="46">
        <v>499.6</v>
      </c>
      <c r="Q78" s="46">
        <f>I78-M78</f>
        <v>-499.6</v>
      </c>
      <c r="R78" s="46">
        <f>J78-N78</f>
        <v>0</v>
      </c>
      <c r="S78" s="46">
        <f>K78-O78</f>
        <v>-499.6</v>
      </c>
      <c r="T78" s="46">
        <f>L78-P78</f>
        <v>-499.6</v>
      </c>
    </row>
    <row r="79" spans="1:20" s="21" customFormat="1" ht="63.75" customHeight="1">
      <c r="A79" s="20">
        <v>7330</v>
      </c>
      <c r="B79" s="39">
        <v>7330</v>
      </c>
      <c r="C79" s="85" t="s">
        <v>85</v>
      </c>
      <c r="D79" s="63">
        <f>E79+F79</f>
        <v>15600</v>
      </c>
      <c r="E79" s="46">
        <v>0</v>
      </c>
      <c r="F79" s="63">
        <v>15600</v>
      </c>
      <c r="G79" s="46">
        <v>15600</v>
      </c>
      <c r="H79" s="46">
        <v>0</v>
      </c>
      <c r="I79" s="46">
        <f>J79+K79</f>
        <v>0</v>
      </c>
      <c r="J79" s="46">
        <v>0</v>
      </c>
      <c r="K79" s="46">
        <v>0</v>
      </c>
      <c r="L79" s="46">
        <v>0</v>
      </c>
      <c r="M79" s="46">
        <f>N79+O79</f>
        <v>0</v>
      </c>
      <c r="N79" s="46">
        <v>0</v>
      </c>
      <c r="O79" s="46">
        <v>0</v>
      </c>
      <c r="P79" s="46">
        <v>0</v>
      </c>
      <c r="Q79" s="46">
        <f>I79-M79</f>
        <v>0</v>
      </c>
      <c r="R79" s="46">
        <f>J79-N79</f>
        <v>0</v>
      </c>
      <c r="S79" s="46">
        <f>K79-O79</f>
        <v>0</v>
      </c>
      <c r="T79" s="46">
        <f>L79-P79</f>
        <v>0</v>
      </c>
    </row>
    <row r="80" spans="1:20" s="21" customFormat="1" ht="69" customHeight="1">
      <c r="A80" s="20"/>
      <c r="B80" s="39"/>
      <c r="C80" s="85" t="s">
        <v>86</v>
      </c>
      <c r="D80" s="63">
        <f>E80+F80</f>
        <v>0</v>
      </c>
      <c r="E80" s="46">
        <v>0</v>
      </c>
      <c r="F80" s="63">
        <v>0</v>
      </c>
      <c r="G80" s="46">
        <v>0</v>
      </c>
      <c r="H80" s="46">
        <v>0</v>
      </c>
      <c r="I80" s="46">
        <f>J80+K80</f>
        <v>0</v>
      </c>
      <c r="J80" s="46">
        <v>0</v>
      </c>
      <c r="K80" s="46">
        <v>0</v>
      </c>
      <c r="L80" s="46">
        <v>0</v>
      </c>
      <c r="M80" s="46">
        <f>N80+O80</f>
        <v>0</v>
      </c>
      <c r="N80" s="46">
        <v>0</v>
      </c>
      <c r="O80" s="46">
        <v>0</v>
      </c>
      <c r="P80" s="46">
        <v>0</v>
      </c>
      <c r="Q80" s="46">
        <f>I80-M80</f>
        <v>0</v>
      </c>
      <c r="R80" s="46">
        <f>J80-N80</f>
        <v>0</v>
      </c>
      <c r="S80" s="46">
        <f>K80-O80</f>
        <v>0</v>
      </c>
      <c r="T80" s="46">
        <f>L80-P80</f>
        <v>0</v>
      </c>
    </row>
    <row r="81" spans="1:20" s="21" customFormat="1" ht="93" customHeight="1">
      <c r="A81" s="20">
        <v>7363</v>
      </c>
      <c r="B81" s="39"/>
      <c r="C81" s="108" t="s">
        <v>87</v>
      </c>
      <c r="D81" s="63">
        <f>E81+F81</f>
        <v>0</v>
      </c>
      <c r="E81" s="46">
        <v>0</v>
      </c>
      <c r="F81" s="63">
        <v>0</v>
      </c>
      <c r="G81" s="46">
        <v>0</v>
      </c>
      <c r="H81" s="46">
        <v>0</v>
      </c>
      <c r="I81" s="46">
        <f>J81+K81</f>
        <v>0</v>
      </c>
      <c r="J81" s="46">
        <v>0</v>
      </c>
      <c r="K81" s="46">
        <v>0</v>
      </c>
      <c r="L81" s="46">
        <v>0</v>
      </c>
      <c r="M81" s="46">
        <f>N81+O81</f>
        <v>1194.5</v>
      </c>
      <c r="N81" s="46">
        <v>0</v>
      </c>
      <c r="O81" s="46">
        <v>1194.5</v>
      </c>
      <c r="P81" s="46">
        <v>1194.5</v>
      </c>
      <c r="Q81" s="46">
        <f>I81-M81</f>
        <v>-1194.5</v>
      </c>
      <c r="R81" s="46">
        <f>J81-N81</f>
        <v>0</v>
      </c>
      <c r="S81" s="46">
        <f>K81-O81</f>
        <v>-1194.5</v>
      </c>
      <c r="T81" s="46">
        <f>L81-P81</f>
        <v>-1194.5</v>
      </c>
    </row>
    <row r="82" spans="1:20" s="21" customFormat="1" ht="114" customHeight="1">
      <c r="A82" s="20">
        <v>7372</v>
      </c>
      <c r="B82" s="20">
        <v>7372</v>
      </c>
      <c r="C82" s="85" t="s">
        <v>88</v>
      </c>
      <c r="D82" s="63">
        <f>E82+F82</f>
        <v>3696</v>
      </c>
      <c r="E82" s="46">
        <v>0</v>
      </c>
      <c r="F82" s="63">
        <v>3696</v>
      </c>
      <c r="G82" s="46">
        <v>3696</v>
      </c>
      <c r="H82" s="46">
        <v>0</v>
      </c>
      <c r="I82" s="46">
        <f>J82+K82</f>
        <v>574.1</v>
      </c>
      <c r="J82" s="46">
        <v>0</v>
      </c>
      <c r="K82" s="46">
        <v>574.1</v>
      </c>
      <c r="L82" s="46">
        <v>574.1</v>
      </c>
      <c r="M82" s="46">
        <f>N82+O82</f>
        <v>0</v>
      </c>
      <c r="N82" s="46">
        <v>0</v>
      </c>
      <c r="O82" s="46">
        <v>0</v>
      </c>
      <c r="P82" s="46">
        <v>0</v>
      </c>
      <c r="Q82" s="46">
        <f>I82-M82</f>
        <v>574.1</v>
      </c>
      <c r="R82" s="46">
        <f>J82-N82</f>
        <v>0</v>
      </c>
      <c r="S82" s="46">
        <f>K82-O82</f>
        <v>574.1</v>
      </c>
      <c r="T82" s="46">
        <f>L82-P82</f>
        <v>574.1</v>
      </c>
    </row>
    <row r="83" spans="1:20" s="21" customFormat="1" ht="132" customHeight="1">
      <c r="A83" s="20">
        <v>7374</v>
      </c>
      <c r="B83" s="20">
        <v>7374</v>
      </c>
      <c r="C83" s="85" t="s">
        <v>89</v>
      </c>
      <c r="D83" s="63">
        <f>E83+F83</f>
        <v>676.9</v>
      </c>
      <c r="E83" s="46">
        <v>0</v>
      </c>
      <c r="F83" s="63">
        <v>676.9</v>
      </c>
      <c r="G83" s="46">
        <v>676.9</v>
      </c>
      <c r="H83" s="46">
        <v>0</v>
      </c>
      <c r="I83" s="46">
        <f>J83+K83</f>
        <v>0</v>
      </c>
      <c r="J83" s="46">
        <v>0</v>
      </c>
      <c r="K83" s="46">
        <v>0</v>
      </c>
      <c r="L83" s="46">
        <v>0</v>
      </c>
      <c r="M83" s="46">
        <f>N83+O83</f>
        <v>0</v>
      </c>
      <c r="N83" s="46">
        <v>0</v>
      </c>
      <c r="O83" s="46">
        <v>0</v>
      </c>
      <c r="P83" s="46">
        <v>0</v>
      </c>
      <c r="Q83" s="46">
        <f>I83-M83</f>
        <v>0</v>
      </c>
      <c r="R83" s="46">
        <f>J83-N83</f>
        <v>0</v>
      </c>
      <c r="S83" s="46">
        <f>K83-O83</f>
        <v>0</v>
      </c>
      <c r="T83" s="46">
        <f>L83-P83</f>
        <v>0</v>
      </c>
    </row>
    <row r="84" spans="1:20" s="21" customFormat="1" ht="111.75" customHeight="1">
      <c r="A84" s="20">
        <v>7375</v>
      </c>
      <c r="B84" s="20">
        <v>7375</v>
      </c>
      <c r="C84" s="85" t="s">
        <v>90</v>
      </c>
      <c r="D84" s="63">
        <f>E84+F84</f>
        <v>23079.6</v>
      </c>
      <c r="E84" s="46">
        <v>0</v>
      </c>
      <c r="F84" s="63">
        <v>23079.6</v>
      </c>
      <c r="G84" s="46">
        <v>23079.6</v>
      </c>
      <c r="H84" s="46">
        <v>0</v>
      </c>
      <c r="I84" s="46">
        <f>J84+K84</f>
        <v>551.1</v>
      </c>
      <c r="J84" s="46">
        <v>0</v>
      </c>
      <c r="K84" s="46">
        <v>551.1</v>
      </c>
      <c r="L84" s="46">
        <v>551.1</v>
      </c>
      <c r="M84" s="46">
        <f>N84+O84</f>
        <v>0</v>
      </c>
      <c r="N84" s="46">
        <v>0</v>
      </c>
      <c r="O84" s="46">
        <v>0</v>
      </c>
      <c r="P84" s="46">
        <v>0</v>
      </c>
      <c r="Q84" s="46">
        <f>I84-M84</f>
        <v>551.1</v>
      </c>
      <c r="R84" s="46">
        <f>J84-N84</f>
        <v>0</v>
      </c>
      <c r="S84" s="46">
        <f>K84-O84</f>
        <v>551.1</v>
      </c>
      <c r="T84" s="46">
        <f>L84-P84</f>
        <v>551.1</v>
      </c>
    </row>
    <row r="85" spans="1:20" s="13" customFormat="1" ht="72" customHeight="1">
      <c r="A85" s="15">
        <v>7400</v>
      </c>
      <c r="B85" s="15"/>
      <c r="C85" s="87" t="s">
        <v>91</v>
      </c>
      <c r="D85" s="62">
        <f>E85+F85</f>
        <v>1790271.6</v>
      </c>
      <c r="E85" s="43">
        <f>SUM(E86:E91)</f>
        <v>1756278.6</v>
      </c>
      <c r="F85" s="43">
        <f>SUM(F86:F91)</f>
        <v>33993</v>
      </c>
      <c r="G85" s="43">
        <f>SUM(G86:G91)</f>
        <v>33993</v>
      </c>
      <c r="H85" s="43">
        <f>SUM(H86:H91)</f>
        <v>411181</v>
      </c>
      <c r="I85" s="43">
        <f>SUM(J85+K85)</f>
        <v>293692.10000000003</v>
      </c>
      <c r="J85" s="43">
        <f>SUM(J86:J91)</f>
        <v>293622.4</v>
      </c>
      <c r="K85" s="43">
        <f>SUM(K86:K91)</f>
        <v>69.7</v>
      </c>
      <c r="L85" s="43">
        <f>SUM(L86:L91)</f>
        <v>69.7</v>
      </c>
      <c r="M85" s="43">
        <f>SUM(N85+O85)</f>
        <v>298804.6</v>
      </c>
      <c r="N85" s="43">
        <f>SUM(N86:N91)</f>
        <v>298307.1</v>
      </c>
      <c r="O85" s="43">
        <f>SUM(O86:O91)</f>
        <v>497.5</v>
      </c>
      <c r="P85" s="43">
        <f>SUM(P86:P91)</f>
        <v>497.5</v>
      </c>
      <c r="Q85" s="43">
        <f>I85-M85</f>
        <v>-5112.499999999942</v>
      </c>
      <c r="R85" s="43">
        <f>J85-N85</f>
        <v>-4684.699999999953</v>
      </c>
      <c r="S85" s="43">
        <f>K85-O85</f>
        <v>-427.8</v>
      </c>
      <c r="T85" s="43">
        <f>L85-P85</f>
        <v>-427.8</v>
      </c>
    </row>
    <row r="86" spans="1:20" s="21" customFormat="1" ht="35.25" customHeight="1">
      <c r="A86" s="29">
        <v>7413</v>
      </c>
      <c r="B86" s="29">
        <v>7413</v>
      </c>
      <c r="C86" s="85" t="s">
        <v>92</v>
      </c>
      <c r="D86" s="63">
        <f>E86+F86</f>
        <v>108150.3</v>
      </c>
      <c r="E86" s="46">
        <v>108150.3</v>
      </c>
      <c r="F86" s="63">
        <v>0</v>
      </c>
      <c r="G86" s="46">
        <v>0</v>
      </c>
      <c r="H86" s="46">
        <v>32520.3</v>
      </c>
      <c r="I86" s="46">
        <f>J86+K86</f>
        <v>17675.4</v>
      </c>
      <c r="J86" s="46">
        <v>17675.4</v>
      </c>
      <c r="K86" s="46">
        <v>0</v>
      </c>
      <c r="L86" s="46">
        <v>0</v>
      </c>
      <c r="M86" s="46">
        <f>N86+O86</f>
        <v>22122.2</v>
      </c>
      <c r="N86" s="46">
        <v>22122.2</v>
      </c>
      <c r="O86" s="46">
        <v>0</v>
      </c>
      <c r="P86" s="46">
        <v>0</v>
      </c>
      <c r="Q86" s="46">
        <f>I86-M86</f>
        <v>-4446.799999999999</v>
      </c>
      <c r="R86" s="46">
        <f>J86-N86</f>
        <v>-4446.799999999999</v>
      </c>
      <c r="S86" s="46">
        <f>K86-O86</f>
        <v>0</v>
      </c>
      <c r="T86" s="46">
        <f>L86-P86</f>
        <v>0</v>
      </c>
    </row>
    <row r="87" spans="1:20" s="21" customFormat="1" ht="53.25" customHeight="1">
      <c r="A87" s="29">
        <v>7421</v>
      </c>
      <c r="B87" s="29">
        <v>7421</v>
      </c>
      <c r="C87" s="85" t="s">
        <v>93</v>
      </c>
      <c r="D87" s="63">
        <f>E87+F87</f>
        <v>493368.3</v>
      </c>
      <c r="E87" s="46">
        <v>493368.3</v>
      </c>
      <c r="F87" s="63">
        <v>0</v>
      </c>
      <c r="G87" s="46">
        <v>0</v>
      </c>
      <c r="H87" s="46">
        <v>206007.5</v>
      </c>
      <c r="I87" s="46">
        <f>J87+K87</f>
        <v>179284.1</v>
      </c>
      <c r="J87" s="46">
        <v>179284.1</v>
      </c>
      <c r="K87" s="46">
        <v>0</v>
      </c>
      <c r="L87" s="46">
        <v>0</v>
      </c>
      <c r="M87" s="46">
        <f>N87+O87</f>
        <v>193639.5</v>
      </c>
      <c r="N87" s="46">
        <v>193639.5</v>
      </c>
      <c r="O87" s="46">
        <v>0</v>
      </c>
      <c r="P87" s="46">
        <v>0</v>
      </c>
      <c r="Q87" s="46">
        <f>I87-M87</f>
        <v>-14355.399999999994</v>
      </c>
      <c r="R87" s="46">
        <f>J87-N87</f>
        <v>-14355.399999999994</v>
      </c>
      <c r="S87" s="46">
        <f>K87-O87</f>
        <v>0</v>
      </c>
      <c r="T87" s="46">
        <f>L87-P87</f>
        <v>0</v>
      </c>
    </row>
    <row r="88" spans="1:20" s="21" customFormat="1" ht="41.25" customHeight="1">
      <c r="A88" s="29">
        <v>7426</v>
      </c>
      <c r="B88" s="29">
        <v>7426</v>
      </c>
      <c r="C88" s="85" t="s">
        <v>94</v>
      </c>
      <c r="D88" s="63">
        <f>E88+F88</f>
        <v>39114.9</v>
      </c>
      <c r="E88" s="46">
        <v>5121.9</v>
      </c>
      <c r="F88" s="63">
        <v>33993</v>
      </c>
      <c r="G88" s="46">
        <v>33993</v>
      </c>
      <c r="H88" s="46">
        <v>5121.9</v>
      </c>
      <c r="I88" s="46">
        <f>J88+K88</f>
        <v>69.7</v>
      </c>
      <c r="J88" s="46">
        <v>0</v>
      </c>
      <c r="K88" s="46">
        <v>69.7</v>
      </c>
      <c r="L88" s="46">
        <v>69.7</v>
      </c>
      <c r="M88" s="46">
        <f>N88+O88</f>
        <v>497.5</v>
      </c>
      <c r="N88" s="46">
        <v>0</v>
      </c>
      <c r="O88" s="46">
        <v>497.5</v>
      </c>
      <c r="P88" s="46">
        <v>497.5</v>
      </c>
      <c r="Q88" s="46">
        <f>I88-M88</f>
        <v>-427.8</v>
      </c>
      <c r="R88" s="46">
        <f>J88-N88</f>
        <v>0</v>
      </c>
      <c r="S88" s="46">
        <f>K88-O88</f>
        <v>-427.8</v>
      </c>
      <c r="T88" s="46">
        <f>L88-P88</f>
        <v>-427.8</v>
      </c>
    </row>
    <row r="89" spans="1:20" s="21" customFormat="1" ht="56.25" customHeight="1">
      <c r="A89" s="29">
        <v>7430</v>
      </c>
      <c r="B89" s="29">
        <v>7430</v>
      </c>
      <c r="C89" s="85" t="s">
        <v>95</v>
      </c>
      <c r="D89" s="63">
        <f>E89+F89</f>
        <v>38578.1</v>
      </c>
      <c r="E89" s="46">
        <v>38578.1</v>
      </c>
      <c r="F89" s="63">
        <v>0</v>
      </c>
      <c r="G89" s="46">
        <v>0</v>
      </c>
      <c r="H89" s="46">
        <v>9580.8</v>
      </c>
      <c r="I89" s="46">
        <f>J89+K89</f>
        <v>7908.8</v>
      </c>
      <c r="J89" s="46">
        <v>7908.8</v>
      </c>
      <c r="K89" s="46">
        <v>0</v>
      </c>
      <c r="L89" s="46">
        <v>0</v>
      </c>
      <c r="M89" s="46">
        <f>N89+O89</f>
        <v>9256.4</v>
      </c>
      <c r="N89" s="46">
        <v>9256.4</v>
      </c>
      <c r="O89" s="46">
        <v>0</v>
      </c>
      <c r="P89" s="46">
        <v>0</v>
      </c>
      <c r="Q89" s="46">
        <f>I89-M89</f>
        <v>-1347.5999999999995</v>
      </c>
      <c r="R89" s="46">
        <f>J89-N89</f>
        <v>-1347.5999999999995</v>
      </c>
      <c r="S89" s="46">
        <f>K89-O89</f>
        <v>0</v>
      </c>
      <c r="T89" s="46">
        <f>L89-P89</f>
        <v>0</v>
      </c>
    </row>
    <row r="90" spans="1:20" s="21" customFormat="1" ht="56.25" customHeight="1">
      <c r="A90" s="29"/>
      <c r="B90" s="29"/>
      <c r="C90" s="85" t="s">
        <v>96</v>
      </c>
      <c r="D90" s="63">
        <f>E90+F90</f>
        <v>0</v>
      </c>
      <c r="E90" s="46">
        <v>0</v>
      </c>
      <c r="F90" s="63">
        <v>0</v>
      </c>
      <c r="G90" s="46">
        <v>0</v>
      </c>
      <c r="H90" s="46">
        <v>0</v>
      </c>
      <c r="I90" s="46">
        <f>J90+K90</f>
        <v>0</v>
      </c>
      <c r="J90" s="46">
        <v>0</v>
      </c>
      <c r="K90" s="46">
        <v>0</v>
      </c>
      <c r="L90" s="46">
        <v>0</v>
      </c>
      <c r="M90" s="46">
        <f>N90+O90</f>
        <v>1044.6</v>
      </c>
      <c r="N90" s="46">
        <v>1044.6</v>
      </c>
      <c r="O90" s="46">
        <v>0</v>
      </c>
      <c r="P90" s="46">
        <v>0</v>
      </c>
      <c r="Q90" s="46">
        <f>I90-M90</f>
        <v>-1044.6</v>
      </c>
      <c r="R90" s="46">
        <f>J90-N90</f>
        <v>-1044.6</v>
      </c>
      <c r="S90" s="46">
        <f>K90-O90</f>
        <v>0</v>
      </c>
      <c r="T90" s="46">
        <f>L90-P90</f>
        <v>0</v>
      </c>
    </row>
    <row r="91" spans="1:20" s="21" customFormat="1" ht="85.5" customHeight="1">
      <c r="A91" s="20">
        <v>7461</v>
      </c>
      <c r="B91" s="20">
        <v>7461</v>
      </c>
      <c r="C91" s="85" t="s">
        <v>97</v>
      </c>
      <c r="D91" s="63">
        <f>E91+F91</f>
        <v>1111060</v>
      </c>
      <c r="E91" s="46">
        <v>1111060</v>
      </c>
      <c r="F91" s="63">
        <v>0</v>
      </c>
      <c r="G91" s="46">
        <v>0</v>
      </c>
      <c r="H91" s="46">
        <v>157950.5</v>
      </c>
      <c r="I91" s="46">
        <f>J91+K91</f>
        <v>88754.1</v>
      </c>
      <c r="J91" s="46">
        <v>88754.1</v>
      </c>
      <c r="K91" s="46">
        <v>0</v>
      </c>
      <c r="L91" s="46">
        <v>0</v>
      </c>
      <c r="M91" s="46">
        <f>N91+O91</f>
        <v>72244.4</v>
      </c>
      <c r="N91" s="46">
        <v>72244.4</v>
      </c>
      <c r="O91" s="46">
        <v>0</v>
      </c>
      <c r="P91" s="46">
        <v>0</v>
      </c>
      <c r="Q91" s="46">
        <f>I91-M91</f>
        <v>16509.70000000001</v>
      </c>
      <c r="R91" s="46">
        <f>J91-N91</f>
        <v>16509.70000000001</v>
      </c>
      <c r="S91" s="46">
        <f>K91-O91</f>
        <v>0</v>
      </c>
      <c r="T91" s="46">
        <f>L91-P91</f>
        <v>0</v>
      </c>
    </row>
    <row r="92" spans="1:20" s="21" customFormat="1" ht="51" customHeight="1">
      <c r="A92" s="20">
        <v>7500</v>
      </c>
      <c r="B92" s="20"/>
      <c r="C92" s="87" t="s">
        <v>98</v>
      </c>
      <c r="D92" s="64">
        <f>SUM(D93:D94)</f>
        <v>96134.7</v>
      </c>
      <c r="E92" s="64">
        <f>SUM(E93:E94)</f>
        <v>83859</v>
      </c>
      <c r="F92" s="64">
        <f>SUM(F93:F94)</f>
        <v>12275.7</v>
      </c>
      <c r="G92" s="64">
        <f>SUM(G93:G94)</f>
        <v>7918.7</v>
      </c>
      <c r="H92" s="64">
        <f>SUM(H93:H94)</f>
        <v>38383.2</v>
      </c>
      <c r="I92" s="64">
        <f>SUM(I93:I94)</f>
        <v>8658.5</v>
      </c>
      <c r="J92" s="64">
        <f>SUM(J93:J94)</f>
        <v>4301.5</v>
      </c>
      <c r="K92" s="64">
        <f>SUM(K93:K94)</f>
        <v>4357</v>
      </c>
      <c r="L92" s="64">
        <f>SUM(L93:L94)</f>
        <v>0</v>
      </c>
      <c r="M92" s="64">
        <f>SUM(M93:M94)</f>
        <v>10346.900000000001</v>
      </c>
      <c r="N92" s="64">
        <f>SUM(N93:N94)</f>
        <v>5096.599999999999</v>
      </c>
      <c r="O92" s="64">
        <f>SUM(O93:O94)</f>
        <v>5250.3</v>
      </c>
      <c r="P92" s="64">
        <f>SUM(P93:P94)</f>
        <v>0</v>
      </c>
      <c r="Q92" s="64">
        <f>I92-M92</f>
        <v>-1688.4000000000015</v>
      </c>
      <c r="R92" s="43">
        <f>J92-N92</f>
        <v>-795.0999999999995</v>
      </c>
      <c r="S92" s="62">
        <f>K92-O92</f>
        <v>-893.3000000000002</v>
      </c>
      <c r="T92" s="62">
        <f>L92-P92</f>
        <v>0</v>
      </c>
    </row>
    <row r="93" spans="1:20" s="22" customFormat="1" ht="54" customHeight="1">
      <c r="A93" s="27">
        <v>7520</v>
      </c>
      <c r="B93" s="27">
        <v>7520</v>
      </c>
      <c r="C93" s="85" t="s">
        <v>99</v>
      </c>
      <c r="D93" s="63">
        <f>E93+F93</f>
        <v>96134.7</v>
      </c>
      <c r="E93" s="46">
        <v>83859</v>
      </c>
      <c r="F93" s="46">
        <v>12275.7</v>
      </c>
      <c r="G93" s="46">
        <v>7918.7</v>
      </c>
      <c r="H93" s="46">
        <v>38383.2</v>
      </c>
      <c r="I93" s="46">
        <f>J93+K93</f>
        <v>8658.5</v>
      </c>
      <c r="J93" s="46">
        <v>4301.5</v>
      </c>
      <c r="K93" s="46">
        <v>4357</v>
      </c>
      <c r="L93" s="46">
        <v>0</v>
      </c>
      <c r="M93" s="46">
        <f>N93+O93</f>
        <v>9713.7</v>
      </c>
      <c r="N93" s="46">
        <v>4463.4</v>
      </c>
      <c r="O93" s="46">
        <v>5250.3</v>
      </c>
      <c r="P93" s="46">
        <v>0</v>
      </c>
      <c r="Q93" s="46">
        <f>I93-M93</f>
        <v>-1055.2000000000007</v>
      </c>
      <c r="R93" s="46">
        <f>J93-N93</f>
        <v>-161.89999999999964</v>
      </c>
      <c r="S93" s="46">
        <f>K93-O93</f>
        <v>-893.3000000000002</v>
      </c>
      <c r="T93" s="46">
        <f>L93-P93</f>
        <v>0</v>
      </c>
    </row>
    <row r="94" spans="1:20" s="110" customFormat="1" ht="54" customHeight="1">
      <c r="A94" s="109"/>
      <c r="B94" s="109"/>
      <c r="C94" s="105" t="s">
        <v>100</v>
      </c>
      <c r="D94" s="63">
        <f>E94+F94</f>
        <v>0</v>
      </c>
      <c r="E94" s="46">
        <v>0</v>
      </c>
      <c r="F94" s="46">
        <v>0</v>
      </c>
      <c r="G94" s="46">
        <v>0</v>
      </c>
      <c r="H94" s="46">
        <v>0</v>
      </c>
      <c r="I94" s="46">
        <f>J94+K94</f>
        <v>0</v>
      </c>
      <c r="J94" s="46">
        <v>0</v>
      </c>
      <c r="K94" s="46">
        <v>0</v>
      </c>
      <c r="L94" s="46">
        <v>0</v>
      </c>
      <c r="M94" s="46">
        <f>N94+O94</f>
        <v>633.2</v>
      </c>
      <c r="N94" s="46">
        <v>633.2</v>
      </c>
      <c r="O94" s="46">
        <v>0</v>
      </c>
      <c r="P94" s="46">
        <v>0</v>
      </c>
      <c r="Q94" s="46">
        <f>I94-M94</f>
        <v>-633.2</v>
      </c>
      <c r="R94" s="46">
        <f>J94-N94</f>
        <v>-633.2</v>
      </c>
      <c r="S94" s="46">
        <f>K94-O94</f>
        <v>0</v>
      </c>
      <c r="T94" s="46">
        <f>L94-P94</f>
        <v>0</v>
      </c>
    </row>
    <row r="95" spans="1:20" s="24" customFormat="1" ht="50.25" customHeight="1">
      <c r="A95" s="23">
        <v>7600</v>
      </c>
      <c r="B95" s="23"/>
      <c r="C95" s="87" t="s">
        <v>101</v>
      </c>
      <c r="D95" s="62">
        <f>E95+F95</f>
        <v>626090.8</v>
      </c>
      <c r="E95" s="43">
        <f>SUM(E96:E104)</f>
        <v>82105</v>
      </c>
      <c r="F95" s="62">
        <f>SUM(F96:F104)</f>
        <v>543985.8</v>
      </c>
      <c r="G95" s="62">
        <f>SUM(G96:G104)</f>
        <v>543985.8</v>
      </c>
      <c r="H95" s="43">
        <f>SUM(H96:H104)</f>
        <v>17755.6</v>
      </c>
      <c r="I95" s="43">
        <f>J95+K95</f>
        <v>26769.199999999997</v>
      </c>
      <c r="J95" s="43">
        <f>SUM(J96:J104)</f>
        <v>6663</v>
      </c>
      <c r="K95" s="62">
        <f>SUM(K96:K104)</f>
        <v>20106.199999999997</v>
      </c>
      <c r="L95" s="62">
        <f>SUM(L96:L104)</f>
        <v>20106.199999999997</v>
      </c>
      <c r="M95" s="43">
        <f>N95+O95</f>
        <v>58063.700000000004</v>
      </c>
      <c r="N95" s="43">
        <f>SUM(N96:N104)</f>
        <v>10926</v>
      </c>
      <c r="O95" s="62">
        <f>SUM(O96:O104)</f>
        <v>47137.700000000004</v>
      </c>
      <c r="P95" s="62">
        <f>SUM(P96:P104)</f>
        <v>45861.3</v>
      </c>
      <c r="Q95" s="43">
        <f>I95-M95</f>
        <v>-31294.500000000007</v>
      </c>
      <c r="R95" s="43">
        <f>J95-N95</f>
        <v>-4263</v>
      </c>
      <c r="S95" s="62">
        <f>K95-O95</f>
        <v>-27031.500000000007</v>
      </c>
      <c r="T95" s="62">
        <f>L95-P95</f>
        <v>-25755.100000000006</v>
      </c>
    </row>
    <row r="96" spans="1:20" s="26" customFormat="1" ht="52.5" customHeight="1">
      <c r="A96" s="30">
        <v>7610</v>
      </c>
      <c r="B96" s="30">
        <v>7610</v>
      </c>
      <c r="C96" s="85" t="s">
        <v>102</v>
      </c>
      <c r="D96" s="63">
        <f>E96+F96</f>
        <v>2039.2</v>
      </c>
      <c r="E96" s="46">
        <v>2039.2</v>
      </c>
      <c r="F96" s="63">
        <v>0</v>
      </c>
      <c r="G96" s="46">
        <v>0</v>
      </c>
      <c r="H96" s="46">
        <v>391</v>
      </c>
      <c r="I96" s="46">
        <f>J96+K96</f>
        <v>36.3</v>
      </c>
      <c r="J96" s="46">
        <v>36.3</v>
      </c>
      <c r="K96" s="46">
        <v>0</v>
      </c>
      <c r="L96" s="46">
        <v>0</v>
      </c>
      <c r="M96" s="46">
        <f>N96+O96</f>
        <v>38</v>
      </c>
      <c r="N96" s="46">
        <v>38</v>
      </c>
      <c r="O96" s="46">
        <v>0</v>
      </c>
      <c r="P96" s="46">
        <v>0</v>
      </c>
      <c r="Q96" s="46">
        <f>I96-M96</f>
        <v>-1.7000000000000028</v>
      </c>
      <c r="R96" s="46">
        <f>J96-N96</f>
        <v>-1.7000000000000028</v>
      </c>
      <c r="S96" s="46">
        <f>K96-O96</f>
        <v>0</v>
      </c>
      <c r="T96" s="46">
        <f>L96-P96</f>
        <v>0</v>
      </c>
    </row>
    <row r="97" spans="1:20" s="26" customFormat="1" ht="52.5" customHeight="1">
      <c r="A97" s="30"/>
      <c r="B97" s="25">
        <v>7622</v>
      </c>
      <c r="C97" s="85" t="s">
        <v>103</v>
      </c>
      <c r="D97" s="63">
        <f>E97+F97</f>
        <v>90</v>
      </c>
      <c r="E97" s="46">
        <v>90</v>
      </c>
      <c r="F97" s="63">
        <v>0</v>
      </c>
      <c r="G97" s="46">
        <v>0</v>
      </c>
      <c r="H97" s="46">
        <v>40</v>
      </c>
      <c r="I97" s="46">
        <f>J97+K97</f>
        <v>0</v>
      </c>
      <c r="J97" s="46">
        <v>0</v>
      </c>
      <c r="K97" s="46">
        <v>0</v>
      </c>
      <c r="L97" s="46">
        <v>0</v>
      </c>
      <c r="M97" s="46">
        <f>N97+O97</f>
        <v>0</v>
      </c>
      <c r="N97" s="46">
        <v>0</v>
      </c>
      <c r="O97" s="46">
        <v>0</v>
      </c>
      <c r="P97" s="46">
        <v>0</v>
      </c>
      <c r="Q97" s="46">
        <f>I97-M97</f>
        <v>0</v>
      </c>
      <c r="R97" s="46">
        <f>J97-N97</f>
        <v>0</v>
      </c>
      <c r="S97" s="46">
        <f>K97-O97</f>
        <v>0</v>
      </c>
      <c r="T97" s="46">
        <f>L97-P97</f>
        <v>0</v>
      </c>
    </row>
    <row r="98" spans="1:20" s="26" customFormat="1" ht="42" customHeight="1">
      <c r="A98" s="30">
        <v>7630</v>
      </c>
      <c r="B98" s="30">
        <v>7630</v>
      </c>
      <c r="C98" s="85" t="s">
        <v>104</v>
      </c>
      <c r="D98" s="63">
        <f>E98+F98</f>
        <v>2648.5</v>
      </c>
      <c r="E98" s="46">
        <v>2648.5</v>
      </c>
      <c r="F98" s="63">
        <v>0</v>
      </c>
      <c r="G98" s="46">
        <v>0</v>
      </c>
      <c r="H98" s="46">
        <v>690.1</v>
      </c>
      <c r="I98" s="46">
        <f>J98+K98</f>
        <v>479.5</v>
      </c>
      <c r="J98" s="46">
        <v>479.5</v>
      </c>
      <c r="K98" s="46">
        <v>0</v>
      </c>
      <c r="L98" s="46">
        <v>0</v>
      </c>
      <c r="M98" s="46">
        <f>N98+O98</f>
        <v>0</v>
      </c>
      <c r="N98" s="46">
        <v>0</v>
      </c>
      <c r="O98" s="46">
        <v>0</v>
      </c>
      <c r="P98" s="46">
        <v>0</v>
      </c>
      <c r="Q98" s="46">
        <f>I98-M98</f>
        <v>479.5</v>
      </c>
      <c r="R98" s="46">
        <f>J98-N98</f>
        <v>479.5</v>
      </c>
      <c r="S98" s="46">
        <f>K98-O98</f>
        <v>0</v>
      </c>
      <c r="T98" s="46">
        <f>L98-P98</f>
        <v>0</v>
      </c>
    </row>
    <row r="99" spans="1:20" s="26" customFormat="1" ht="27" customHeight="1">
      <c r="A99" s="30">
        <v>7640</v>
      </c>
      <c r="B99" s="30">
        <v>7640</v>
      </c>
      <c r="C99" s="85" t="s">
        <v>105</v>
      </c>
      <c r="D99" s="63">
        <f>E99+F99</f>
        <v>483310</v>
      </c>
      <c r="E99" s="46">
        <v>5000</v>
      </c>
      <c r="F99" s="63">
        <v>478310</v>
      </c>
      <c r="G99" s="46">
        <v>478310</v>
      </c>
      <c r="H99" s="46">
        <v>0</v>
      </c>
      <c r="I99" s="46">
        <f>J99+K99</f>
        <v>2363.6</v>
      </c>
      <c r="J99" s="46">
        <v>0</v>
      </c>
      <c r="K99" s="46">
        <v>2363.6</v>
      </c>
      <c r="L99" s="46">
        <v>2363.6</v>
      </c>
      <c r="M99" s="46">
        <f>N99+O99</f>
        <v>0</v>
      </c>
      <c r="N99" s="46">
        <v>0</v>
      </c>
      <c r="O99" s="46">
        <v>0</v>
      </c>
      <c r="P99" s="46">
        <v>0</v>
      </c>
      <c r="Q99" s="46">
        <f>I99-M99</f>
        <v>2363.6</v>
      </c>
      <c r="R99" s="46">
        <f>J99-N99</f>
        <v>0</v>
      </c>
      <c r="S99" s="46">
        <f>K99-O99</f>
        <v>2363.6</v>
      </c>
      <c r="T99" s="46">
        <f>L99-P99</f>
        <v>2363.6</v>
      </c>
    </row>
    <row r="100" spans="1:20" s="26" customFormat="1" ht="72" customHeight="1">
      <c r="A100" s="30">
        <v>7650</v>
      </c>
      <c r="B100" s="30">
        <v>7650</v>
      </c>
      <c r="C100" s="85" t="s">
        <v>106</v>
      </c>
      <c r="D100" s="63">
        <f>E100+F100</f>
        <v>70</v>
      </c>
      <c r="E100" s="46">
        <v>0</v>
      </c>
      <c r="F100" s="63">
        <v>70</v>
      </c>
      <c r="G100" s="46">
        <v>70</v>
      </c>
      <c r="H100" s="46">
        <v>0</v>
      </c>
      <c r="I100" s="46">
        <f>J100+K100</f>
        <v>0</v>
      </c>
      <c r="J100" s="46">
        <v>0</v>
      </c>
      <c r="K100" s="46">
        <v>0</v>
      </c>
      <c r="L100" s="46">
        <v>0</v>
      </c>
      <c r="M100" s="46">
        <f>N100+O100</f>
        <v>17</v>
      </c>
      <c r="N100" s="46">
        <v>0</v>
      </c>
      <c r="O100" s="46">
        <v>17</v>
      </c>
      <c r="P100" s="46">
        <v>17</v>
      </c>
      <c r="Q100" s="46">
        <f>I100-M100</f>
        <v>-17</v>
      </c>
      <c r="R100" s="46">
        <f>J100-N100</f>
        <v>0</v>
      </c>
      <c r="S100" s="46">
        <f>K100-O100</f>
        <v>-17</v>
      </c>
      <c r="T100" s="46">
        <f>L100-P100</f>
        <v>-17</v>
      </c>
    </row>
    <row r="101" spans="1:20" s="26" customFormat="1" ht="56.25" customHeight="1">
      <c r="A101" s="30">
        <v>7670</v>
      </c>
      <c r="B101" s="30">
        <v>7670</v>
      </c>
      <c r="C101" s="85" t="s">
        <v>107</v>
      </c>
      <c r="D101" s="63">
        <f>E101+F101</f>
        <v>65605.8</v>
      </c>
      <c r="E101" s="46">
        <v>0</v>
      </c>
      <c r="F101" s="63">
        <v>65605.8</v>
      </c>
      <c r="G101" s="46">
        <v>65605.8</v>
      </c>
      <c r="H101" s="46">
        <v>0</v>
      </c>
      <c r="I101" s="46">
        <f>J101+K101</f>
        <v>17742.6</v>
      </c>
      <c r="J101" s="46">
        <v>0</v>
      </c>
      <c r="K101" s="46">
        <v>17742.6</v>
      </c>
      <c r="L101" s="46">
        <v>17742.6</v>
      </c>
      <c r="M101" s="46">
        <f>N101+O101</f>
        <v>45844.3</v>
      </c>
      <c r="N101" s="46">
        <v>0</v>
      </c>
      <c r="O101" s="46">
        <v>45844.3</v>
      </c>
      <c r="P101" s="46">
        <v>45844.3</v>
      </c>
      <c r="Q101" s="46">
        <f>I101-M101</f>
        <v>-28101.700000000004</v>
      </c>
      <c r="R101" s="46">
        <f>J101-N101</f>
        <v>0</v>
      </c>
      <c r="S101" s="46">
        <f>K101-O101</f>
        <v>-28101.700000000004</v>
      </c>
      <c r="T101" s="46">
        <f>L101-P101</f>
        <v>-28101.700000000004</v>
      </c>
    </row>
    <row r="102" spans="1:20" s="26" customFormat="1" ht="54" customHeight="1">
      <c r="A102" s="30">
        <v>7680</v>
      </c>
      <c r="B102" s="30">
        <v>7680</v>
      </c>
      <c r="C102" s="85" t="s">
        <v>108</v>
      </c>
      <c r="D102" s="63">
        <f>E102+F102</f>
        <v>1019.2</v>
      </c>
      <c r="E102" s="46">
        <v>1019.2</v>
      </c>
      <c r="F102" s="63">
        <v>0</v>
      </c>
      <c r="G102" s="46">
        <v>0</v>
      </c>
      <c r="H102" s="46">
        <v>1019.2</v>
      </c>
      <c r="I102" s="46">
        <f>J102+K102</f>
        <v>1019.2</v>
      </c>
      <c r="J102" s="46">
        <v>1019.2</v>
      </c>
      <c r="K102" s="46">
        <v>0</v>
      </c>
      <c r="L102" s="46">
        <v>0</v>
      </c>
      <c r="M102" s="46">
        <f>N102+O102</f>
        <v>90</v>
      </c>
      <c r="N102" s="46">
        <v>90</v>
      </c>
      <c r="O102" s="46">
        <v>0</v>
      </c>
      <c r="P102" s="46">
        <v>0</v>
      </c>
      <c r="Q102" s="46">
        <f>I102-M102</f>
        <v>929.2</v>
      </c>
      <c r="R102" s="46">
        <f>J102-N102</f>
        <v>929.2</v>
      </c>
      <c r="S102" s="46">
        <f>K102-O102</f>
        <v>0</v>
      </c>
      <c r="T102" s="46">
        <f>L102-P102</f>
        <v>0</v>
      </c>
    </row>
    <row r="103" spans="1:20" s="26" customFormat="1" ht="246.75" customHeight="1">
      <c r="A103" s="30"/>
      <c r="B103" s="30"/>
      <c r="C103" s="95" t="s">
        <v>109</v>
      </c>
      <c r="D103" s="63">
        <f>E103+F103</f>
        <v>0</v>
      </c>
      <c r="E103" s="46">
        <v>0</v>
      </c>
      <c r="F103" s="63">
        <v>0</v>
      </c>
      <c r="G103" s="46">
        <v>0</v>
      </c>
      <c r="H103" s="46">
        <v>0</v>
      </c>
      <c r="I103" s="46">
        <f>J103+K103</f>
        <v>0</v>
      </c>
      <c r="J103" s="46">
        <v>0</v>
      </c>
      <c r="K103" s="46">
        <v>0</v>
      </c>
      <c r="L103" s="46">
        <v>0</v>
      </c>
      <c r="M103" s="46">
        <f>N103+O103</f>
        <v>844.9</v>
      </c>
      <c r="N103" s="46">
        <v>0</v>
      </c>
      <c r="O103" s="46">
        <v>844.9</v>
      </c>
      <c r="P103" s="46">
        <v>0</v>
      </c>
      <c r="Q103" s="46">
        <f>I103-M103</f>
        <v>-844.9</v>
      </c>
      <c r="R103" s="46">
        <f>J103-N103</f>
        <v>0</v>
      </c>
      <c r="S103" s="46">
        <f>K103-O103</f>
        <v>-844.9</v>
      </c>
      <c r="T103" s="46">
        <f>L103-P103</f>
        <v>0</v>
      </c>
    </row>
    <row r="104" spans="1:20" s="26" customFormat="1" ht="51.75" customHeight="1">
      <c r="A104" s="25">
        <v>7693</v>
      </c>
      <c r="B104" s="25">
        <v>7693</v>
      </c>
      <c r="C104" s="85" t="s">
        <v>110</v>
      </c>
      <c r="D104" s="63">
        <f>E104+F104</f>
        <v>71308.1</v>
      </c>
      <c r="E104" s="46">
        <v>71308.1</v>
      </c>
      <c r="F104" s="63">
        <v>0</v>
      </c>
      <c r="G104" s="46">
        <v>0</v>
      </c>
      <c r="H104" s="46">
        <v>15615.3</v>
      </c>
      <c r="I104" s="46">
        <f>J104+K104</f>
        <v>5128</v>
      </c>
      <c r="J104" s="46">
        <v>5128</v>
      </c>
      <c r="K104" s="46">
        <v>0</v>
      </c>
      <c r="L104" s="46">
        <v>0</v>
      </c>
      <c r="M104" s="46">
        <f>N104+O104</f>
        <v>11229.5</v>
      </c>
      <c r="N104" s="46">
        <v>10798</v>
      </c>
      <c r="O104" s="46">
        <v>431.5</v>
      </c>
      <c r="P104" s="46">
        <v>0</v>
      </c>
      <c r="Q104" s="46">
        <f>I104-M104</f>
        <v>-6101.5</v>
      </c>
      <c r="R104" s="46">
        <f>J104-N104</f>
        <v>-5670</v>
      </c>
      <c r="S104" s="46">
        <f>K104-O104</f>
        <v>-431.5</v>
      </c>
      <c r="T104" s="46">
        <f>L104-P104</f>
        <v>0</v>
      </c>
    </row>
    <row r="105" spans="1:20" s="13" customFormat="1" ht="36" customHeight="1">
      <c r="A105" s="15"/>
      <c r="B105" s="15">
        <v>8000</v>
      </c>
      <c r="C105" s="84" t="s">
        <v>111</v>
      </c>
      <c r="D105" s="62">
        <f>E105+F105</f>
        <v>560341.3</v>
      </c>
      <c r="E105" s="43">
        <f>E106+E109+E112+E113+E114+E115+E116</f>
        <v>196026.30000000002</v>
      </c>
      <c r="F105" s="43">
        <f>F106+F109+F112+F113+F114+F115+F116</f>
        <v>364315</v>
      </c>
      <c r="G105" s="43">
        <f>G106+G109+G112+G113+G114+G115+G116</f>
        <v>340315</v>
      </c>
      <c r="H105" s="43">
        <f>H106+H109+H112+H115+H116</f>
        <v>67888.1</v>
      </c>
      <c r="I105" s="43">
        <f>J105+K105</f>
        <v>142274.19999999998</v>
      </c>
      <c r="J105" s="43">
        <f>J106+J109+J112+J115+J116</f>
        <v>29419.1</v>
      </c>
      <c r="K105" s="62">
        <f>K106+K109+K112+K113+K114+K115+K116</f>
        <v>112855.09999999999</v>
      </c>
      <c r="L105" s="62">
        <f>L106+L109+L112+L115+L116+L113</f>
        <v>112690.8</v>
      </c>
      <c r="M105" s="43">
        <f>N105+O105</f>
        <v>93640.7</v>
      </c>
      <c r="N105" s="43">
        <f>N106+N109+N112+N115+N116</f>
        <v>26586.8</v>
      </c>
      <c r="O105" s="43">
        <f>O106+O109+O112+O113+O114+O115+O116</f>
        <v>67053.9</v>
      </c>
      <c r="P105" s="62">
        <f>P106+P109+P112+P115+P116</f>
        <v>59362.3</v>
      </c>
      <c r="Q105" s="43">
        <f>I105-M105</f>
        <v>48633.499999999985</v>
      </c>
      <c r="R105" s="43">
        <f>J105-N105</f>
        <v>2832.2999999999993</v>
      </c>
      <c r="S105" s="62">
        <f>K105-O105</f>
        <v>45801.2</v>
      </c>
      <c r="T105" s="62">
        <f>L105-P105</f>
        <v>53328.5</v>
      </c>
    </row>
    <row r="106" spans="1:20" s="13" customFormat="1" ht="78" customHeight="1">
      <c r="A106" s="15"/>
      <c r="B106" s="15">
        <v>8100</v>
      </c>
      <c r="C106" s="85" t="s">
        <v>112</v>
      </c>
      <c r="D106" s="65">
        <f>E106+F106</f>
        <v>26303.2</v>
      </c>
      <c r="E106" s="63">
        <f>E107+E108</f>
        <v>26093.2</v>
      </c>
      <c r="F106" s="63">
        <f>F107+F108</f>
        <v>210</v>
      </c>
      <c r="G106" s="46">
        <f>G107+G108</f>
        <v>210</v>
      </c>
      <c r="H106" s="46">
        <f>H107+H108</f>
        <v>6331.900000000001</v>
      </c>
      <c r="I106" s="46">
        <f>J106+K106</f>
        <v>1774.4</v>
      </c>
      <c r="J106" s="46">
        <f>J107+J108</f>
        <v>1774.4</v>
      </c>
      <c r="K106" s="46">
        <f>K107+K108</f>
        <v>0</v>
      </c>
      <c r="L106" s="46">
        <f>L107+L108</f>
        <v>0</v>
      </c>
      <c r="M106" s="46">
        <f>N106+O106</f>
        <v>3394.3</v>
      </c>
      <c r="N106" s="46">
        <f>N107+N108</f>
        <v>3394.3</v>
      </c>
      <c r="O106" s="46">
        <f>O107+O108</f>
        <v>0</v>
      </c>
      <c r="P106" s="46">
        <f>P107+P108</f>
        <v>0</v>
      </c>
      <c r="Q106" s="46">
        <f>I106-M106</f>
        <v>-1619.9</v>
      </c>
      <c r="R106" s="46">
        <f>J106-N106</f>
        <v>-1619.9</v>
      </c>
      <c r="S106" s="46">
        <f>K106-O106</f>
        <v>0</v>
      </c>
      <c r="T106" s="46">
        <f>L106-P106</f>
        <v>0</v>
      </c>
    </row>
    <row r="107" spans="1:20" s="13" customFormat="1" ht="65.25" customHeight="1">
      <c r="A107" s="15">
        <v>8110</v>
      </c>
      <c r="B107" s="41">
        <v>8110</v>
      </c>
      <c r="C107" s="88" t="s">
        <v>113</v>
      </c>
      <c r="D107" s="66">
        <f>E107+F107</f>
        <v>20480</v>
      </c>
      <c r="E107" s="67">
        <v>20480</v>
      </c>
      <c r="F107" s="66">
        <v>0</v>
      </c>
      <c r="G107" s="67">
        <v>0</v>
      </c>
      <c r="H107" s="67">
        <v>5120.1</v>
      </c>
      <c r="I107" s="67">
        <f>J107+K107</f>
        <v>882.3</v>
      </c>
      <c r="J107" s="67">
        <v>882.3</v>
      </c>
      <c r="K107" s="67">
        <v>0</v>
      </c>
      <c r="L107" s="67">
        <v>0</v>
      </c>
      <c r="M107" s="67">
        <f>N107+O107</f>
        <v>2497</v>
      </c>
      <c r="N107" s="67">
        <v>2497</v>
      </c>
      <c r="O107" s="67">
        <v>0</v>
      </c>
      <c r="P107" s="67">
        <v>0</v>
      </c>
      <c r="Q107" s="67">
        <f>I107-M107</f>
        <v>-1614.7</v>
      </c>
      <c r="R107" s="67">
        <f>J107-N107</f>
        <v>-1614.7</v>
      </c>
      <c r="S107" s="67">
        <f>K107-O107</f>
        <v>0</v>
      </c>
      <c r="T107" s="67">
        <f>L107-P107</f>
        <v>0</v>
      </c>
    </row>
    <row r="108" spans="1:20" s="13" customFormat="1" ht="48.75" customHeight="1">
      <c r="A108" s="28">
        <v>8120</v>
      </c>
      <c r="B108" s="41">
        <v>8120</v>
      </c>
      <c r="C108" s="88" t="s">
        <v>114</v>
      </c>
      <c r="D108" s="66">
        <f>E108+F108</f>
        <v>5823.2</v>
      </c>
      <c r="E108" s="67">
        <v>5613.2</v>
      </c>
      <c r="F108" s="66">
        <v>210</v>
      </c>
      <c r="G108" s="67">
        <v>210</v>
      </c>
      <c r="H108" s="67">
        <v>1211.8</v>
      </c>
      <c r="I108" s="67">
        <f>J108+K108</f>
        <v>892.1</v>
      </c>
      <c r="J108" s="67">
        <v>892.1</v>
      </c>
      <c r="K108" s="67">
        <v>0</v>
      </c>
      <c r="L108" s="67">
        <v>0</v>
      </c>
      <c r="M108" s="67">
        <f>N108+O108</f>
        <v>897.3</v>
      </c>
      <c r="N108" s="67">
        <v>897.3</v>
      </c>
      <c r="O108" s="67">
        <v>0</v>
      </c>
      <c r="P108" s="67">
        <v>0</v>
      </c>
      <c r="Q108" s="67">
        <f>I108-M108</f>
        <v>-5.199999999999932</v>
      </c>
      <c r="R108" s="67">
        <f>J108-N108</f>
        <v>-5.199999999999932</v>
      </c>
      <c r="S108" s="67">
        <f>K108-O108</f>
        <v>0</v>
      </c>
      <c r="T108" s="67">
        <f>L108-P108</f>
        <v>0</v>
      </c>
    </row>
    <row r="109" spans="1:20" s="13" customFormat="1" ht="48.75" customHeight="1">
      <c r="A109" s="28"/>
      <c r="B109" s="15">
        <v>8200</v>
      </c>
      <c r="C109" s="85" t="s">
        <v>115</v>
      </c>
      <c r="D109" s="63">
        <f>E109+F109</f>
        <v>450234.4</v>
      </c>
      <c r="E109" s="46">
        <f>E110+E111</f>
        <v>118929.40000000001</v>
      </c>
      <c r="F109" s="63">
        <v>331305</v>
      </c>
      <c r="G109" s="63">
        <f>G110+G111</f>
        <v>331305</v>
      </c>
      <c r="H109" s="46">
        <f>H110+H111</f>
        <v>54565.5</v>
      </c>
      <c r="I109" s="46">
        <f>J109+K109</f>
        <v>133499</v>
      </c>
      <c r="J109" s="46">
        <f>J110+J111</f>
        <v>21708.3</v>
      </c>
      <c r="K109" s="46">
        <f>K110+K111</f>
        <v>111790.7</v>
      </c>
      <c r="L109" s="46">
        <f>L110+L111</f>
        <v>111790.8</v>
      </c>
      <c r="M109" s="46">
        <f>N109+O109</f>
        <v>66337.8</v>
      </c>
      <c r="N109" s="46">
        <f>N110+N111</f>
        <v>15925.5</v>
      </c>
      <c r="O109" s="46">
        <f>O110+O111</f>
        <v>50412.3</v>
      </c>
      <c r="P109" s="46">
        <f>P110+P111</f>
        <v>50412.3</v>
      </c>
      <c r="Q109" s="46">
        <f>I109-M109</f>
        <v>67161.2</v>
      </c>
      <c r="R109" s="46">
        <f>J109-N109</f>
        <v>5782.799999999999</v>
      </c>
      <c r="S109" s="46">
        <f>K109-O109</f>
        <v>61378.399999999994</v>
      </c>
      <c r="T109" s="46">
        <f>L109-P109</f>
        <v>61378.5</v>
      </c>
    </row>
    <row r="110" spans="1:20" s="13" customFormat="1" ht="48.75" customHeight="1">
      <c r="A110" s="28">
        <v>8230</v>
      </c>
      <c r="B110" s="41">
        <v>8230</v>
      </c>
      <c r="C110" s="88" t="s">
        <v>116</v>
      </c>
      <c r="D110" s="66">
        <f>E110+F110</f>
        <v>5062.6</v>
      </c>
      <c r="E110" s="67">
        <v>5062.6</v>
      </c>
      <c r="F110" s="66">
        <v>0</v>
      </c>
      <c r="G110" s="67">
        <v>0</v>
      </c>
      <c r="H110" s="67">
        <v>1372</v>
      </c>
      <c r="I110" s="67">
        <f>J110+K110</f>
        <v>1015.8</v>
      </c>
      <c r="J110" s="67">
        <v>1015.8</v>
      </c>
      <c r="K110" s="67">
        <v>0</v>
      </c>
      <c r="L110" s="67">
        <v>0</v>
      </c>
      <c r="M110" s="67">
        <f>N110+O110</f>
        <v>646.8</v>
      </c>
      <c r="N110" s="67">
        <v>646.8</v>
      </c>
      <c r="O110" s="67">
        <v>0</v>
      </c>
      <c r="P110" s="67">
        <v>0</v>
      </c>
      <c r="Q110" s="67">
        <f>I110-M110</f>
        <v>369</v>
      </c>
      <c r="R110" s="67">
        <f>J110-N110</f>
        <v>369</v>
      </c>
      <c r="S110" s="67">
        <f>K110-O110</f>
        <v>0</v>
      </c>
      <c r="T110" s="67">
        <f>L110-P110</f>
        <v>0</v>
      </c>
    </row>
    <row r="111" spans="1:20" s="13" customFormat="1" ht="48.75" customHeight="1">
      <c r="A111" s="15">
        <v>8240</v>
      </c>
      <c r="B111" s="41">
        <v>8240</v>
      </c>
      <c r="C111" s="88" t="s">
        <v>117</v>
      </c>
      <c r="D111" s="66">
        <f>E111+F111</f>
        <v>445171.8</v>
      </c>
      <c r="E111" s="67">
        <v>113866.8</v>
      </c>
      <c r="F111" s="66">
        <v>331305</v>
      </c>
      <c r="G111" s="67">
        <v>331305</v>
      </c>
      <c r="H111" s="67">
        <v>53193.5</v>
      </c>
      <c r="I111" s="67">
        <f>J111+K111</f>
        <v>132483.2</v>
      </c>
      <c r="J111" s="67">
        <v>20692.5</v>
      </c>
      <c r="K111" s="67">
        <v>111790.7</v>
      </c>
      <c r="L111" s="67">
        <v>111790.8</v>
      </c>
      <c r="M111" s="67">
        <f>N111+O111</f>
        <v>65691</v>
      </c>
      <c r="N111" s="67">
        <v>15278.7</v>
      </c>
      <c r="O111" s="67">
        <v>50412.3</v>
      </c>
      <c r="P111" s="67">
        <v>50412.3</v>
      </c>
      <c r="Q111" s="67">
        <f>I111-M111</f>
        <v>66792.20000000001</v>
      </c>
      <c r="R111" s="67">
        <f>J111-N111</f>
        <v>5413.799999999999</v>
      </c>
      <c r="S111" s="67">
        <f>K111-O111</f>
        <v>61378.399999999994</v>
      </c>
      <c r="T111" s="67">
        <f>L111-P111</f>
        <v>61378.5</v>
      </c>
    </row>
    <row r="112" spans="1:20" s="13" customFormat="1" ht="41.25" customHeight="1">
      <c r="A112" s="28">
        <v>8340</v>
      </c>
      <c r="B112" s="15">
        <v>8312</v>
      </c>
      <c r="C112" s="85" t="s">
        <v>118</v>
      </c>
      <c r="D112" s="63">
        <f>E112+F112</f>
        <v>700</v>
      </c>
      <c r="E112" s="46">
        <v>700</v>
      </c>
      <c r="F112" s="63">
        <v>0</v>
      </c>
      <c r="G112" s="46">
        <v>0</v>
      </c>
      <c r="H112" s="46">
        <v>0</v>
      </c>
      <c r="I112" s="46">
        <f>J112+K112</f>
        <v>0</v>
      </c>
      <c r="J112" s="46">
        <v>0</v>
      </c>
      <c r="K112" s="46">
        <v>0</v>
      </c>
      <c r="L112" s="46">
        <v>0</v>
      </c>
      <c r="M112" s="46">
        <f>N112+O112</f>
        <v>0</v>
      </c>
      <c r="N112" s="46">
        <v>0</v>
      </c>
      <c r="O112" s="46">
        <v>0</v>
      </c>
      <c r="P112" s="46">
        <v>0</v>
      </c>
      <c r="Q112" s="46">
        <f>I112-M112</f>
        <v>0</v>
      </c>
      <c r="R112" s="46">
        <f>J112-N112</f>
        <v>0</v>
      </c>
      <c r="S112" s="46">
        <f>K112-O112</f>
        <v>0</v>
      </c>
      <c r="T112" s="46">
        <f>L112-P112</f>
        <v>0</v>
      </c>
    </row>
    <row r="113" spans="1:20" s="13" customFormat="1" ht="63.75" customHeight="1">
      <c r="A113" s="28"/>
      <c r="B113" s="15">
        <v>8313</v>
      </c>
      <c r="C113" s="89" t="s">
        <v>119</v>
      </c>
      <c r="D113" s="63">
        <f>E113+F113</f>
        <v>8800</v>
      </c>
      <c r="E113" s="46">
        <v>0</v>
      </c>
      <c r="F113" s="63">
        <v>8800</v>
      </c>
      <c r="G113" s="46">
        <v>8800</v>
      </c>
      <c r="H113" s="46">
        <v>0</v>
      </c>
      <c r="I113" s="46">
        <f>J113+K113</f>
        <v>900</v>
      </c>
      <c r="J113" s="46">
        <v>0</v>
      </c>
      <c r="K113" s="46">
        <v>900</v>
      </c>
      <c r="L113" s="46">
        <v>900</v>
      </c>
      <c r="M113" s="46">
        <f>N113+O113</f>
        <v>0</v>
      </c>
      <c r="N113" s="46">
        <v>0</v>
      </c>
      <c r="O113" s="46">
        <v>0</v>
      </c>
      <c r="P113" s="46">
        <v>0</v>
      </c>
      <c r="Q113" s="46">
        <f>I113-M113</f>
        <v>900</v>
      </c>
      <c r="R113" s="46">
        <f>J113-N113</f>
        <v>0</v>
      </c>
      <c r="S113" s="46">
        <f>K113-O113</f>
        <v>900</v>
      </c>
      <c r="T113" s="46">
        <f>L113-P113</f>
        <v>900</v>
      </c>
    </row>
    <row r="114" spans="1:20" s="13" customFormat="1" ht="44.25" customHeight="1">
      <c r="A114" s="28"/>
      <c r="B114" s="15">
        <v>8340</v>
      </c>
      <c r="C114" s="89" t="s">
        <v>120</v>
      </c>
      <c r="D114" s="63">
        <f>E114+F114</f>
        <v>24000</v>
      </c>
      <c r="E114" s="46">
        <v>0</v>
      </c>
      <c r="F114" s="63">
        <v>24000</v>
      </c>
      <c r="G114" s="46">
        <v>0</v>
      </c>
      <c r="H114" s="46">
        <v>0</v>
      </c>
      <c r="I114" s="46">
        <f>J114+K114</f>
        <v>164.4</v>
      </c>
      <c r="J114" s="46">
        <v>0</v>
      </c>
      <c r="K114" s="46">
        <v>164.4</v>
      </c>
      <c r="L114" s="46">
        <v>0</v>
      </c>
      <c r="M114" s="46">
        <f>N114+O114</f>
        <v>7691.6</v>
      </c>
      <c r="N114" s="46">
        <v>0</v>
      </c>
      <c r="O114" s="46">
        <v>7691.6</v>
      </c>
      <c r="P114" s="46">
        <v>0</v>
      </c>
      <c r="Q114" s="46">
        <f>I114-M114</f>
        <v>-7527.200000000001</v>
      </c>
      <c r="R114" s="46">
        <f>J114-N114</f>
        <v>0</v>
      </c>
      <c r="S114" s="46">
        <f>K114-O114</f>
        <v>-7527.200000000001</v>
      </c>
      <c r="T114" s="46">
        <f>L114-P114</f>
        <v>0</v>
      </c>
    </row>
    <row r="115" spans="1:20" ht="45" customHeight="1">
      <c r="A115" s="31">
        <v>8410</v>
      </c>
      <c r="B115" s="42">
        <v>8410</v>
      </c>
      <c r="C115" s="89" t="s">
        <v>121</v>
      </c>
      <c r="D115" s="63">
        <f>E115+F115</f>
        <v>28364.7</v>
      </c>
      <c r="E115" s="46">
        <v>28364.7</v>
      </c>
      <c r="F115" s="63">
        <v>0</v>
      </c>
      <c r="G115" s="46">
        <v>0</v>
      </c>
      <c r="H115" s="46">
        <v>6990.7</v>
      </c>
      <c r="I115" s="46">
        <f>J115+K115</f>
        <v>5936.4</v>
      </c>
      <c r="J115" s="46">
        <v>5936.4</v>
      </c>
      <c r="K115" s="46">
        <v>0</v>
      </c>
      <c r="L115" s="46">
        <v>0</v>
      </c>
      <c r="M115" s="46">
        <f>N115+O115</f>
        <v>6019</v>
      </c>
      <c r="N115" s="46">
        <v>6019</v>
      </c>
      <c r="O115" s="46">
        <v>0</v>
      </c>
      <c r="P115" s="46">
        <v>0</v>
      </c>
      <c r="Q115" s="46">
        <f>I115-M115</f>
        <v>-82.60000000000036</v>
      </c>
      <c r="R115" s="46">
        <f>J115-N115</f>
        <v>-82.60000000000036</v>
      </c>
      <c r="S115" s="46">
        <f>K115-O115</f>
        <v>0</v>
      </c>
      <c r="T115" s="46">
        <f>L115-P115</f>
        <v>0</v>
      </c>
    </row>
    <row r="116" spans="1:20" ht="34.5" customHeight="1">
      <c r="A116" s="31"/>
      <c r="B116" s="31">
        <v>8700</v>
      </c>
      <c r="C116" s="90" t="s">
        <v>122</v>
      </c>
      <c r="D116" s="63">
        <f>E116+F116</f>
        <v>21939</v>
      </c>
      <c r="E116" s="63">
        <v>21939</v>
      </c>
      <c r="F116" s="63">
        <v>0</v>
      </c>
      <c r="G116" s="63">
        <v>0</v>
      </c>
      <c r="H116" s="63">
        <v>0</v>
      </c>
      <c r="I116" s="46">
        <f>J116+K116</f>
        <v>0</v>
      </c>
      <c r="J116" s="63">
        <v>0</v>
      </c>
      <c r="K116" s="63">
        <v>0</v>
      </c>
      <c r="L116" s="63">
        <v>0</v>
      </c>
      <c r="M116" s="46">
        <f>N116+O116</f>
        <v>10198</v>
      </c>
      <c r="N116" s="63">
        <v>1248</v>
      </c>
      <c r="O116" s="63">
        <v>8950</v>
      </c>
      <c r="P116" s="63">
        <v>8950</v>
      </c>
      <c r="Q116" s="46">
        <f>I116-M116</f>
        <v>-10198</v>
      </c>
      <c r="R116" s="63">
        <f>J116-N116</f>
        <v>-1248</v>
      </c>
      <c r="S116" s="63">
        <f>K116-O116</f>
        <v>-8950</v>
      </c>
      <c r="T116" s="63">
        <f>L116-P116</f>
        <v>-8950</v>
      </c>
    </row>
    <row r="117" spans="1:20" s="4" customFormat="1" ht="33" customHeight="1">
      <c r="A117" s="17"/>
      <c r="B117" s="17">
        <v>9000</v>
      </c>
      <c r="C117" s="92" t="s">
        <v>123</v>
      </c>
      <c r="D117" s="62">
        <f>E117+F117</f>
        <v>495807.60000000003</v>
      </c>
      <c r="E117" s="43">
        <f>SUM(E118:E124)</f>
        <v>474742.4</v>
      </c>
      <c r="F117" s="43">
        <f>SUM(F118:F124)</f>
        <v>21065.2</v>
      </c>
      <c r="G117" s="43">
        <f>SUM(G118:G124)</f>
        <v>21065.2</v>
      </c>
      <c r="H117" s="43">
        <f>SUM(H118:H124)</f>
        <v>234905.6</v>
      </c>
      <c r="I117" s="43">
        <f>J117+K117</f>
        <v>248450.9</v>
      </c>
      <c r="J117" s="43">
        <f>SUM(J118:J124)</f>
        <v>232217.69999999998</v>
      </c>
      <c r="K117" s="43">
        <f>SUM(K118:K124)</f>
        <v>16233.2</v>
      </c>
      <c r="L117" s="43">
        <f>SUM(L118:L124)</f>
        <v>16233.2</v>
      </c>
      <c r="M117" s="43">
        <f>N117+O117</f>
        <v>200759.1</v>
      </c>
      <c r="N117" s="43">
        <f>SUM(N118:N124)</f>
        <v>171967.30000000002</v>
      </c>
      <c r="O117" s="43">
        <f>SUM(O118:O124)</f>
        <v>28791.8</v>
      </c>
      <c r="P117" s="43">
        <f>SUM(P118:P124)</f>
        <v>28791.8</v>
      </c>
      <c r="Q117" s="43">
        <f>I117-M117</f>
        <v>47691.79999999999</v>
      </c>
      <c r="R117" s="43">
        <f>J117-N117</f>
        <v>60250.399999999965</v>
      </c>
      <c r="S117" s="62">
        <f>K117-O117</f>
        <v>-12558.599999999999</v>
      </c>
      <c r="T117" s="62">
        <f>L117-P117</f>
        <v>-12558.599999999999</v>
      </c>
    </row>
    <row r="118" spans="1:20" s="4" customFormat="1" ht="33" customHeight="1">
      <c r="A118" s="17"/>
      <c r="B118" s="17"/>
      <c r="C118" s="93" t="s">
        <v>124</v>
      </c>
      <c r="D118" s="63">
        <f>E118+F118</f>
        <v>0</v>
      </c>
      <c r="E118" s="46"/>
      <c r="F118" s="46">
        <v>0</v>
      </c>
      <c r="G118" s="46">
        <v>0</v>
      </c>
      <c r="H118" s="46"/>
      <c r="I118" s="46">
        <f>J118+K118</f>
        <v>0</v>
      </c>
      <c r="J118" s="46"/>
      <c r="K118" s="46">
        <v>0</v>
      </c>
      <c r="L118" s="46">
        <v>0</v>
      </c>
      <c r="M118" s="46">
        <f>N118+O118</f>
        <v>91975.2</v>
      </c>
      <c r="N118" s="46">
        <v>91975.2</v>
      </c>
      <c r="O118" s="46">
        <v>0</v>
      </c>
      <c r="P118" s="46">
        <v>0</v>
      </c>
      <c r="Q118" s="46">
        <f>I118-M118</f>
        <v>-91975.2</v>
      </c>
      <c r="R118" s="46">
        <f>J118-N118</f>
        <v>-91975.2</v>
      </c>
      <c r="S118" s="46">
        <f>K118-O118</f>
        <v>0</v>
      </c>
      <c r="T118" s="46">
        <f>L118-P118</f>
        <v>0</v>
      </c>
    </row>
    <row r="119" spans="1:20" ht="30.75" customHeight="1">
      <c r="A119" s="14">
        <v>9150</v>
      </c>
      <c r="B119" s="14">
        <v>9150</v>
      </c>
      <c r="C119" s="93" t="s">
        <v>125</v>
      </c>
      <c r="D119" s="63">
        <f>E119+F119</f>
        <v>307198.7</v>
      </c>
      <c r="E119" s="46">
        <v>307198.7</v>
      </c>
      <c r="F119" s="46">
        <v>0</v>
      </c>
      <c r="G119" s="46">
        <v>0</v>
      </c>
      <c r="H119" s="46">
        <v>76861.7</v>
      </c>
      <c r="I119" s="46">
        <f>J119+K119</f>
        <v>76861.7</v>
      </c>
      <c r="J119" s="46">
        <v>76861.7</v>
      </c>
      <c r="K119" s="46">
        <v>0</v>
      </c>
      <c r="L119" s="46">
        <v>0</v>
      </c>
      <c r="M119" s="46">
        <f>N119+O119</f>
        <v>69671</v>
      </c>
      <c r="N119" s="46">
        <v>69671</v>
      </c>
      <c r="O119" s="46">
        <v>0</v>
      </c>
      <c r="P119" s="46">
        <v>0</v>
      </c>
      <c r="Q119" s="46">
        <f>I119-M119</f>
        <v>7190.699999999997</v>
      </c>
      <c r="R119" s="46">
        <f>J119-N119</f>
        <v>7190.699999999997</v>
      </c>
      <c r="S119" s="46">
        <f>K119-O119</f>
        <v>0</v>
      </c>
      <c r="T119" s="46">
        <f>L119-P119</f>
        <v>0</v>
      </c>
    </row>
    <row r="120" spans="1:20" ht="30.75" customHeight="1">
      <c r="A120" s="14">
        <v>9770</v>
      </c>
      <c r="B120" s="14">
        <v>9770</v>
      </c>
      <c r="C120" s="94" t="s">
        <v>126</v>
      </c>
      <c r="D120" s="63">
        <f>E120+F120</f>
        <v>153819.8</v>
      </c>
      <c r="E120" s="46">
        <v>153819.8</v>
      </c>
      <c r="F120" s="46">
        <v>0</v>
      </c>
      <c r="G120" s="46">
        <v>0</v>
      </c>
      <c r="H120" s="46">
        <v>149320</v>
      </c>
      <c r="I120" s="46">
        <f>J120+K120</f>
        <v>146800.1</v>
      </c>
      <c r="J120" s="46">
        <v>146800.1</v>
      </c>
      <c r="K120" s="46">
        <v>0</v>
      </c>
      <c r="L120" s="46">
        <v>0</v>
      </c>
      <c r="M120" s="46">
        <f>N120+O120</f>
        <v>1412.9</v>
      </c>
      <c r="N120" s="46">
        <v>1412.9</v>
      </c>
      <c r="O120" s="46">
        <v>0</v>
      </c>
      <c r="P120" s="46">
        <v>0</v>
      </c>
      <c r="Q120" s="46">
        <f>I120-M120</f>
        <v>145387.2</v>
      </c>
      <c r="R120" s="46">
        <f>J120-N120</f>
        <v>145387.2</v>
      </c>
      <c r="S120" s="46">
        <f>K120-O120</f>
        <v>0</v>
      </c>
      <c r="T120" s="46">
        <f>L120-P120</f>
        <v>0</v>
      </c>
    </row>
    <row r="121" spans="3:20" ht="183" customHeight="1" hidden="1" collapsed="1">
      <c r="C121" s="107" t="s">
        <v>127</v>
      </c>
      <c r="D121" s="63">
        <f>E121+F121</f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f>J121+K121</f>
        <v>0</v>
      </c>
      <c r="J121" s="46">
        <v>0</v>
      </c>
      <c r="K121" s="46">
        <v>0</v>
      </c>
      <c r="L121" s="46">
        <v>0</v>
      </c>
      <c r="M121" s="46">
        <f>N121+O121</f>
        <v>0</v>
      </c>
      <c r="N121" s="46">
        <v>0</v>
      </c>
      <c r="O121" s="46">
        <v>0</v>
      </c>
      <c r="P121" s="46">
        <v>0</v>
      </c>
      <c r="Q121" s="46">
        <f>I121-M121</f>
        <v>0</v>
      </c>
      <c r="R121" s="46">
        <f>J121-N121</f>
        <v>0</v>
      </c>
      <c r="S121" s="46">
        <f>K121-O121</f>
        <v>0</v>
      </c>
      <c r="T121" s="46">
        <f>L121-P121</f>
        <v>0</v>
      </c>
    </row>
    <row r="122" spans="3:20" ht="141" customHeight="1" hidden="1" collapsed="1">
      <c r="C122" s="95" t="s">
        <v>128</v>
      </c>
      <c r="D122" s="63">
        <f>E122+F122</f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f>J122+K122</f>
        <v>0</v>
      </c>
      <c r="J122" s="46">
        <v>0</v>
      </c>
      <c r="K122" s="46">
        <v>0</v>
      </c>
      <c r="L122" s="46">
        <v>0</v>
      </c>
      <c r="M122" s="46">
        <f>N122+O122</f>
        <v>0</v>
      </c>
      <c r="N122" s="46">
        <v>0</v>
      </c>
      <c r="O122" s="46">
        <v>0</v>
      </c>
      <c r="P122" s="46">
        <v>0</v>
      </c>
      <c r="Q122" s="46">
        <f>I122-M122</f>
        <v>0</v>
      </c>
      <c r="R122" s="46">
        <f>J122-N122</f>
        <v>0</v>
      </c>
      <c r="S122" s="46">
        <f>K122-O122</f>
        <v>0</v>
      </c>
      <c r="T122" s="46">
        <f>L122-P122</f>
        <v>0</v>
      </c>
    </row>
    <row r="123" spans="3:20" ht="154.5" customHeight="1" hidden="1" collapsed="1">
      <c r="C123" s="107" t="s">
        <v>129</v>
      </c>
      <c r="D123" s="63">
        <f>E123+F123</f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f>J123+K123</f>
        <v>0</v>
      </c>
      <c r="J123" s="46">
        <v>0</v>
      </c>
      <c r="K123" s="46">
        <v>0</v>
      </c>
      <c r="L123" s="46">
        <v>0</v>
      </c>
      <c r="M123" s="46">
        <f>N123+O123</f>
        <v>0</v>
      </c>
      <c r="N123" s="46">
        <v>0</v>
      </c>
      <c r="O123" s="46">
        <v>0</v>
      </c>
      <c r="P123" s="46">
        <v>0</v>
      </c>
      <c r="Q123" s="46">
        <f>I123-M123</f>
        <v>0</v>
      </c>
      <c r="R123" s="46">
        <f>J123-N123</f>
        <v>0</v>
      </c>
      <c r="S123" s="46">
        <f>K123-O123</f>
        <v>0</v>
      </c>
      <c r="T123" s="46">
        <f>L123-P123</f>
        <v>0</v>
      </c>
    </row>
    <row r="124" spans="1:20" s="3" customFormat="1" ht="89.25" customHeight="1">
      <c r="A124" s="16">
        <v>9800</v>
      </c>
      <c r="B124" s="16">
        <v>9800</v>
      </c>
      <c r="C124" s="95" t="s">
        <v>130</v>
      </c>
      <c r="D124" s="63">
        <f>E124+F124</f>
        <v>34789.1</v>
      </c>
      <c r="E124" s="46">
        <v>13723.9</v>
      </c>
      <c r="F124" s="63">
        <v>21065.2</v>
      </c>
      <c r="G124" s="46">
        <v>21065.2</v>
      </c>
      <c r="H124" s="46">
        <v>8723.9</v>
      </c>
      <c r="I124" s="63">
        <f>J124+K124</f>
        <v>24789.1</v>
      </c>
      <c r="J124" s="46">
        <v>8555.9</v>
      </c>
      <c r="K124" s="46">
        <v>16233.2</v>
      </c>
      <c r="L124" s="46">
        <v>16233.2</v>
      </c>
      <c r="M124" s="63">
        <f>N124+O124</f>
        <v>37700</v>
      </c>
      <c r="N124" s="46">
        <v>8908.2</v>
      </c>
      <c r="O124" s="46">
        <v>28791.8</v>
      </c>
      <c r="P124" s="46">
        <v>28791.8</v>
      </c>
      <c r="Q124" s="63">
        <f>I124-M124</f>
        <v>-12910.900000000001</v>
      </c>
      <c r="R124" s="46">
        <f>J124-N124</f>
        <v>-352.3000000000011</v>
      </c>
      <c r="S124" s="46">
        <f>K124-O124</f>
        <v>-12558.599999999999</v>
      </c>
      <c r="T124" s="46">
        <f>L124-P124</f>
        <v>-12558.599999999999</v>
      </c>
    </row>
    <row r="125" spans="3:20" ht="35.25" customHeight="1">
      <c r="C125" s="96" t="s">
        <v>131</v>
      </c>
      <c r="D125" s="68">
        <f>E125+F125</f>
        <v>10200526.2</v>
      </c>
      <c r="E125" s="69">
        <f>E59+E60+E61+E62+E63+E64+E65+E74+E75+E85+E92+E95+E105+E117</f>
        <v>8385585.399999999</v>
      </c>
      <c r="F125" s="69">
        <f>F59+F60+F61+F62+F63+F64+F65+F74+F75+F85+F92+F95+F105+F117</f>
        <v>1814940.8</v>
      </c>
      <c r="G125" s="69">
        <f>G59+G60+G61+G62+G63+G64+G65+G74+G75+G85+G92+G95+G105+G117</f>
        <v>1731525.5</v>
      </c>
      <c r="H125" s="69">
        <f>H59+H60+H61+H62+H63+H64+H65+H74+H75+H85+H92+H95+H105+H117</f>
        <v>2547830.7800000003</v>
      </c>
      <c r="I125" s="69">
        <f>I59+I60+I61+I62+I63+I64+I65+I74+I75+I85+I92+I95+I105+I117</f>
        <v>2054943.7999999998</v>
      </c>
      <c r="J125" s="69">
        <f>J59+J60+J61+J62+J63+J64+J65+J74+J75+J85+J92+J95+J105+J117</f>
        <v>1870809.0000000002</v>
      </c>
      <c r="K125" s="69">
        <f>K59+K60+K61+K62+K63+K64+K65+K74+K75+K85+K92+K95+K105+K117</f>
        <v>184134.8</v>
      </c>
      <c r="L125" s="69">
        <f>L59+L60+L61+L62+L63+L64+L65+L74+L75+L85+L92+L95+L105+L117</f>
        <v>159379.80000000002</v>
      </c>
      <c r="M125" s="69">
        <f>M59+M60+M61+M62+M63+M64+M65+M74+M75+M85+M92+M95+M105+M117</f>
        <v>1958446.3000000003</v>
      </c>
      <c r="N125" s="69">
        <f>N59+N60+N61+N62+N63+N64+N65+N74+N75+N85+N92+N95+N105+N117</f>
        <v>1770650.5</v>
      </c>
      <c r="O125" s="69">
        <f>O59+O60+O61+O62+O63+O64+O65+O74+O75+O85+O92+O95+O105+O117</f>
        <v>187795.8</v>
      </c>
      <c r="P125" s="69">
        <f>P59+P60+P61+P62+P63+P64+P65+P74+P75+P85+P92+P95+P105+P117</f>
        <v>147818.6</v>
      </c>
      <c r="Q125" s="69">
        <f>I125-M125</f>
        <v>96497.49999999953</v>
      </c>
      <c r="R125" s="69">
        <f>J125-N125</f>
        <v>100158.50000000023</v>
      </c>
      <c r="S125" s="69">
        <f>K125-O125</f>
        <v>-3661</v>
      </c>
      <c r="T125" s="69">
        <f>L125-P125</f>
        <v>11561.200000000012</v>
      </c>
    </row>
    <row r="126" spans="3:20" ht="35.25" customHeight="1">
      <c r="C126" s="92" t="s">
        <v>132</v>
      </c>
      <c r="D126" s="62">
        <f>E126+F126</f>
        <v>0</v>
      </c>
      <c r="E126" s="44">
        <f>SUM(E127:E130)</f>
        <v>0</v>
      </c>
      <c r="F126" s="43">
        <f>SUM(F127:F130)</f>
        <v>0</v>
      </c>
      <c r="G126" s="43">
        <f>SUM(G127:G130)</f>
        <v>0</v>
      </c>
      <c r="H126" s="43">
        <f>SUM(H127:H130)</f>
        <v>0</v>
      </c>
      <c r="I126" s="43">
        <f>J126+K126</f>
        <v>-219.2</v>
      </c>
      <c r="J126" s="44">
        <f>SUM(J127:J130)</f>
        <v>0</v>
      </c>
      <c r="K126" s="43">
        <f>K127+K128+K129+K130</f>
        <v>-219.2</v>
      </c>
      <c r="L126" s="43">
        <f>SUM(L127:L130)</f>
        <v>0</v>
      </c>
      <c r="M126" s="43">
        <f>N126+O126</f>
        <v>0</v>
      </c>
      <c r="N126" s="43">
        <f>SUM(N127:N130)</f>
        <v>0</v>
      </c>
      <c r="O126" s="43">
        <f>O127+O128+O129+O130</f>
        <v>0</v>
      </c>
      <c r="P126" s="43">
        <f>SUM(P127:P130)</f>
        <v>0</v>
      </c>
      <c r="Q126" s="43">
        <f>I126-M126</f>
        <v>-219.2</v>
      </c>
      <c r="R126" s="44">
        <f>J126-N126</f>
        <v>0</v>
      </c>
      <c r="S126" s="43">
        <f>K126-O126</f>
        <v>-219.2</v>
      </c>
      <c r="T126" s="43">
        <f>L126-P126</f>
        <v>0</v>
      </c>
    </row>
    <row r="127" spans="3:20" ht="90" customHeight="1">
      <c r="C127" s="89" t="s">
        <v>133</v>
      </c>
      <c r="D127" s="63">
        <f>E127+F127</f>
        <v>143</v>
      </c>
      <c r="E127" s="45">
        <v>0</v>
      </c>
      <c r="F127" s="46">
        <v>143</v>
      </c>
      <c r="G127" s="46">
        <v>0</v>
      </c>
      <c r="H127" s="46">
        <v>0</v>
      </c>
      <c r="I127" s="46">
        <f>J127+K127</f>
        <v>0</v>
      </c>
      <c r="J127" s="45">
        <v>0</v>
      </c>
      <c r="K127" s="46">
        <v>0</v>
      </c>
      <c r="L127" s="46">
        <v>0</v>
      </c>
      <c r="M127" s="46">
        <f>N127+O127</f>
        <v>0</v>
      </c>
      <c r="N127" s="46">
        <v>0</v>
      </c>
      <c r="O127" s="46">
        <v>0</v>
      </c>
      <c r="P127" s="46">
        <v>0</v>
      </c>
      <c r="Q127" s="46">
        <f>I127-M127</f>
        <v>0</v>
      </c>
      <c r="R127" s="45">
        <f>J127-N127</f>
        <v>0</v>
      </c>
      <c r="S127" s="46">
        <f>K127-O127</f>
        <v>0</v>
      </c>
      <c r="T127" s="46">
        <f>L127-P127</f>
        <v>0</v>
      </c>
    </row>
    <row r="128" spans="3:20" ht="126.75" customHeight="1">
      <c r="C128" s="89" t="s">
        <v>134</v>
      </c>
      <c r="D128" s="63">
        <f>E128+F128</f>
        <v>-143</v>
      </c>
      <c r="E128" s="45">
        <v>0</v>
      </c>
      <c r="F128" s="46">
        <v>-143</v>
      </c>
      <c r="G128" s="46">
        <v>0</v>
      </c>
      <c r="H128" s="46">
        <v>0</v>
      </c>
      <c r="I128" s="46">
        <f>J128+K128</f>
        <v>-219.2</v>
      </c>
      <c r="J128" s="45">
        <v>0</v>
      </c>
      <c r="K128" s="46">
        <v>-219.2</v>
      </c>
      <c r="L128" s="46">
        <v>0</v>
      </c>
      <c r="M128" s="46">
        <f>N128+O128</f>
        <v>0</v>
      </c>
      <c r="N128" s="46">
        <v>0</v>
      </c>
      <c r="O128" s="46">
        <v>0</v>
      </c>
      <c r="P128" s="46">
        <v>0</v>
      </c>
      <c r="Q128" s="46">
        <f>I128-M128</f>
        <v>-219.2</v>
      </c>
      <c r="R128" s="45">
        <f>J128-N128</f>
        <v>0</v>
      </c>
      <c r="S128" s="46">
        <f>K128-O128</f>
        <v>-219.2</v>
      </c>
      <c r="T128" s="46">
        <f>L128-P128</f>
        <v>0</v>
      </c>
    </row>
    <row r="129" spans="3:20" ht="87" customHeight="1">
      <c r="C129" s="89" t="s">
        <v>135</v>
      </c>
      <c r="D129" s="63">
        <f>E129+F129</f>
        <v>82377.6</v>
      </c>
      <c r="E129" s="45">
        <v>0</v>
      </c>
      <c r="F129" s="46">
        <v>82377.6</v>
      </c>
      <c r="G129" s="46">
        <v>82377.6</v>
      </c>
      <c r="H129" s="46">
        <v>0</v>
      </c>
      <c r="I129" s="46">
        <f>J129+K129</f>
        <v>0</v>
      </c>
      <c r="J129" s="45">
        <v>0</v>
      </c>
      <c r="K129" s="46">
        <v>0</v>
      </c>
      <c r="L129" s="46">
        <v>0</v>
      </c>
      <c r="M129" s="46">
        <f>N129+O129</f>
        <v>0</v>
      </c>
      <c r="N129" s="46">
        <v>0</v>
      </c>
      <c r="O129" s="46">
        <v>0</v>
      </c>
      <c r="P129" s="46">
        <v>0</v>
      </c>
      <c r="Q129" s="46">
        <f>I129-M129</f>
        <v>0</v>
      </c>
      <c r="R129" s="45">
        <f>J129-N129</f>
        <v>0</v>
      </c>
      <c r="S129" s="46">
        <f>K129-O129</f>
        <v>0</v>
      </c>
      <c r="T129" s="46">
        <f>L129-P129</f>
        <v>0</v>
      </c>
    </row>
    <row r="130" spans="3:20" ht="93.75" customHeight="1">
      <c r="C130" s="89" t="s">
        <v>136</v>
      </c>
      <c r="D130" s="63">
        <f>E130+F130</f>
        <v>-82377.6</v>
      </c>
      <c r="E130" s="45">
        <v>0</v>
      </c>
      <c r="F130" s="46">
        <v>-82377.6</v>
      </c>
      <c r="G130" s="46">
        <v>-82377.6</v>
      </c>
      <c r="H130" s="46">
        <v>0</v>
      </c>
      <c r="I130" s="46">
        <f>J130+K130</f>
        <v>0</v>
      </c>
      <c r="J130" s="45">
        <v>0</v>
      </c>
      <c r="K130" s="46">
        <v>0</v>
      </c>
      <c r="L130" s="46">
        <v>0</v>
      </c>
      <c r="M130" s="46">
        <f>N130+O130</f>
        <v>0</v>
      </c>
      <c r="N130" s="46">
        <v>0</v>
      </c>
      <c r="O130" s="46">
        <v>0</v>
      </c>
      <c r="P130" s="46">
        <v>0</v>
      </c>
      <c r="Q130" s="46">
        <f>I130-M130</f>
        <v>0</v>
      </c>
      <c r="R130" s="45">
        <f>J130-N130</f>
        <v>0</v>
      </c>
      <c r="S130" s="46">
        <f>K130-O130</f>
        <v>0</v>
      </c>
      <c r="T130" s="46">
        <f>L130-P130</f>
        <v>0</v>
      </c>
    </row>
    <row r="131" spans="3:20" ht="44.25" customHeight="1">
      <c r="C131" s="96" t="s">
        <v>137</v>
      </c>
      <c r="D131" s="68">
        <f>E131+F131</f>
        <v>10200526.2</v>
      </c>
      <c r="E131" s="69">
        <f>E125+E126</f>
        <v>8385585.399999999</v>
      </c>
      <c r="F131" s="69">
        <f>F125+F126</f>
        <v>1814940.8</v>
      </c>
      <c r="G131" s="69">
        <f>G125+G126</f>
        <v>1731525.5</v>
      </c>
      <c r="H131" s="69">
        <f>H125+H126</f>
        <v>2547830.7800000003</v>
      </c>
      <c r="I131" s="69">
        <f>J131+K131</f>
        <v>2054724.6</v>
      </c>
      <c r="J131" s="69">
        <f>J125+J126</f>
        <v>1870809.0000000002</v>
      </c>
      <c r="K131" s="69">
        <f>K125+K126</f>
        <v>183915.59999999998</v>
      </c>
      <c r="L131" s="69">
        <f>L125+L126</f>
        <v>159379.80000000002</v>
      </c>
      <c r="M131" s="69">
        <f>N131+O131</f>
        <v>1958446.3</v>
      </c>
      <c r="N131" s="69">
        <f>N125+N126</f>
        <v>1770650.5</v>
      </c>
      <c r="O131" s="69">
        <f>O125+O126</f>
        <v>187795.8</v>
      </c>
      <c r="P131" s="69">
        <f>P125+P126</f>
        <v>147818.6</v>
      </c>
      <c r="Q131" s="69">
        <f>I131-M131</f>
        <v>96278.30000000005</v>
      </c>
      <c r="R131" s="69">
        <f>J131-N131</f>
        <v>100158.50000000023</v>
      </c>
      <c r="S131" s="69">
        <f>K131-O131</f>
        <v>-3880.2000000000116</v>
      </c>
      <c r="T131" s="68">
        <f>L131-P131</f>
        <v>11561.200000000012</v>
      </c>
    </row>
    <row r="132" spans="3:20" ht="45" customHeight="1">
      <c r="C132" s="92" t="s">
        <v>138</v>
      </c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43"/>
      <c r="R132" s="44"/>
      <c r="S132" s="43"/>
      <c r="T132" s="43"/>
    </row>
    <row r="133" spans="3:20" s="7" customFormat="1" ht="42" customHeight="1">
      <c r="C133" s="89" t="s">
        <v>139</v>
      </c>
      <c r="D133" s="63">
        <f>D134-D135</f>
        <v>758144.8</v>
      </c>
      <c r="E133" s="63">
        <f>E134-E135+E137</f>
        <v>-727768.3</v>
      </c>
      <c r="F133" s="63">
        <f>F134-F135+F137</f>
        <v>1485913.0999999999</v>
      </c>
      <c r="G133" s="63">
        <f>G134-G135+G137</f>
        <v>1485913.0999999999</v>
      </c>
      <c r="H133" s="63">
        <f>H134-H135</f>
        <v>0</v>
      </c>
      <c r="I133" s="63">
        <f>I134-I135+I136+I137</f>
        <v>-75585.59999999998</v>
      </c>
      <c r="J133" s="63">
        <f>J134-J135+J137+J136</f>
        <v>-241996.7</v>
      </c>
      <c r="K133" s="63">
        <f>K134-K135+K137+K136</f>
        <v>166411.09999999998</v>
      </c>
      <c r="L133" s="63">
        <f>L134-L135+L137+L136</f>
        <v>172619.4</v>
      </c>
      <c r="M133" s="63">
        <f>M134-M135+M136+M137</f>
        <v>-282934.6</v>
      </c>
      <c r="N133" s="63">
        <f>N134-N135+N136+N137</f>
        <v>-434570.2000000001</v>
      </c>
      <c r="O133" s="63">
        <f>O134-O135+O136+O137</f>
        <v>151635.60000000003</v>
      </c>
      <c r="P133" s="63">
        <f>P134-P135+P136+P137</f>
        <v>147333.2</v>
      </c>
      <c r="Q133" s="46">
        <f>I133-M133</f>
        <v>207349</v>
      </c>
      <c r="R133" s="46">
        <f>J133-N133</f>
        <v>192573.50000000012</v>
      </c>
      <c r="S133" s="46">
        <f>K133-O133</f>
        <v>14775.499999999942</v>
      </c>
      <c r="T133" s="46">
        <f>L133-P133</f>
        <v>25286.199999999983</v>
      </c>
    </row>
    <row r="134" spans="2:20" s="18" customFormat="1" ht="45" customHeight="1">
      <c r="B134" s="18">
        <v>208100</v>
      </c>
      <c r="C134" s="91" t="s">
        <v>140</v>
      </c>
      <c r="D134" s="66">
        <f>E134+F134</f>
        <v>937368.1</v>
      </c>
      <c r="E134" s="67">
        <v>887772.2</v>
      </c>
      <c r="F134" s="67">
        <v>49595.9</v>
      </c>
      <c r="G134" s="67">
        <v>6830.9</v>
      </c>
      <c r="H134" s="67">
        <v>0</v>
      </c>
      <c r="I134" s="66">
        <f>J134+K134</f>
        <v>937368.1</v>
      </c>
      <c r="J134" s="67">
        <v>887772.2</v>
      </c>
      <c r="K134" s="67">
        <v>49595.9</v>
      </c>
      <c r="L134" s="67">
        <v>6830.9</v>
      </c>
      <c r="M134" s="66">
        <f>N134+O134</f>
        <v>1259495</v>
      </c>
      <c r="N134" s="67">
        <v>1124437.9</v>
      </c>
      <c r="O134" s="67">
        <v>135057.1</v>
      </c>
      <c r="P134" s="67">
        <v>57917.6</v>
      </c>
      <c r="Q134" s="67">
        <f>I134-M134</f>
        <v>-322126.9</v>
      </c>
      <c r="R134" s="67">
        <f>J134-N134</f>
        <v>-236665.69999999995</v>
      </c>
      <c r="S134" s="67">
        <f>K134-O134</f>
        <v>-85461.20000000001</v>
      </c>
      <c r="T134" s="67">
        <f>L134-P134</f>
        <v>-51086.7</v>
      </c>
    </row>
    <row r="135" spans="3:20" s="18" customFormat="1" ht="47.25" customHeight="1">
      <c r="C135" s="91" t="s">
        <v>141</v>
      </c>
      <c r="D135" s="66">
        <f>E135+F135</f>
        <v>179223.3</v>
      </c>
      <c r="E135" s="67">
        <v>136458.3</v>
      </c>
      <c r="F135" s="67">
        <v>42765</v>
      </c>
      <c r="G135" s="67">
        <v>0</v>
      </c>
      <c r="H135" s="67">
        <v>0</v>
      </c>
      <c r="I135" s="66">
        <f>J135+K135</f>
        <v>1012953.7</v>
      </c>
      <c r="J135" s="67">
        <v>947521.1</v>
      </c>
      <c r="K135" s="67">
        <v>65432.6</v>
      </c>
      <c r="L135" s="67">
        <v>16459.3</v>
      </c>
      <c r="M135" s="66">
        <f>N135+O135</f>
        <v>1542429.5</v>
      </c>
      <c r="N135" s="67">
        <v>1420378.8</v>
      </c>
      <c r="O135" s="67">
        <v>122050.7</v>
      </c>
      <c r="P135" s="67">
        <v>49213.6</v>
      </c>
      <c r="Q135" s="67">
        <f>I135-M135</f>
        <v>-529475.8</v>
      </c>
      <c r="R135" s="67">
        <f>J135-N135</f>
        <v>-472857.70000000007</v>
      </c>
      <c r="S135" s="67">
        <f>K135-O135</f>
        <v>-56618.1</v>
      </c>
      <c r="T135" s="67">
        <f>L135-P135</f>
        <v>-32754.3</v>
      </c>
    </row>
    <row r="136" spans="3:20" s="18" customFormat="1" ht="47.25" customHeight="1">
      <c r="C136" s="89" t="s">
        <v>142</v>
      </c>
      <c r="D136" s="63">
        <f>E136+F136</f>
        <v>0</v>
      </c>
      <c r="E136" s="46">
        <v>0</v>
      </c>
      <c r="F136" s="46">
        <v>0</v>
      </c>
      <c r="G136" s="46">
        <v>0</v>
      </c>
      <c r="H136" s="46">
        <v>0</v>
      </c>
      <c r="I136" s="63">
        <f>J136+K136</f>
        <v>0</v>
      </c>
      <c r="J136" s="46"/>
      <c r="K136" s="46">
        <v>0</v>
      </c>
      <c r="L136" s="46">
        <v>0</v>
      </c>
      <c r="M136" s="63">
        <f>N136+O136</f>
        <v>-0.1</v>
      </c>
      <c r="N136" s="46">
        <v>-0.1</v>
      </c>
      <c r="O136" s="120"/>
      <c r="P136" s="46">
        <v>0</v>
      </c>
      <c r="Q136" s="46">
        <v>0</v>
      </c>
      <c r="R136" s="46">
        <f>J136-N136</f>
        <v>0.1</v>
      </c>
      <c r="S136" s="46">
        <v>0</v>
      </c>
      <c r="T136" s="46">
        <v>0</v>
      </c>
    </row>
    <row r="137" spans="3:20" ht="90.75" customHeight="1">
      <c r="C137" s="89" t="s">
        <v>143</v>
      </c>
      <c r="D137" s="63">
        <f>E137+F137</f>
        <v>0</v>
      </c>
      <c r="E137" s="46">
        <v>-1479082.2</v>
      </c>
      <c r="F137" s="46">
        <f>-E137</f>
        <v>1479082.2</v>
      </c>
      <c r="G137" s="46">
        <f>F137</f>
        <v>1479082.2</v>
      </c>
      <c r="H137" s="46">
        <v>0</v>
      </c>
      <c r="I137" s="63">
        <f>J137+K137</f>
        <v>0</v>
      </c>
      <c r="J137" s="46">
        <v>-182247.8</v>
      </c>
      <c r="K137" s="46">
        <f>-J137</f>
        <v>182247.8</v>
      </c>
      <c r="L137" s="46">
        <f>K137</f>
        <v>182247.8</v>
      </c>
      <c r="M137" s="63">
        <f>N137+O137</f>
        <v>0</v>
      </c>
      <c r="N137" s="46">
        <v>-138629.2</v>
      </c>
      <c r="O137" s="46">
        <f>-N137</f>
        <v>138629.2</v>
      </c>
      <c r="P137" s="46">
        <f>O137</f>
        <v>138629.2</v>
      </c>
      <c r="Q137" s="46">
        <f>I137-M137</f>
        <v>0</v>
      </c>
      <c r="R137" s="46">
        <f>J137-N137</f>
        <v>-43618.59999999998</v>
      </c>
      <c r="S137" s="46">
        <f>K137-O137</f>
        <v>43618.59999999998</v>
      </c>
      <c r="T137" s="46">
        <f>L137-P137</f>
        <v>43618.59999999998</v>
      </c>
    </row>
    <row r="138" spans="3:20" ht="54.75" customHeight="1">
      <c r="C138" s="116" t="s">
        <v>144</v>
      </c>
      <c r="D138" s="63"/>
      <c r="E138" s="46"/>
      <c r="F138" s="46"/>
      <c r="G138" s="46"/>
      <c r="H138" s="46"/>
      <c r="I138" s="63"/>
      <c r="J138" s="46"/>
      <c r="K138" s="46"/>
      <c r="L138" s="46"/>
      <c r="M138" s="63"/>
      <c r="N138" s="46"/>
      <c r="O138" s="46"/>
      <c r="P138" s="46"/>
      <c r="Q138" s="46"/>
      <c r="R138" s="46"/>
      <c r="S138" s="46"/>
      <c r="T138" s="46"/>
    </row>
    <row r="139" spans="3:20" ht="42.75" customHeight="1">
      <c r="C139" s="89" t="s">
        <v>145</v>
      </c>
      <c r="D139" s="63">
        <f>D140-D141</f>
        <v>0</v>
      </c>
      <c r="E139" s="63">
        <f>E140-E141+E142</f>
        <v>0</v>
      </c>
      <c r="F139" s="63">
        <f>F140-F141+F142</f>
        <v>0</v>
      </c>
      <c r="G139" s="63">
        <f>G140-G141+G142</f>
        <v>0</v>
      </c>
      <c r="H139" s="63">
        <f>H140-H141+H142</f>
        <v>0</v>
      </c>
      <c r="I139" s="63">
        <f>I140-I141+I142</f>
        <v>-48594.50000000001</v>
      </c>
      <c r="J139" s="63">
        <f>J140-J141+J142</f>
        <v>-21898</v>
      </c>
      <c r="K139" s="63">
        <f>K140-K141+K142</f>
        <v>-26696.499999999996</v>
      </c>
      <c r="L139" s="63">
        <f>L140-L141+L142</f>
        <v>-22868</v>
      </c>
      <c r="M139" s="63">
        <f>M140-M141+M142</f>
        <v>-8424.5</v>
      </c>
      <c r="N139" s="63">
        <f>N140-N141+N142</f>
        <v>-3881.5</v>
      </c>
      <c r="O139" s="63">
        <f>O140-O141+O142</f>
        <v>-4542.999999999999</v>
      </c>
      <c r="P139" s="63">
        <f>P140-P141+P142</f>
        <v>-1695.8</v>
      </c>
      <c r="Q139" s="46">
        <f>I139-M139</f>
        <v>-40170.00000000001</v>
      </c>
      <c r="R139" s="46">
        <f>J139-N139</f>
        <v>-18016.5</v>
      </c>
      <c r="S139" s="46">
        <f>K139-O139</f>
        <v>-22153.499999999996</v>
      </c>
      <c r="T139" s="46">
        <f>L139-P139</f>
        <v>-21172.2</v>
      </c>
    </row>
    <row r="140" spans="3:20" ht="36" customHeight="1">
      <c r="C140" s="91" t="s">
        <v>140</v>
      </c>
      <c r="D140" s="66">
        <f>E140+F140</f>
        <v>0</v>
      </c>
      <c r="E140" s="67"/>
      <c r="F140" s="67"/>
      <c r="G140" s="67"/>
      <c r="H140" s="67">
        <v>0</v>
      </c>
      <c r="I140" s="66">
        <f>J140+K140</f>
        <v>29007.2</v>
      </c>
      <c r="J140" s="67">
        <v>0</v>
      </c>
      <c r="K140" s="67">
        <v>29007.2</v>
      </c>
      <c r="L140" s="67">
        <v>0</v>
      </c>
      <c r="M140" s="66">
        <f>N140+O140</f>
        <v>25760.2</v>
      </c>
      <c r="N140" s="67">
        <v>0</v>
      </c>
      <c r="O140" s="67">
        <v>25760.2</v>
      </c>
      <c r="P140" s="67">
        <v>0</v>
      </c>
      <c r="Q140" s="67">
        <f>I140-M140</f>
        <v>3247</v>
      </c>
      <c r="R140" s="67">
        <f>J140-N140</f>
        <v>0</v>
      </c>
      <c r="S140" s="67">
        <f>K140-O140</f>
        <v>3247</v>
      </c>
      <c r="T140" s="67">
        <f>L140-P140</f>
        <v>0</v>
      </c>
    </row>
    <row r="141" spans="1:20" s="7" customFormat="1" ht="39" customHeight="1">
      <c r="A141" s="14"/>
      <c r="B141" s="14"/>
      <c r="C141" s="91" t="s">
        <v>141</v>
      </c>
      <c r="D141" s="66">
        <f>E141+F141</f>
        <v>0</v>
      </c>
      <c r="E141" s="67"/>
      <c r="F141" s="67"/>
      <c r="G141" s="67"/>
      <c r="H141" s="67">
        <v>0</v>
      </c>
      <c r="I141" s="66">
        <f>J141+K141</f>
        <v>77289.1</v>
      </c>
      <c r="J141" s="67">
        <v>21898</v>
      </c>
      <c r="K141" s="67">
        <v>55391.1</v>
      </c>
      <c r="L141" s="67">
        <v>22868</v>
      </c>
      <c r="M141" s="66">
        <f>N141+O141</f>
        <v>34077.5</v>
      </c>
      <c r="N141" s="67">
        <v>3881.5</v>
      </c>
      <c r="O141" s="67">
        <v>30196</v>
      </c>
      <c r="P141" s="67">
        <v>1695.8</v>
      </c>
      <c r="Q141" s="67">
        <f>I141-M141</f>
        <v>43211.600000000006</v>
      </c>
      <c r="R141" s="67">
        <f>J141-N141</f>
        <v>18016.5</v>
      </c>
      <c r="S141" s="67">
        <f>K141-O141</f>
        <v>25195.1</v>
      </c>
      <c r="T141" s="67">
        <f>L141-P141</f>
        <v>21172.2</v>
      </c>
    </row>
    <row r="142" spans="3:20" ht="33" customHeight="1">
      <c r="C142" s="89" t="s">
        <v>142</v>
      </c>
      <c r="D142" s="63">
        <f>E142+F142</f>
        <v>0</v>
      </c>
      <c r="E142" s="46">
        <v>0</v>
      </c>
      <c r="F142" s="46">
        <v>0</v>
      </c>
      <c r="G142" s="46">
        <v>0</v>
      </c>
      <c r="H142" s="46">
        <v>0</v>
      </c>
      <c r="I142" s="63">
        <f>J142+K142</f>
        <v>-312.6</v>
      </c>
      <c r="J142" s="46"/>
      <c r="K142" s="46">
        <v>-312.6</v>
      </c>
      <c r="L142" s="46"/>
      <c r="M142" s="63">
        <f>N142+O142</f>
        <v>-107.2</v>
      </c>
      <c r="N142" s="46"/>
      <c r="O142" s="46">
        <v>-107.2</v>
      </c>
      <c r="P142" s="46">
        <v>0</v>
      </c>
      <c r="Q142" s="46">
        <v>0</v>
      </c>
      <c r="R142" s="46">
        <f>J142-N142</f>
        <v>0</v>
      </c>
      <c r="S142" s="46">
        <v>0</v>
      </c>
      <c r="T142" s="46">
        <v>0</v>
      </c>
    </row>
    <row r="143" ht="12.75">
      <c r="C143" s="5"/>
    </row>
    <row r="144" spans="3:12" ht="12.75">
      <c r="C144" s="5"/>
      <c r="K144" s="13"/>
      <c r="L144" s="13"/>
    </row>
    <row r="145" spans="3:20" s="7" customFormat="1" ht="50.25" customHeight="1"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</row>
    <row r="146" spans="3:14" s="1" customFormat="1" ht="12.75">
      <c r="C146" s="5"/>
      <c r="D146" s="9"/>
      <c r="E146" s="5"/>
      <c r="F146" s="12"/>
      <c r="G146" s="12"/>
      <c r="H146" s="13"/>
      <c r="I146" s="34"/>
      <c r="J146" s="5"/>
      <c r="K146" s="13"/>
      <c r="L146" s="13"/>
      <c r="M146" s="7"/>
      <c r="N146" s="7"/>
    </row>
    <row r="147" spans="3:14" s="1" customFormat="1" ht="12.75">
      <c r="C147" s="5"/>
      <c r="D147" s="9"/>
      <c r="E147" s="5"/>
      <c r="F147" s="12"/>
      <c r="G147" s="12"/>
      <c r="H147" s="13"/>
      <c r="I147" s="34"/>
      <c r="J147" s="5"/>
      <c r="K147" s="13"/>
      <c r="L147" s="13"/>
      <c r="M147" s="7"/>
      <c r="N147" s="7"/>
    </row>
    <row r="148" spans="3:14" s="1" customFormat="1" ht="12.75">
      <c r="C148" s="5"/>
      <c r="D148" s="9"/>
      <c r="E148" s="5"/>
      <c r="F148" s="12"/>
      <c r="G148" s="12"/>
      <c r="H148" s="13"/>
      <c r="I148" s="34"/>
      <c r="J148" s="5"/>
      <c r="K148" s="13"/>
      <c r="L148" s="13"/>
      <c r="M148" s="7"/>
      <c r="N148" s="7"/>
    </row>
    <row r="149" spans="3:14" s="1" customFormat="1" ht="12.75">
      <c r="C149" s="5"/>
      <c r="D149" s="9"/>
      <c r="E149" s="5"/>
      <c r="F149" s="12"/>
      <c r="G149" s="12"/>
      <c r="H149" s="13"/>
      <c r="I149" s="34"/>
      <c r="J149" s="5"/>
      <c r="K149" s="13"/>
      <c r="L149" s="13"/>
      <c r="M149" s="7"/>
      <c r="N149" s="7"/>
    </row>
    <row r="150" spans="3:14" s="1" customFormat="1" ht="12.75">
      <c r="C150" s="5"/>
      <c r="D150" s="9"/>
      <c r="E150" s="5"/>
      <c r="F150" s="12"/>
      <c r="G150" s="12"/>
      <c r="H150" s="13"/>
      <c r="I150" s="34"/>
      <c r="J150" s="5"/>
      <c r="K150" s="13"/>
      <c r="L150" s="13"/>
      <c r="M150" s="7"/>
      <c r="N150" s="7"/>
    </row>
    <row r="151" spans="3:14" s="1" customFormat="1" ht="12.75">
      <c r="C151" s="5"/>
      <c r="D151" s="9"/>
      <c r="E151" s="5"/>
      <c r="F151" s="12"/>
      <c r="G151" s="12"/>
      <c r="H151" s="13"/>
      <c r="I151" s="34"/>
      <c r="J151" s="5"/>
      <c r="K151" s="13"/>
      <c r="L151" s="13"/>
      <c r="M151" s="7"/>
      <c r="N151" s="7"/>
    </row>
    <row r="152" spans="3:14" s="1" customFormat="1" ht="12.75">
      <c r="C152" s="5"/>
      <c r="D152" s="9"/>
      <c r="E152" s="5"/>
      <c r="F152" s="12"/>
      <c r="G152" s="12"/>
      <c r="H152" s="13"/>
      <c r="I152" s="34"/>
      <c r="J152" s="5"/>
      <c r="K152" s="13"/>
      <c r="L152" s="13"/>
      <c r="M152" s="7"/>
      <c r="N152" s="7"/>
    </row>
    <row r="153" spans="3:14" s="1" customFormat="1" ht="12.75">
      <c r="C153" s="5"/>
      <c r="D153" s="9"/>
      <c r="E153" s="5"/>
      <c r="F153" s="12"/>
      <c r="G153" s="12"/>
      <c r="H153" s="13"/>
      <c r="I153" s="34"/>
      <c r="J153" s="5"/>
      <c r="K153" s="13"/>
      <c r="L153" s="13"/>
      <c r="M153" s="7"/>
      <c r="N153" s="7"/>
    </row>
    <row r="154" spans="3:14" s="1" customFormat="1" ht="12.75">
      <c r="C154" s="5"/>
      <c r="D154" s="9"/>
      <c r="E154" s="5"/>
      <c r="F154" s="12"/>
      <c r="G154" s="12"/>
      <c r="H154" s="13"/>
      <c r="I154" s="34"/>
      <c r="J154" s="5"/>
      <c r="K154" s="13"/>
      <c r="L154" s="13"/>
      <c r="M154" s="7"/>
      <c r="N154" s="7"/>
    </row>
    <row r="155" spans="3:14" s="1" customFormat="1" ht="12.75">
      <c r="C155" s="5"/>
      <c r="D155" s="9"/>
      <c r="E155" s="5"/>
      <c r="F155" s="12"/>
      <c r="G155" s="12"/>
      <c r="H155" s="13"/>
      <c r="I155" s="34"/>
      <c r="J155" s="5"/>
      <c r="K155" s="13"/>
      <c r="L155" s="13"/>
      <c r="M155" s="7"/>
      <c r="N155" s="7"/>
    </row>
    <row r="156" spans="3:14" s="1" customFormat="1" ht="12.75">
      <c r="C156" s="5"/>
      <c r="D156" s="9"/>
      <c r="E156" s="5"/>
      <c r="F156" s="12"/>
      <c r="G156" s="12"/>
      <c r="H156" s="13"/>
      <c r="I156" s="34"/>
      <c r="J156" s="5"/>
      <c r="K156" s="13"/>
      <c r="L156" s="13"/>
      <c r="M156" s="7"/>
      <c r="N156" s="7"/>
    </row>
    <row r="157" spans="4:14" s="1" customFormat="1" ht="12.75">
      <c r="D157" s="9"/>
      <c r="E157" s="5"/>
      <c r="F157" s="12"/>
      <c r="G157" s="12"/>
      <c r="H157" s="13"/>
      <c r="I157" s="34"/>
      <c r="J157" s="5"/>
      <c r="K157" s="13"/>
      <c r="L157" s="13"/>
      <c r="M157" s="7"/>
      <c r="N157" s="7"/>
    </row>
    <row r="158" spans="4:14" s="1" customFormat="1" ht="12.75">
      <c r="D158" s="9"/>
      <c r="E158" s="5"/>
      <c r="F158" s="12"/>
      <c r="G158" s="12"/>
      <c r="H158" s="13"/>
      <c r="I158" s="34"/>
      <c r="J158" s="5"/>
      <c r="K158" s="13"/>
      <c r="L158" s="13"/>
      <c r="M158" s="7"/>
      <c r="N158" s="7"/>
    </row>
    <row r="159" spans="4:14" s="1" customFormat="1" ht="12.75">
      <c r="D159" s="9"/>
      <c r="E159" s="5"/>
      <c r="F159" s="12"/>
      <c r="G159" s="12"/>
      <c r="H159" s="13"/>
      <c r="I159" s="34"/>
      <c r="J159" s="5"/>
      <c r="K159" s="13"/>
      <c r="L159" s="13"/>
      <c r="M159" s="7"/>
      <c r="N159" s="7"/>
    </row>
    <row r="160" spans="4:14" s="1" customFormat="1" ht="12.75">
      <c r="D160" s="9"/>
      <c r="E160" s="5"/>
      <c r="F160" s="13"/>
      <c r="G160" s="13"/>
      <c r="H160" s="13"/>
      <c r="I160" s="34"/>
      <c r="J160" s="5"/>
      <c r="K160" s="13"/>
      <c r="L160" s="13"/>
      <c r="M160" s="7"/>
      <c r="N160" s="7"/>
    </row>
    <row r="161" spans="6:12" s="1" customFormat="1" ht="12.75" customHeight="1">
      <c r="F161" s="13"/>
      <c r="G161" s="13"/>
      <c r="H161" s="13"/>
      <c r="I161" s="34"/>
      <c r="J161" s="5"/>
      <c r="K161" s="13"/>
      <c r="L161" s="13"/>
    </row>
    <row r="162" spans="6:12" s="1" customFormat="1" ht="12.75" customHeight="1">
      <c r="F162" s="13"/>
      <c r="G162" s="13"/>
      <c r="H162" s="13"/>
      <c r="I162" s="34"/>
      <c r="J162" s="5"/>
      <c r="K162" s="13"/>
      <c r="L162" s="13"/>
    </row>
    <row r="163" spans="6:12" s="1" customFormat="1" ht="12.75" customHeight="1">
      <c r="F163" s="13"/>
      <c r="G163" s="13"/>
      <c r="H163" s="13"/>
      <c r="I163" s="34"/>
      <c r="J163" s="5"/>
      <c r="K163" s="13"/>
      <c r="L163" s="13"/>
    </row>
    <row r="164" spans="6:12" s="1" customFormat="1" ht="12.75" customHeight="1">
      <c r="F164" s="13"/>
      <c r="G164" s="13"/>
      <c r="H164" s="13"/>
      <c r="I164" s="34"/>
      <c r="J164" s="5"/>
      <c r="K164" s="13"/>
      <c r="L164" s="13"/>
    </row>
    <row r="165" spans="6:12" s="1" customFormat="1" ht="12.75" customHeight="1">
      <c r="F165" s="13"/>
      <c r="G165" s="13"/>
      <c r="H165" s="13"/>
      <c r="I165" s="34"/>
      <c r="J165" s="5"/>
      <c r="K165" s="13"/>
      <c r="L165" s="13"/>
    </row>
    <row r="166" spans="6:12" s="1" customFormat="1" ht="12.75" customHeight="1">
      <c r="F166" s="13"/>
      <c r="G166" s="13"/>
      <c r="H166" s="13"/>
      <c r="I166" s="34"/>
      <c r="J166" s="5"/>
      <c r="K166" s="13"/>
      <c r="L166" s="13"/>
    </row>
    <row r="167" spans="6:12" s="1" customFormat="1" ht="12.75" customHeight="1">
      <c r="F167" s="13"/>
      <c r="G167" s="13"/>
      <c r="H167" s="13"/>
      <c r="I167" s="34"/>
      <c r="J167" s="5"/>
      <c r="K167" s="13"/>
      <c r="L167" s="13"/>
    </row>
    <row r="168" spans="6:12" s="1" customFormat="1" ht="12.75" customHeight="1">
      <c r="F168" s="13"/>
      <c r="G168" s="13"/>
      <c r="H168" s="13"/>
      <c r="I168" s="34"/>
      <c r="J168" s="5"/>
      <c r="K168" s="13"/>
      <c r="L168" s="13"/>
    </row>
    <row r="169" spans="6:12" s="1" customFormat="1" ht="12.75" customHeight="1">
      <c r="F169" s="13"/>
      <c r="G169" s="13"/>
      <c r="H169" s="13"/>
      <c r="I169" s="34"/>
      <c r="J169" s="5"/>
      <c r="K169" s="13"/>
      <c r="L169" s="13"/>
    </row>
    <row r="170" spans="6:12" s="1" customFormat="1" ht="12.75" customHeight="1">
      <c r="F170" s="13"/>
      <c r="G170" s="13"/>
      <c r="H170" s="13"/>
      <c r="I170" s="34"/>
      <c r="J170" s="5"/>
      <c r="K170" s="13"/>
      <c r="L170" s="13"/>
    </row>
    <row r="171" spans="6:12" s="1" customFormat="1" ht="12.75" customHeight="1">
      <c r="F171" s="13"/>
      <c r="G171" s="13"/>
      <c r="H171" s="13"/>
      <c r="I171" s="34"/>
      <c r="J171" s="5"/>
      <c r="K171" s="13"/>
      <c r="L171" s="13"/>
    </row>
    <row r="172" spans="6:12" s="1" customFormat="1" ht="12.75" customHeight="1">
      <c r="F172" s="13"/>
      <c r="G172" s="13"/>
      <c r="H172" s="13"/>
      <c r="I172" s="34"/>
      <c r="J172" s="5"/>
      <c r="K172" s="13"/>
      <c r="L172" s="13"/>
    </row>
    <row r="173" spans="6:12" s="1" customFormat="1" ht="12.75" customHeight="1">
      <c r="F173" s="13"/>
      <c r="G173" s="13"/>
      <c r="H173" s="13"/>
      <c r="I173" s="34"/>
      <c r="J173" s="5"/>
      <c r="K173" s="13"/>
      <c r="L173" s="13"/>
    </row>
    <row r="174" spans="6:12" s="1" customFormat="1" ht="12.75" customHeight="1">
      <c r="F174" s="13"/>
      <c r="G174" s="13"/>
      <c r="H174" s="13"/>
      <c r="I174" s="34"/>
      <c r="J174" s="5"/>
      <c r="K174" s="13"/>
      <c r="L174" s="13"/>
    </row>
    <row r="175" spans="6:12" s="1" customFormat="1" ht="12.75" customHeight="1">
      <c r="F175" s="13"/>
      <c r="G175" s="13"/>
      <c r="H175" s="13"/>
      <c r="I175" s="34"/>
      <c r="J175" s="5"/>
      <c r="K175" s="13"/>
      <c r="L175" s="13"/>
    </row>
    <row r="176" spans="6:12" s="1" customFormat="1" ht="12.75" customHeight="1">
      <c r="F176" s="13"/>
      <c r="G176" s="13"/>
      <c r="H176" s="13"/>
      <c r="I176" s="34"/>
      <c r="J176" s="5"/>
      <c r="K176" s="13"/>
      <c r="L176" s="13"/>
    </row>
    <row r="177" spans="6:12" s="1" customFormat="1" ht="12.75" customHeight="1">
      <c r="F177" s="13"/>
      <c r="G177" s="13"/>
      <c r="H177" s="13"/>
      <c r="I177" s="34"/>
      <c r="J177" s="5"/>
      <c r="K177" s="13"/>
      <c r="L177" s="13"/>
    </row>
    <row r="178" spans="6:12" s="1" customFormat="1" ht="12.75" customHeight="1">
      <c r="F178" s="13"/>
      <c r="G178" s="13"/>
      <c r="H178" s="13"/>
      <c r="I178" s="34"/>
      <c r="J178" s="5"/>
      <c r="K178" s="13"/>
      <c r="L178" s="13"/>
    </row>
    <row r="179" spans="6:12" s="1" customFormat="1" ht="12.75" customHeight="1">
      <c r="F179" s="13"/>
      <c r="G179" s="13"/>
      <c r="H179" s="13"/>
      <c r="I179" s="34"/>
      <c r="J179" s="5"/>
      <c r="K179" s="13"/>
      <c r="L179" s="13"/>
    </row>
    <row r="180" spans="6:12" s="1" customFormat="1" ht="12.75" customHeight="1">
      <c r="F180" s="13"/>
      <c r="G180" s="13"/>
      <c r="H180" s="13"/>
      <c r="I180" s="34"/>
      <c r="J180" s="5"/>
      <c r="K180" s="13"/>
      <c r="L180" s="13"/>
    </row>
    <row r="181" spans="6:12" s="1" customFormat="1" ht="12.75" customHeight="1">
      <c r="F181" s="13"/>
      <c r="G181" s="13"/>
      <c r="H181" s="13"/>
      <c r="I181" s="34"/>
      <c r="J181" s="5"/>
      <c r="K181" s="13"/>
      <c r="L181" s="13"/>
    </row>
    <row r="182" spans="6:12" s="1" customFormat="1" ht="12.75" customHeight="1">
      <c r="F182" s="13"/>
      <c r="G182" s="13"/>
      <c r="H182" s="13"/>
      <c r="I182" s="34"/>
      <c r="J182" s="5"/>
      <c r="K182" s="13"/>
      <c r="L182" s="13"/>
    </row>
    <row r="183" spans="6:12" s="1" customFormat="1" ht="12.75" customHeight="1">
      <c r="F183" s="13"/>
      <c r="G183" s="13"/>
      <c r="H183" s="13"/>
      <c r="I183" s="34"/>
      <c r="J183" s="5"/>
      <c r="K183" s="13"/>
      <c r="L183" s="13"/>
    </row>
    <row r="184" spans="6:12" s="1" customFormat="1" ht="12.75" customHeight="1">
      <c r="F184" s="13"/>
      <c r="G184" s="13"/>
      <c r="H184" s="13"/>
      <c r="I184" s="34"/>
      <c r="J184" s="5"/>
      <c r="K184" s="13"/>
      <c r="L184" s="13"/>
    </row>
    <row r="185" spans="6:12" s="1" customFormat="1" ht="12.75" customHeight="1">
      <c r="F185" s="13"/>
      <c r="G185" s="13"/>
      <c r="H185" s="13"/>
      <c r="I185" s="34"/>
      <c r="J185" s="5"/>
      <c r="K185" s="13"/>
      <c r="L185" s="13"/>
    </row>
    <row r="186" spans="6:12" s="1" customFormat="1" ht="12.75" customHeight="1">
      <c r="F186" s="13"/>
      <c r="G186" s="13"/>
      <c r="H186" s="13"/>
      <c r="I186" s="34"/>
      <c r="J186" s="5"/>
      <c r="K186" s="13"/>
      <c r="L186" s="13"/>
    </row>
    <row r="187" spans="6:12" s="1" customFormat="1" ht="12.75" customHeight="1">
      <c r="F187" s="13"/>
      <c r="G187" s="13"/>
      <c r="H187" s="13"/>
      <c r="I187" s="34"/>
      <c r="J187" s="5"/>
      <c r="K187" s="13"/>
      <c r="L187" s="13"/>
    </row>
    <row r="188" spans="6:12" s="1" customFormat="1" ht="12.75" customHeight="1">
      <c r="F188" s="13"/>
      <c r="G188" s="13"/>
      <c r="H188" s="13"/>
      <c r="I188" s="34"/>
      <c r="J188" s="5"/>
      <c r="K188" s="13"/>
      <c r="L188" s="13"/>
    </row>
    <row r="189" spans="6:12" s="1" customFormat="1" ht="12.75" customHeight="1">
      <c r="F189" s="13"/>
      <c r="G189" s="13"/>
      <c r="H189" s="13"/>
      <c r="I189" s="34"/>
      <c r="J189" s="5"/>
      <c r="K189" s="13"/>
      <c r="L189" s="13"/>
    </row>
    <row r="190" spans="6:12" s="1" customFormat="1" ht="12.75" customHeight="1">
      <c r="F190" s="13"/>
      <c r="G190" s="13"/>
      <c r="H190" s="13"/>
      <c r="I190" s="34"/>
      <c r="J190" s="5"/>
      <c r="K190" s="13"/>
      <c r="L190" s="13"/>
    </row>
    <row r="191" spans="6:12" s="1" customFormat="1" ht="12.75" customHeight="1">
      <c r="F191" s="13"/>
      <c r="G191" s="13"/>
      <c r="H191" s="13"/>
      <c r="I191" s="34"/>
      <c r="J191" s="5"/>
      <c r="K191" s="13"/>
      <c r="L191" s="13"/>
    </row>
    <row r="192" spans="6:12" s="1" customFormat="1" ht="12.75" customHeight="1">
      <c r="F192" s="13"/>
      <c r="G192" s="13"/>
      <c r="H192" s="13"/>
      <c r="I192" s="34"/>
      <c r="J192" s="5"/>
      <c r="K192" s="13"/>
      <c r="L192" s="13"/>
    </row>
    <row r="193" spans="6:12" s="1" customFormat="1" ht="12.75" customHeight="1">
      <c r="F193" s="13"/>
      <c r="G193" s="13"/>
      <c r="H193" s="13"/>
      <c r="I193" s="34"/>
      <c r="J193" s="5"/>
      <c r="K193" s="13"/>
      <c r="L193" s="13"/>
    </row>
    <row r="194" spans="6:12" s="1" customFormat="1" ht="12.75" customHeight="1">
      <c r="F194" s="13"/>
      <c r="G194" s="13"/>
      <c r="H194" s="13"/>
      <c r="I194" s="34"/>
      <c r="J194" s="5"/>
      <c r="K194" s="13"/>
      <c r="L194" s="13"/>
    </row>
    <row r="195" spans="6:12" s="1" customFormat="1" ht="12.75" customHeight="1">
      <c r="F195" s="13"/>
      <c r="G195" s="13"/>
      <c r="H195" s="13"/>
      <c r="I195" s="34"/>
      <c r="J195" s="5"/>
      <c r="K195" s="13"/>
      <c r="L195" s="13"/>
    </row>
    <row r="196" spans="6:12" s="1" customFormat="1" ht="12.75" customHeight="1">
      <c r="F196" s="13"/>
      <c r="G196" s="13"/>
      <c r="H196" s="13"/>
      <c r="I196" s="34"/>
      <c r="J196" s="5"/>
      <c r="K196" s="13"/>
      <c r="L196" s="13"/>
    </row>
    <row r="197" spans="6:12" s="1" customFormat="1" ht="12.75" customHeight="1">
      <c r="F197" s="13"/>
      <c r="G197" s="13"/>
      <c r="H197" s="13"/>
      <c r="I197" s="34"/>
      <c r="J197" s="5"/>
      <c r="K197" s="13"/>
      <c r="L197" s="13"/>
    </row>
    <row r="198" spans="6:12" s="1" customFormat="1" ht="12.75" customHeight="1">
      <c r="F198" s="13"/>
      <c r="G198" s="13"/>
      <c r="H198" s="13"/>
      <c r="I198" s="34"/>
      <c r="J198" s="5"/>
      <c r="K198" s="13"/>
      <c r="L198" s="13"/>
    </row>
    <row r="199" spans="6:12" s="1" customFormat="1" ht="12.75" customHeight="1">
      <c r="F199" s="13"/>
      <c r="G199" s="13"/>
      <c r="H199" s="13"/>
      <c r="I199" s="34"/>
      <c r="J199" s="5"/>
      <c r="K199" s="13"/>
      <c r="L199" s="13"/>
    </row>
    <row r="200" spans="6:12" s="1" customFormat="1" ht="12.75" customHeight="1">
      <c r="F200" s="13"/>
      <c r="G200" s="13"/>
      <c r="H200" s="13"/>
      <c r="I200" s="34"/>
      <c r="J200" s="5"/>
      <c r="K200" s="13"/>
      <c r="L200" s="13"/>
    </row>
    <row r="201" spans="6:12" s="1" customFormat="1" ht="12.75" customHeight="1">
      <c r="F201" s="13"/>
      <c r="G201" s="13"/>
      <c r="H201" s="13"/>
      <c r="I201" s="34"/>
      <c r="J201" s="5"/>
      <c r="K201" s="13"/>
      <c r="L201" s="13"/>
    </row>
    <row r="202" spans="6:12" s="1" customFormat="1" ht="12.75" customHeight="1">
      <c r="F202" s="13"/>
      <c r="G202" s="13"/>
      <c r="H202" s="13"/>
      <c r="I202" s="34"/>
      <c r="J202" s="5"/>
      <c r="K202" s="13"/>
      <c r="L202" s="13"/>
    </row>
    <row r="203" spans="6:12" s="1" customFormat="1" ht="12.75" customHeight="1">
      <c r="F203" s="13"/>
      <c r="G203" s="13"/>
      <c r="H203" s="13"/>
      <c r="I203" s="34"/>
      <c r="J203" s="5"/>
      <c r="K203" s="13"/>
      <c r="L203" s="13"/>
    </row>
    <row r="204" spans="6:12" s="1" customFormat="1" ht="12.75" customHeight="1">
      <c r="F204" s="13"/>
      <c r="G204" s="13"/>
      <c r="H204" s="13"/>
      <c r="I204" s="34"/>
      <c r="J204" s="5"/>
      <c r="K204" s="13"/>
      <c r="L204" s="13"/>
    </row>
    <row r="205" spans="6:12" s="1" customFormat="1" ht="12.75" customHeight="1">
      <c r="F205" s="13"/>
      <c r="G205" s="13"/>
      <c r="H205" s="13"/>
      <c r="I205" s="34"/>
      <c r="J205" s="5"/>
      <c r="K205" s="13"/>
      <c r="L205" s="13"/>
    </row>
    <row r="206" spans="6:12" s="1" customFormat="1" ht="12.75" customHeight="1">
      <c r="F206" s="13"/>
      <c r="G206" s="13"/>
      <c r="H206" s="13"/>
      <c r="I206" s="34"/>
      <c r="J206" s="5"/>
      <c r="K206" s="13"/>
      <c r="L206" s="13"/>
    </row>
    <row r="207" spans="6:12" s="1" customFormat="1" ht="12.75" customHeight="1">
      <c r="F207" s="13"/>
      <c r="G207" s="13"/>
      <c r="H207" s="13"/>
      <c r="I207" s="34"/>
      <c r="J207" s="5"/>
      <c r="K207" s="13"/>
      <c r="L207" s="13"/>
    </row>
    <row r="208" spans="6:12" s="1" customFormat="1" ht="12.75" customHeight="1">
      <c r="F208" s="13"/>
      <c r="G208" s="13"/>
      <c r="H208" s="13"/>
      <c r="I208" s="34"/>
      <c r="J208" s="5"/>
      <c r="K208" s="13"/>
      <c r="L208" s="13"/>
    </row>
    <row r="209" spans="6:12" s="1" customFormat="1" ht="12.75" customHeight="1">
      <c r="F209" s="13"/>
      <c r="G209" s="13"/>
      <c r="H209" s="13"/>
      <c r="I209" s="34"/>
      <c r="J209" s="5"/>
      <c r="K209" s="13"/>
      <c r="L209" s="13"/>
    </row>
    <row r="210" spans="6:12" s="1" customFormat="1" ht="12.75" customHeight="1">
      <c r="F210" s="13"/>
      <c r="G210" s="13"/>
      <c r="H210" s="13"/>
      <c r="I210" s="34"/>
      <c r="J210" s="5"/>
      <c r="K210" s="13"/>
      <c r="L210" s="13"/>
    </row>
    <row r="211" spans="6:12" s="1" customFormat="1" ht="12.75" customHeight="1">
      <c r="F211" s="13"/>
      <c r="G211" s="13"/>
      <c r="H211" s="13"/>
      <c r="I211" s="34"/>
      <c r="J211" s="5"/>
      <c r="K211" s="13"/>
      <c r="L211" s="13"/>
    </row>
    <row r="212" spans="6:12" s="1" customFormat="1" ht="12.75" customHeight="1">
      <c r="F212" s="13"/>
      <c r="G212" s="13"/>
      <c r="H212" s="13"/>
      <c r="I212" s="34"/>
      <c r="J212" s="5"/>
      <c r="K212" s="13"/>
      <c r="L212" s="13"/>
    </row>
    <row r="213" spans="6:12" s="1" customFormat="1" ht="12.75" customHeight="1">
      <c r="F213" s="13"/>
      <c r="G213" s="13"/>
      <c r="H213" s="13"/>
      <c r="I213" s="34"/>
      <c r="J213" s="5"/>
      <c r="K213" s="13"/>
      <c r="L213" s="13"/>
    </row>
    <row r="214" spans="6:12" s="1" customFormat="1" ht="12.75" customHeight="1">
      <c r="F214" s="13"/>
      <c r="G214" s="13"/>
      <c r="H214" s="13"/>
      <c r="I214" s="34"/>
      <c r="J214" s="5"/>
      <c r="K214" s="13"/>
      <c r="L214" s="13"/>
    </row>
    <row r="215" spans="6:12" s="1" customFormat="1" ht="12.75" customHeight="1">
      <c r="F215" s="13"/>
      <c r="G215" s="13"/>
      <c r="H215" s="13"/>
      <c r="I215" s="34"/>
      <c r="J215" s="5"/>
      <c r="K215" s="13"/>
      <c r="L215" s="13"/>
    </row>
    <row r="216" spans="6:12" s="1" customFormat="1" ht="12.75" customHeight="1">
      <c r="F216" s="13"/>
      <c r="G216" s="13"/>
      <c r="H216" s="13"/>
      <c r="I216" s="34"/>
      <c r="J216" s="5"/>
      <c r="K216" s="13"/>
      <c r="L216" s="13"/>
    </row>
    <row r="217" spans="6:12" s="1" customFormat="1" ht="12.75" customHeight="1">
      <c r="F217" s="13"/>
      <c r="G217" s="13"/>
      <c r="H217" s="13"/>
      <c r="I217" s="34"/>
      <c r="J217" s="5"/>
      <c r="K217" s="13"/>
      <c r="L217" s="13"/>
    </row>
    <row r="218" spans="6:12" s="1" customFormat="1" ht="12.75" customHeight="1">
      <c r="F218" s="13"/>
      <c r="G218" s="13"/>
      <c r="H218" s="13"/>
      <c r="I218" s="34"/>
      <c r="J218" s="5"/>
      <c r="K218" s="13"/>
      <c r="L218" s="13"/>
    </row>
    <row r="219" spans="6:12" s="1" customFormat="1" ht="12.75" customHeight="1">
      <c r="F219" s="13"/>
      <c r="G219" s="13"/>
      <c r="H219" s="13"/>
      <c r="I219" s="34"/>
      <c r="J219" s="5"/>
      <c r="K219" s="13"/>
      <c r="L219" s="13"/>
    </row>
    <row r="220" spans="6:12" s="1" customFormat="1" ht="12.75" customHeight="1">
      <c r="F220" s="13"/>
      <c r="G220" s="13"/>
      <c r="H220" s="13"/>
      <c r="I220" s="34"/>
      <c r="J220" s="5"/>
      <c r="K220" s="13"/>
      <c r="L220" s="13"/>
    </row>
    <row r="221" spans="6:12" s="1" customFormat="1" ht="12.75" customHeight="1">
      <c r="F221" s="13"/>
      <c r="G221" s="13"/>
      <c r="H221" s="13"/>
      <c r="I221" s="34"/>
      <c r="J221" s="5"/>
      <c r="K221" s="13"/>
      <c r="L221" s="13"/>
    </row>
    <row r="222" spans="6:12" s="1" customFormat="1" ht="12.75" customHeight="1">
      <c r="F222" s="13"/>
      <c r="G222" s="13"/>
      <c r="H222" s="13"/>
      <c r="I222" s="34"/>
      <c r="J222" s="5"/>
      <c r="K222" s="13"/>
      <c r="L222" s="13"/>
    </row>
    <row r="223" spans="6:12" s="1" customFormat="1" ht="12.75" customHeight="1">
      <c r="F223" s="13"/>
      <c r="G223" s="13"/>
      <c r="H223" s="13"/>
      <c r="I223" s="34"/>
      <c r="J223" s="5"/>
      <c r="K223" s="13"/>
      <c r="L223" s="13"/>
    </row>
    <row r="224" spans="6:12" s="1" customFormat="1" ht="12.75" customHeight="1">
      <c r="F224" s="13"/>
      <c r="G224" s="13"/>
      <c r="H224" s="13"/>
      <c r="I224" s="34"/>
      <c r="J224" s="5"/>
      <c r="K224" s="13"/>
      <c r="L224" s="13"/>
    </row>
    <row r="225" spans="6:12" s="1" customFormat="1" ht="12.75" customHeight="1">
      <c r="F225" s="13"/>
      <c r="G225" s="13"/>
      <c r="H225" s="13"/>
      <c r="I225" s="34"/>
      <c r="J225" s="5"/>
      <c r="K225" s="13"/>
      <c r="L225" s="13"/>
    </row>
    <row r="226" spans="6:12" s="1" customFormat="1" ht="12.75" customHeight="1">
      <c r="F226" s="13"/>
      <c r="G226" s="13"/>
      <c r="H226" s="13"/>
      <c r="I226" s="34"/>
      <c r="J226" s="5"/>
      <c r="K226" s="13"/>
      <c r="L226" s="13"/>
    </row>
    <row r="227" spans="6:12" s="1" customFormat="1" ht="12.75" customHeight="1">
      <c r="F227" s="13"/>
      <c r="G227" s="13"/>
      <c r="H227" s="13"/>
      <c r="I227" s="34"/>
      <c r="J227" s="5"/>
      <c r="K227" s="13"/>
      <c r="L227" s="13"/>
    </row>
    <row r="228" spans="6:12" s="1" customFormat="1" ht="12.75" customHeight="1">
      <c r="F228" s="13"/>
      <c r="G228" s="13"/>
      <c r="H228" s="13"/>
      <c r="I228" s="34"/>
      <c r="J228" s="5"/>
      <c r="K228" s="13"/>
      <c r="L228" s="13"/>
    </row>
    <row r="229" spans="6:12" s="1" customFormat="1" ht="12.75" customHeight="1">
      <c r="F229" s="13"/>
      <c r="G229" s="13"/>
      <c r="H229" s="13"/>
      <c r="I229" s="34"/>
      <c r="J229" s="5"/>
      <c r="K229" s="13"/>
      <c r="L229" s="13"/>
    </row>
    <row r="230" spans="6:12" s="1" customFormat="1" ht="12.75" customHeight="1">
      <c r="F230" s="13"/>
      <c r="G230" s="13"/>
      <c r="H230" s="13"/>
      <c r="I230" s="34"/>
      <c r="J230" s="5"/>
      <c r="K230" s="13"/>
      <c r="L230" s="13"/>
    </row>
    <row r="231" spans="6:12" s="1" customFormat="1" ht="12.75" customHeight="1">
      <c r="F231" s="13"/>
      <c r="G231" s="13"/>
      <c r="H231" s="13"/>
      <c r="I231" s="34"/>
      <c r="J231" s="5"/>
      <c r="K231" s="13"/>
      <c r="L231" s="13"/>
    </row>
    <row r="232" spans="6:12" s="1" customFormat="1" ht="12.75" customHeight="1">
      <c r="F232" s="13"/>
      <c r="G232" s="13"/>
      <c r="H232" s="13"/>
      <c r="I232" s="34"/>
      <c r="J232" s="5"/>
      <c r="K232" s="13"/>
      <c r="L232" s="13"/>
    </row>
    <row r="233" spans="6:12" s="1" customFormat="1" ht="12.75" customHeight="1">
      <c r="F233" s="13"/>
      <c r="G233" s="13"/>
      <c r="H233" s="13"/>
      <c r="I233" s="34"/>
      <c r="J233" s="5"/>
      <c r="K233" s="13"/>
      <c r="L233" s="13"/>
    </row>
    <row r="234" spans="6:12" s="1" customFormat="1" ht="12.75" customHeight="1">
      <c r="F234" s="13"/>
      <c r="G234" s="13"/>
      <c r="H234" s="13"/>
      <c r="I234" s="34"/>
      <c r="J234" s="5"/>
      <c r="K234" s="13"/>
      <c r="L234" s="13"/>
    </row>
    <row r="235" spans="6:12" s="1" customFormat="1" ht="12.75" customHeight="1">
      <c r="F235" s="13"/>
      <c r="G235" s="13"/>
      <c r="H235" s="13"/>
      <c r="I235" s="34"/>
      <c r="J235" s="5"/>
      <c r="K235" s="13"/>
      <c r="L235" s="13"/>
    </row>
    <row r="236" spans="6:12" s="1" customFormat="1" ht="12.75" customHeight="1">
      <c r="F236" s="13"/>
      <c r="G236" s="13"/>
      <c r="H236" s="13"/>
      <c r="I236" s="34"/>
      <c r="J236" s="5"/>
      <c r="K236" s="13"/>
      <c r="L236" s="13"/>
    </row>
    <row r="237" spans="6:12" s="1" customFormat="1" ht="12.75" customHeight="1">
      <c r="F237" s="13"/>
      <c r="G237" s="13"/>
      <c r="H237" s="13"/>
      <c r="I237" s="34"/>
      <c r="J237" s="5"/>
      <c r="K237" s="13"/>
      <c r="L237" s="13"/>
    </row>
    <row r="238" spans="6:12" s="1" customFormat="1" ht="12.75" customHeight="1">
      <c r="F238" s="13"/>
      <c r="G238" s="13"/>
      <c r="H238" s="13"/>
      <c r="I238" s="34"/>
      <c r="J238" s="5"/>
      <c r="K238" s="13"/>
      <c r="L238" s="13"/>
    </row>
    <row r="239" spans="6:12" s="1" customFormat="1" ht="12.75" customHeight="1">
      <c r="F239" s="13"/>
      <c r="G239" s="13"/>
      <c r="H239" s="13"/>
      <c r="I239" s="34"/>
      <c r="J239" s="5"/>
      <c r="K239" s="13"/>
      <c r="L239" s="13"/>
    </row>
    <row r="240" spans="6:12" s="1" customFormat="1" ht="12.75" customHeight="1">
      <c r="F240" s="13"/>
      <c r="G240" s="13"/>
      <c r="H240" s="13"/>
      <c r="I240" s="34"/>
      <c r="J240" s="5"/>
      <c r="K240" s="13"/>
      <c r="L240" s="13"/>
    </row>
    <row r="241" spans="6:12" s="1" customFormat="1" ht="12.75" customHeight="1">
      <c r="F241" s="13"/>
      <c r="G241" s="13"/>
      <c r="H241" s="13"/>
      <c r="I241" s="34"/>
      <c r="J241" s="5"/>
      <c r="K241" s="13"/>
      <c r="L241" s="13"/>
    </row>
    <row r="242" spans="6:12" s="1" customFormat="1" ht="12.75" customHeight="1">
      <c r="F242" s="13"/>
      <c r="G242" s="13"/>
      <c r="H242" s="13"/>
      <c r="I242" s="34"/>
      <c r="J242" s="5"/>
      <c r="K242" s="13"/>
      <c r="L242" s="13"/>
    </row>
    <row r="243" spans="6:12" s="1" customFormat="1" ht="12.75" customHeight="1">
      <c r="F243" s="13"/>
      <c r="G243" s="13"/>
      <c r="H243" s="13"/>
      <c r="I243" s="34"/>
      <c r="J243" s="5"/>
      <c r="K243" s="13"/>
      <c r="L243" s="13"/>
    </row>
    <row r="244" spans="6:12" s="1" customFormat="1" ht="12.75" customHeight="1">
      <c r="F244" s="13"/>
      <c r="G244" s="13"/>
      <c r="H244" s="13"/>
      <c r="I244" s="34"/>
      <c r="J244" s="5"/>
      <c r="K244" s="13"/>
      <c r="L244" s="13"/>
    </row>
    <row r="245" spans="6:12" s="1" customFormat="1" ht="12.75" customHeight="1">
      <c r="F245" s="13"/>
      <c r="G245" s="13"/>
      <c r="H245" s="13"/>
      <c r="I245" s="34"/>
      <c r="J245" s="5"/>
      <c r="K245" s="13"/>
      <c r="L245" s="13"/>
    </row>
    <row r="246" spans="6:12" s="1" customFormat="1" ht="12.75" customHeight="1">
      <c r="F246" s="13"/>
      <c r="G246" s="13"/>
      <c r="H246" s="13"/>
      <c r="I246" s="34"/>
      <c r="J246" s="5"/>
      <c r="K246" s="13"/>
      <c r="L246" s="13"/>
    </row>
    <row r="247" spans="6:12" s="1" customFormat="1" ht="12.75" customHeight="1">
      <c r="F247" s="13"/>
      <c r="G247" s="13"/>
      <c r="H247" s="13"/>
      <c r="I247" s="34"/>
      <c r="J247" s="5"/>
      <c r="K247" s="13"/>
      <c r="L247" s="13"/>
    </row>
    <row r="248" spans="6:12" s="1" customFormat="1" ht="12.75" customHeight="1">
      <c r="F248" s="13"/>
      <c r="G248" s="13"/>
      <c r="H248" s="13"/>
      <c r="I248" s="34"/>
      <c r="J248" s="5"/>
      <c r="K248" s="13"/>
      <c r="L248" s="13"/>
    </row>
    <row r="249" spans="6:12" s="1" customFormat="1" ht="12.75" customHeight="1">
      <c r="F249" s="13"/>
      <c r="G249" s="13"/>
      <c r="H249" s="13"/>
      <c r="I249" s="34"/>
      <c r="J249" s="5"/>
      <c r="K249" s="13"/>
      <c r="L249" s="13"/>
    </row>
    <row r="250" spans="6:12" s="1" customFormat="1" ht="12.75" customHeight="1">
      <c r="F250" s="13"/>
      <c r="G250" s="13"/>
      <c r="H250" s="13"/>
      <c r="I250" s="34"/>
      <c r="J250" s="5"/>
      <c r="K250" s="13"/>
      <c r="L250" s="13"/>
    </row>
    <row r="251" spans="6:12" s="1" customFormat="1" ht="12.75" customHeight="1">
      <c r="F251" s="13"/>
      <c r="G251" s="13"/>
      <c r="H251" s="13"/>
      <c r="I251" s="34"/>
      <c r="J251" s="5"/>
      <c r="K251" s="13"/>
      <c r="L251" s="13"/>
    </row>
    <row r="252" spans="6:12" s="1" customFormat="1" ht="12.75" customHeight="1">
      <c r="F252" s="13"/>
      <c r="G252" s="13"/>
      <c r="H252" s="13"/>
      <c r="I252" s="34"/>
      <c r="J252" s="5"/>
      <c r="K252" s="13"/>
      <c r="L252" s="13"/>
    </row>
    <row r="253" spans="6:12" s="1" customFormat="1" ht="12.75" customHeight="1">
      <c r="F253" s="13"/>
      <c r="G253" s="13"/>
      <c r="H253" s="13"/>
      <c r="I253" s="34"/>
      <c r="J253" s="5"/>
      <c r="K253" s="13"/>
      <c r="L253" s="13"/>
    </row>
    <row r="254" spans="6:12" s="1" customFormat="1" ht="12.75" customHeight="1">
      <c r="F254" s="13"/>
      <c r="G254" s="13"/>
      <c r="H254" s="13"/>
      <c r="I254" s="34"/>
      <c r="J254" s="5"/>
      <c r="K254" s="13"/>
      <c r="L254" s="13"/>
    </row>
    <row r="255" spans="6:12" s="1" customFormat="1" ht="12.75" customHeight="1">
      <c r="F255" s="13"/>
      <c r="G255" s="13"/>
      <c r="H255" s="13"/>
      <c r="I255" s="34"/>
      <c r="J255" s="5"/>
      <c r="K255" s="13"/>
      <c r="L255" s="13"/>
    </row>
    <row r="256" spans="6:12" s="1" customFormat="1" ht="12.75" customHeight="1">
      <c r="F256" s="13"/>
      <c r="G256" s="13"/>
      <c r="H256" s="13"/>
      <c r="I256" s="34"/>
      <c r="J256" s="5"/>
      <c r="K256" s="13"/>
      <c r="L256" s="13"/>
    </row>
    <row r="257" spans="6:12" s="1" customFormat="1" ht="12.75" customHeight="1">
      <c r="F257" s="13"/>
      <c r="G257" s="13"/>
      <c r="H257" s="13"/>
      <c r="I257" s="34"/>
      <c r="J257" s="5"/>
      <c r="K257" s="13"/>
      <c r="L257" s="13"/>
    </row>
    <row r="258" spans="6:12" s="1" customFormat="1" ht="12.75" customHeight="1">
      <c r="F258" s="13"/>
      <c r="G258" s="13"/>
      <c r="H258" s="13"/>
      <c r="I258" s="34"/>
      <c r="J258" s="5"/>
      <c r="K258" s="13"/>
      <c r="L258" s="13"/>
    </row>
    <row r="259" spans="6:12" s="1" customFormat="1" ht="12.75" customHeight="1">
      <c r="F259" s="13"/>
      <c r="G259" s="13"/>
      <c r="H259" s="13"/>
      <c r="I259" s="34"/>
      <c r="J259" s="5"/>
      <c r="K259" s="13"/>
      <c r="L259" s="13"/>
    </row>
    <row r="260" spans="6:12" s="1" customFormat="1" ht="12.75" customHeight="1">
      <c r="F260" s="13"/>
      <c r="G260" s="13"/>
      <c r="H260" s="13"/>
      <c r="I260" s="34"/>
      <c r="J260" s="5"/>
      <c r="K260" s="13"/>
      <c r="L260" s="13"/>
    </row>
    <row r="261" spans="6:12" s="1" customFormat="1" ht="12.75" customHeight="1">
      <c r="F261" s="13"/>
      <c r="G261" s="13"/>
      <c r="H261" s="13"/>
      <c r="I261" s="34"/>
      <c r="J261" s="5"/>
      <c r="K261" s="13"/>
      <c r="L261" s="13"/>
    </row>
    <row r="262" spans="6:12" s="1" customFormat="1" ht="12.75" customHeight="1">
      <c r="F262" s="13"/>
      <c r="G262" s="13"/>
      <c r="H262" s="13"/>
      <c r="I262" s="34"/>
      <c r="J262" s="5"/>
      <c r="K262" s="13"/>
      <c r="L262" s="13"/>
    </row>
  </sheetData>
  <sheetProtection formatCells="0" formatColumns="0" formatRows="0" insertColumns="0" insertRows="0" insertHyperlinks="0" deleteColumns="0" deleteRows="0" sort="0" autoFilter="0" pivotTables="0"/>
  <mergeCells count="25">
    <mergeCell ref="P7:P10"/>
    <mergeCell ref="R7:R10"/>
    <mergeCell ref="S7:S10"/>
    <mergeCell ref="T7:T10"/>
    <mergeCell ref="J7:J10"/>
    <mergeCell ref="K7:K10"/>
    <mergeCell ref="L7:L10"/>
    <mergeCell ref="N7:N10"/>
    <mergeCell ref="O7:O10"/>
    <mergeCell ref="C2:T2"/>
    <mergeCell ref="C3:T3"/>
    <mergeCell ref="C4:T4"/>
    <mergeCell ref="C6:C10"/>
    <mergeCell ref="D6:D10"/>
    <mergeCell ref="E6:G6"/>
    <mergeCell ref="H6:H10"/>
    <mergeCell ref="I6:I10"/>
    <mergeCell ref="J6:L6"/>
    <mergeCell ref="M6:M10"/>
    <mergeCell ref="N6:P6"/>
    <mergeCell ref="Q6:Q10"/>
    <mergeCell ref="R6:T6"/>
    <mergeCell ref="E7:E10"/>
    <mergeCell ref="F7:F10"/>
    <mergeCell ref="G7:G10"/>
  </mergeCells>
  <printOptions/>
  <pageMargins left="0.31496062992125984" right="0.31496062992125984" top="0.2362204724409449" bottom="0.2362204724409449" header="0.31496062992125984" footer="0.11811023622047245"/>
  <pageSetup fitToHeight="6" horizontalDpi="600" verticalDpi="6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fin204</dc:creator>
  <cp:keywords/>
  <dc:description/>
  <cp:lastModifiedBy>fin232</cp:lastModifiedBy>
  <dcterms:created xsi:type="dcterms:W3CDTF">2019-03-04T13:16:34Z</dcterms:created>
  <dcterms:modified xsi:type="dcterms:W3CDTF">2024-04-08T08:55:05Z</dcterms:modified>
  <cp:category/>
  <cp:version/>
  <cp:contentType/>
  <cp:contentStatus/>
</cp:coreProperties>
</file>