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Password="CC2F" lockStructure="1"/>
  <bookViews>
    <workbookView xWindow="0" yWindow="0" windowWidth="20490" windowHeight="7620"/>
  </bookViews>
  <sheets>
    <sheet name="Дод.4" sheetId="8" r:id="rId1"/>
    <sheet name="Деталізація звіту" sheetId="1" r:id="rId2"/>
    <sheet name="Пофакторний анализ" sheetId="3" r:id="rId3"/>
    <sheet name="Розшифровка Р.1" sheetId="4" r:id="rId4"/>
    <sheet name="Розшифровка Р.2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___xlnm.Print_Area_2">#REF!</definedName>
    <definedName name="____xlnm.Print_Area_3">#REF!</definedName>
    <definedName name="__xlnm.Print_Area">#REF!</definedName>
    <definedName name="__xlnm.Print_Area_1">#REF!</definedName>
    <definedName name="__xlnm.Print_Area_2">#REF!</definedName>
    <definedName name="__xlnm.Print_Area_3">#REF!</definedName>
    <definedName name="_gvp14">[1]рік!#REF!</definedName>
    <definedName name="_gvp2">[1]рік!#REF!</definedName>
    <definedName name="A1048999">'[2]1_Структура по елементах'!#REF!</definedName>
    <definedName name="A1049000">'[2]1_Структура по елементах'!#REF!</definedName>
    <definedName name="A1049999">'[2]1_Структура по елементах'!#REF!</definedName>
    <definedName name="A1050000">'[2]1_Структура по елементах'!#REF!</definedName>
    <definedName name="A1060000">'[2]1_Структура по елементах'!#REF!</definedName>
    <definedName name="A1999999">'[2]1_Структура по елементах'!#REF!</definedName>
    <definedName name="A2000021">'[2]1_Структура по елементах'!#REF!</definedName>
    <definedName name="A6000000">'[2]1_Структура по елементах'!#REF!</definedName>
    <definedName name="chel20">[1]рік!#REF!</definedName>
    <definedName name="Excel_BuiltIn_Print_Area_1">#REF!</definedName>
    <definedName name="Excel_BuiltIn_Print_Area_3">#REF!</definedName>
    <definedName name="Excel_BuiltIn_Print_Area_9">#REF!</definedName>
    <definedName name="QКТМ">[1]рік!#REF!</definedName>
    <definedName name="QКТМ1">[1]рік!#REF!</definedName>
    <definedName name="Qрозрах">[1]рік!#REF!</definedName>
    <definedName name="SHARED_FORMULA_10_7_10_7_14">ROUND(#REF!*#REF!%,2)</definedName>
    <definedName name="SHARED_FORMULA_11_232_11_232_6">ROUND(#REF!/#REF!*100,2)</definedName>
    <definedName name="SHARED_FORMULA_11_79_11_79_11">SUM(#REF!)</definedName>
    <definedName name="SHARED_FORMULA_11_80_11_80_11">#REF!+#REF!+#REF!</definedName>
    <definedName name="SHARED_FORMULA_11_87_11_87_11">#REF!+#REF!+#REF!</definedName>
    <definedName name="SHARED_FORMULA_13_232_13_232_6">ROUND(#REF!/#REF!*100,2)</definedName>
    <definedName name="SHARED_FORMULA_13_233_13_233_6">ROUND(#REF!/#REF!*100,2)</definedName>
    <definedName name="SHARED_FORMULA_13_236_13_236_6">ROUND(#REF!/#REF!*100,2)</definedName>
    <definedName name="SHARED_FORMULA_15_237_15_237_6">ROUND(#REF!/#REF!*100,2)</definedName>
    <definedName name="SHARED_FORMULA_2_231_2_231_6">#REF!+#REF!+#REF!+#REF!+#REF!+#REF!</definedName>
    <definedName name="SHARED_FORMULA_2_232_2_232_6">#REF!</definedName>
    <definedName name="SHARED_FORMULA_23_59_23_59_6">#REF!+#REF!</definedName>
    <definedName name="SHARED_FORMULA_3_112_3_112_8">SUM(#REF!)</definedName>
    <definedName name="SHARED_FORMULA_3_151_3_151_7">SUM(#REF!)</definedName>
    <definedName name="SHARED_FORMULA_3_200_3_200_1">SUM(#REF!)</definedName>
    <definedName name="SHARED_FORMULA_3_22_3_22_9">SUM(#REF!)</definedName>
    <definedName name="SHARED_FORMULA_3_232_3_232_6">ROUND(#REF!/#REF!*100,2)</definedName>
    <definedName name="SHARED_FORMULA_3_233_3_233_6">ROUND(#REF!/#REF!*100,2)</definedName>
    <definedName name="SHARED_FORMULA_3_234_3_234_6">ROUND(#REF!/#REF!*100,2)</definedName>
    <definedName name="SHARED_FORMULA_3_235_3_235_6">ROUND(#REF!/#REF!*100,2)</definedName>
    <definedName name="SHARED_FORMULA_3_236_3_236_6">ROUND(#REF!/#REF!*100,2)</definedName>
    <definedName name="SHARED_FORMULA_3_242_3_242_1">SUM(#REF!)</definedName>
    <definedName name="SHARED_FORMULA_3_27_3_27_5">#REF!*#REF!</definedName>
    <definedName name="SHARED_FORMULA_3_322_3_322_1">SUM(#REF!)</definedName>
    <definedName name="SHARED_FORMULA_3_42_3_42_5">#REF!*#REF!</definedName>
    <definedName name="SHARED_FORMULA_3_68_3_68_8">SUM(#REF!)</definedName>
    <definedName name="SHARED_FORMULA_3_79_3_79_11">SUM(#REF!)</definedName>
    <definedName name="SHARED_FORMULA_3_80_3_80_11">#REF!+#REF!+#REF!</definedName>
    <definedName name="SHARED_FORMULA_3_87_3_87_11">#REF!+#REF!+#REF!</definedName>
    <definedName name="SHARED_FORMULA_4_10_4_10_10">#REF!</definedName>
    <definedName name="SHARED_FORMULA_4_100_4_100_1">SUM(#REF!)</definedName>
    <definedName name="SHARED_FORMULA_4_104_4_104_1">SUM(#REF!)</definedName>
    <definedName name="SHARED_FORMULA_4_108_4_108_7">#REF!</definedName>
    <definedName name="SHARED_FORMULA_4_113_4_113_8">#REF!+#REF!+#REF!</definedName>
    <definedName name="SHARED_FORMULA_4_114_4_114_1">SUM(#REF!)</definedName>
    <definedName name="SHARED_FORMULA_4_115_4_115_1">#REF!+#REF!+#REF!+#REF!+#REF!+#REF!+#REF!</definedName>
    <definedName name="SHARED_FORMULA_4_116_4_116_8">#REF!+#REF!+#REF!</definedName>
    <definedName name="SHARED_FORMULA_4_15_4_15_11">SUM(#REF!)</definedName>
    <definedName name="SHARED_FORMULA_4_152_4_152_7">#REF!+#REF!+#REF!</definedName>
    <definedName name="SHARED_FORMULA_4_154_4_154_7">#REF!+#REF!+#REF!</definedName>
    <definedName name="SHARED_FORMULA_4_158_4_158_1">SUM(#REF!)</definedName>
    <definedName name="SHARED_FORMULA_4_16_4_16_11">#REF!</definedName>
    <definedName name="SHARED_FORMULA_4_23_4_23_1">SUM(#REF!)</definedName>
    <definedName name="SHARED_FORMULA_4_24_4_24_8">SUM(#REF!)</definedName>
    <definedName name="SHARED_FORMULA_4_25_4_25_8">#REF!</definedName>
    <definedName name="SHARED_FORMULA_4_260_4_260_1">SUM(#REF!)</definedName>
    <definedName name="SHARED_FORMULA_4_261_4_261_1">#REF!+#REF!+#REF!</definedName>
    <definedName name="SHARED_FORMULA_4_29_4_29_5">#REF!*1.2</definedName>
    <definedName name="SHARED_FORMULA_4_304_4_304_1">SUM(#REF!)</definedName>
    <definedName name="SHARED_FORMULA_4_35_4_35_11">SUM(#REF!)</definedName>
    <definedName name="SHARED_FORMULA_4_356_4_356_1">SUM(#REF!)</definedName>
    <definedName name="SHARED_FORMULA_4_357_4_357_1">#REF!+#REF!</definedName>
    <definedName name="SHARED_FORMULA_4_358_4_358_1">#REF!+#REF!+#REF!+#REF!</definedName>
    <definedName name="SHARED_FORMULA_4_36_4_36_11">#REF!</definedName>
    <definedName name="SHARED_FORMULA_4_360_4_360_1">#REF!+#REF!+#REF!+#REF!</definedName>
    <definedName name="SHARED_FORMULA_4_361_4_361_1">#REF!+#REF!</definedName>
    <definedName name="SHARED_FORMULA_4_362_4_362_1">#REF!</definedName>
    <definedName name="SHARED_FORMULA_4_363_4_363_1">#REF!+#REF!</definedName>
    <definedName name="SHARED_FORMULA_4_364_4_364_1">#REF!</definedName>
    <definedName name="SHARED_FORMULA_4_365_4_365_1">#REF!+#REF!</definedName>
    <definedName name="SHARED_FORMULA_4_366_4_366_1">#REF!</definedName>
    <definedName name="SHARED_FORMULA_4_375_4_375_1">#REF!+#REF!+#REF!+#REF!+#REF!+#REF!</definedName>
    <definedName name="SHARED_FORMULA_4_40_4_40_1">SUM(#REF!)</definedName>
    <definedName name="SHARED_FORMULA_4_45_4_45_10">SUM(#REF!)</definedName>
    <definedName name="SHARED_FORMULA_4_45_4_45_5">#REF!*1.2</definedName>
    <definedName name="SHARED_FORMULA_4_46_4_46_10">#REF!</definedName>
    <definedName name="SHARED_FORMULA_4_47_4_47_10">#REF!+#REF!</definedName>
    <definedName name="SHARED_FORMULA_4_52_4_52_10">#REF!</definedName>
    <definedName name="SHARED_FORMULA_4_57_4_57_1">SUM(#REF!)</definedName>
    <definedName name="SHARED_FORMULA_4_64_4_64_7">#REF!+#REF!+#REF!</definedName>
    <definedName name="SHARED_FORMULA_4_69_4_69_8">#REF!</definedName>
    <definedName name="SHARED_FORMULA_4_81_4_81_1">SUM(#REF!)</definedName>
    <definedName name="SHARED_FORMULA_4_81_4_81_6">SUM(#REF!)</definedName>
    <definedName name="SHARED_FORMULA_5_59_5_59_6">#REF!+#REF!</definedName>
    <definedName name="SHARED_FORMULA_5_83_5_83_6">#REF!+#REF!</definedName>
    <definedName name="SHARED_FORMULA_6_384_6_384_1">#REF!-#REF!</definedName>
    <definedName name="SHARED_FORMULA_7_59_7_59_6">#REF!+#REF!</definedName>
    <definedName name="SHARED_FORMULA_7_83_7_83_6">#REF!+#REF!</definedName>
    <definedName name="Skk">[3]рік!#REF!</definedName>
    <definedName name="voda100">[1]рік!#REF!</definedName>
    <definedName name="xff1">'[2]1_Структура по елементах'!#REF!</definedName>
    <definedName name="xgg">'[2]1_Структура по елементах'!#REF!</definedName>
    <definedName name="xgg1">'[2]1_Структура по елементах'!#REF!</definedName>
    <definedName name="xxx1">'[2]1_Структура по елементах'!#REF!</definedName>
    <definedName name="Z_3CAC8C1D_2F43_46C5_9552_49FE082DFB48_.wvu.Cols">#REF!</definedName>
    <definedName name="Z_3CAC8C1D_2F43_46C5_9552_49FE082DFB48_.wvu.Cols_1">#REF!</definedName>
    <definedName name="Z_3CAC8C1D_2F43_46C5_9552_49FE082DFB48_.wvu.Cols_2">(#REF!,#REF!)</definedName>
    <definedName name="Z_3CAC8C1D_2F43_46C5_9552_49FE082DFB48_.wvu.PrintArea">#REF!</definedName>
    <definedName name="Z_3CAC8C1D_2F43_46C5_9552_49FE082DFB48_.wvu.PrintArea_1">#REF!</definedName>
    <definedName name="Z_3CAC8C1D_2F43_46C5_9552_49FE082DFB48_.wvu.PrintTitles">#REF!</definedName>
    <definedName name="Z_3CAC8C1D_2F43_46C5_9552_49FE082DFB48_.wvu.PrintTitles_1">#REF!</definedName>
    <definedName name="Z_3CAC8C1D_2F43_46C5_9552_49FE082DFB48_.wvu.PrintTitles_2">#REF!</definedName>
    <definedName name="Z_3CAC8C1D_2F43_46C5_9552_49FE082DFB48_.wvu.PrintTitles_3">#REF!</definedName>
    <definedName name="Z_3CAC8C1D_2F43_46C5_9552_49FE082DFB48_.wvu.PrintTitles_4">#REF!</definedName>
    <definedName name="Z_3CAC8C1D_2F43_46C5_9552_49FE082DFB48_.wvu.PrintTitles_5">#REF!</definedName>
    <definedName name="Z_3CAC8C1D_2F43_46C5_9552_49FE082DFB48_.wvu.PrintTitles_6">#REF!</definedName>
    <definedName name="Z_3CAC8C1D_2F43_46C5_9552_49FE082DFB48_.wvu.Rows">(#REF!,#REF!)</definedName>
    <definedName name="Z_3CAC8C1D_2F43_46C5_9552_49FE082DFB48_.wvu.Rows_1">#REF!</definedName>
    <definedName name="Z_3CAC8C1D_2F43_46C5_9552_49FE082DFB48_.wvu.Rows_2">(#REF!,#REF!)</definedName>
    <definedName name="Z_BB70D038_E266_4DE9_B520_3E9C35ABBA97_.wvu.Cols">#REF!</definedName>
    <definedName name="Z_BB70D038_E266_4DE9_B520_3E9C35ABBA97_.wvu.Cols_1">#REF!</definedName>
    <definedName name="Z_BB70D038_E266_4DE9_B520_3E9C35ABBA97_.wvu.Cols_2">(#REF!,#REF!)</definedName>
    <definedName name="Z_BB70D038_E266_4DE9_B520_3E9C35ABBA97_.wvu.Cols_3">#REF!</definedName>
    <definedName name="Z_BB70D038_E266_4DE9_B520_3E9C35ABBA97_.wvu.PrintArea">#REF!</definedName>
    <definedName name="Z_BB70D038_E266_4DE9_B520_3E9C35ABBA97_.wvu.PrintArea_1">#REF!</definedName>
    <definedName name="Z_BB70D038_E266_4DE9_B520_3E9C35ABBA97_.wvu.PrintTitles">#REF!</definedName>
    <definedName name="Z_BB70D038_E266_4DE9_B520_3E9C35ABBA97_.wvu.PrintTitles_1">#REF!</definedName>
    <definedName name="Z_BB70D038_E266_4DE9_B520_3E9C35ABBA97_.wvu.PrintTitles_2">#REF!</definedName>
    <definedName name="Z_BB70D038_E266_4DE9_B520_3E9C35ABBA97_.wvu.PrintTitles_3">#REF!</definedName>
    <definedName name="Z_BB70D038_E266_4DE9_B520_3E9C35ABBA97_.wvu.PrintTitles_4">#REF!</definedName>
    <definedName name="Z_BB70D038_E266_4DE9_B520_3E9C35ABBA97_.wvu.PrintTitles_5">#REF!</definedName>
    <definedName name="Z_BB70D038_E266_4DE9_B520_3E9C35ABBA97_.wvu.PrintTitles_6">#REF!</definedName>
    <definedName name="Z_BB70D038_E266_4DE9_B520_3E9C35ABBA97_.wvu.Rows">(#REF!,#REF!)</definedName>
    <definedName name="Z_BB70D038_E266_4DE9_B520_3E9C35ABBA97_.wvu.Rows_1">#REF!</definedName>
    <definedName name="Z_BB70D038_E266_4DE9_B520_3E9C35ABBA97_.wvu.Rows_2">(#REF!,#REF!)</definedName>
    <definedName name="zzz1">'[2]1_Структура по елементах'!#REF!</definedName>
    <definedName name="Бюдж1">[1]рік!#REF!</definedName>
    <definedName name="Бюдж2">[1]рік!#REF!</definedName>
    <definedName name="Д">#REF!</definedName>
    <definedName name="_xlnm.Print_Titles" localSheetId="1">'Деталізація звіту'!$2:$6</definedName>
    <definedName name="_xlnm.Print_Titles" localSheetId="3">'Розшифровка Р.1'!$7:$10</definedName>
    <definedName name="іваіф">#REF!</definedName>
    <definedName name="Інші1">[1]рік!#REF!</definedName>
    <definedName name="Інші2">[1]рік!#REF!</definedName>
    <definedName name="клімат1">[1]рік!#REF!</definedName>
    <definedName name="клімат2">[1]рік!#REF!</definedName>
    <definedName name="клімат3">[1]рік!#REF!</definedName>
    <definedName name="КМКП_НАСЕЛЕННЯ">#REF!</definedName>
    <definedName name="КТМ1">[1]рік!#REF!</definedName>
    <definedName name="КТМ2">[1]рік!#REF!</definedName>
    <definedName name="КТМ3">[1]рік!#REF!</definedName>
    <definedName name="НАСЕЛЕННЯ">#REF!</definedName>
    <definedName name="_xlnm.Print_Area" localSheetId="2">'Пофакторний анализ'!$A$1:$S$55</definedName>
    <definedName name="Розр1">[1]рік!#REF!</definedName>
    <definedName name="Розр2">[1]рік!#REF!</definedName>
    <definedName name="Розр3">[1]рік!#REF!</definedName>
  </definedNames>
  <calcPr calcId="145621"/>
</workbook>
</file>

<file path=xl/calcChain.xml><?xml version="1.0" encoding="utf-8"?>
<calcChain xmlns="http://schemas.openxmlformats.org/spreadsheetml/2006/main">
  <c r="E26" i="1" l="1"/>
  <c r="E19" i="8"/>
  <c r="K257" i="8"/>
  <c r="F244" i="8" l="1"/>
  <c r="G244" i="8" s="1"/>
  <c r="H244" i="8" s="1"/>
  <c r="I244" i="8" s="1"/>
  <c r="J244" i="8" s="1"/>
  <c r="K244" i="8" s="1"/>
  <c r="L244" i="8" s="1"/>
  <c r="M244" i="8" s="1"/>
  <c r="N244" i="8" s="1"/>
  <c r="O244" i="8" s="1"/>
  <c r="P244" i="8" s="1"/>
  <c r="F245" i="8" l="1"/>
  <c r="H245" i="8"/>
  <c r="J245" i="8"/>
  <c r="N245" i="8"/>
  <c r="L246" i="8"/>
  <c r="F194" i="8"/>
  <c r="G194" i="8" s="1"/>
  <c r="H194" i="8" s="1"/>
  <c r="I194" i="8" s="1"/>
  <c r="J194" i="8" s="1"/>
  <c r="K194" i="8" s="1"/>
  <c r="L194" i="8" s="1"/>
  <c r="M194" i="8" s="1"/>
  <c r="N194" i="8" s="1"/>
  <c r="O194" i="8" s="1"/>
  <c r="P194" i="8" s="1"/>
  <c r="F147" i="8"/>
  <c r="G147" i="8" s="1"/>
  <c r="H147" i="8" s="1"/>
  <c r="I147" i="8" s="1"/>
  <c r="J147" i="8" s="1"/>
  <c r="K147" i="8" s="1"/>
  <c r="L147" i="8" s="1"/>
  <c r="M147" i="8" s="1"/>
  <c r="N147" i="8" s="1"/>
  <c r="O147" i="8" s="1"/>
  <c r="P147" i="8" s="1"/>
  <c r="F99" i="8"/>
  <c r="G99" i="8" s="1"/>
  <c r="H99" i="8" s="1"/>
  <c r="I99" i="8" s="1"/>
  <c r="J99" i="8" s="1"/>
  <c r="K99" i="8" s="1"/>
  <c r="L99" i="8" s="1"/>
  <c r="M99" i="8" s="1"/>
  <c r="N99" i="8" s="1"/>
  <c r="O99" i="8" s="1"/>
  <c r="P99" i="8" s="1"/>
  <c r="F44" i="8"/>
  <c r="G44" i="8" s="1"/>
  <c r="H44" i="8" s="1"/>
  <c r="I44" i="8" s="1"/>
  <c r="J44" i="8" s="1"/>
  <c r="K44" i="8" s="1"/>
  <c r="L44" i="8" s="1"/>
  <c r="M44" i="8" s="1"/>
  <c r="N44" i="8" s="1"/>
  <c r="O44" i="8" s="1"/>
  <c r="P44" i="8" s="1"/>
  <c r="L245" i="8" l="1"/>
  <c r="L66" i="4"/>
  <c r="K66" i="4"/>
  <c r="F66" i="4"/>
  <c r="G66" i="4"/>
  <c r="H66" i="4"/>
  <c r="I66" i="4"/>
  <c r="J66" i="4"/>
  <c r="E66" i="4"/>
  <c r="L62" i="4"/>
  <c r="K62" i="4"/>
  <c r="F62" i="4"/>
  <c r="I62" i="4"/>
  <c r="J62" i="4"/>
  <c r="E62" i="4"/>
  <c r="L57" i="4"/>
  <c r="K57" i="4"/>
  <c r="F57" i="4"/>
  <c r="G57" i="4"/>
  <c r="H57" i="4"/>
  <c r="I57" i="4"/>
  <c r="J57" i="4"/>
  <c r="E57" i="4"/>
  <c r="L53" i="4"/>
  <c r="K53" i="4"/>
  <c r="G53" i="4"/>
  <c r="H53" i="4"/>
  <c r="I53" i="4"/>
  <c r="J53" i="4"/>
  <c r="L47" i="4"/>
  <c r="K47" i="4"/>
  <c r="F47" i="4"/>
  <c r="G47" i="4"/>
  <c r="H47" i="4"/>
  <c r="I47" i="4"/>
  <c r="J47" i="4"/>
  <c r="E47" i="4"/>
  <c r="L46" i="4"/>
  <c r="K46" i="4"/>
  <c r="F46" i="4"/>
  <c r="G46" i="4"/>
  <c r="H46" i="4"/>
  <c r="I46" i="4"/>
  <c r="J46" i="4"/>
  <c r="E46" i="4"/>
  <c r="L40" i="4"/>
  <c r="K40" i="4"/>
  <c r="F40" i="4"/>
  <c r="G40" i="4"/>
  <c r="H40" i="4"/>
  <c r="I40" i="4"/>
  <c r="J40" i="4"/>
  <c r="E40" i="4"/>
  <c r="L34" i="4"/>
  <c r="K34" i="4"/>
  <c r="F34" i="4"/>
  <c r="G34" i="4"/>
  <c r="H34" i="4"/>
  <c r="I34" i="4"/>
  <c r="J34" i="4"/>
  <c r="E34" i="4"/>
  <c r="L33" i="4"/>
  <c r="K33" i="4"/>
  <c r="F33" i="4"/>
  <c r="G33" i="4"/>
  <c r="H33" i="4"/>
  <c r="I33" i="4"/>
  <c r="J33" i="4"/>
  <c r="E33" i="4"/>
  <c r="L26" i="4"/>
  <c r="K26" i="4"/>
  <c r="F26" i="4"/>
  <c r="G26" i="4"/>
  <c r="H26" i="4"/>
  <c r="I26" i="4"/>
  <c r="J26" i="4"/>
  <c r="E26" i="4"/>
  <c r="L25" i="4"/>
  <c r="K25" i="4"/>
  <c r="F25" i="4"/>
  <c r="G25" i="4"/>
  <c r="H25" i="4"/>
  <c r="I25" i="4"/>
  <c r="J25" i="4"/>
  <c r="E25" i="4"/>
  <c r="L18" i="4"/>
  <c r="K18" i="4"/>
  <c r="F18" i="4"/>
  <c r="G18" i="4"/>
  <c r="H18" i="4"/>
  <c r="I18" i="4"/>
  <c r="J18" i="4"/>
  <c r="E18" i="4"/>
  <c r="L11" i="4"/>
  <c r="K11" i="4"/>
  <c r="G11" i="4"/>
  <c r="H11" i="4"/>
  <c r="I11" i="4"/>
  <c r="J11" i="4"/>
  <c r="F11" i="4"/>
  <c r="E11" i="4"/>
  <c r="J46" i="3" l="1"/>
  <c r="J45" i="3"/>
  <c r="E45" i="3"/>
  <c r="E46" i="3"/>
  <c r="J44" i="3"/>
  <c r="E44" i="3"/>
  <c r="J43" i="3"/>
  <c r="E43" i="3"/>
  <c r="J37" i="3"/>
  <c r="E37" i="3"/>
  <c r="G36" i="3"/>
  <c r="F36" i="3"/>
  <c r="L36" i="3"/>
  <c r="K36" i="3"/>
  <c r="J36" i="3"/>
  <c r="E36" i="3"/>
  <c r="N34" i="3"/>
  <c r="M34" i="3"/>
  <c r="L34" i="3"/>
  <c r="K34" i="3"/>
  <c r="F199" i="8"/>
  <c r="E199" i="8"/>
  <c r="I34" i="3"/>
  <c r="H34" i="3"/>
  <c r="G34" i="3"/>
  <c r="F34" i="3"/>
  <c r="E34" i="3" l="1"/>
  <c r="J34" i="3"/>
  <c r="N33" i="3"/>
  <c r="N32" i="3" s="1"/>
  <c r="M33" i="3"/>
  <c r="L33" i="3"/>
  <c r="K33" i="3"/>
  <c r="I33" i="3"/>
  <c r="I32" i="3" s="1"/>
  <c r="H33" i="3"/>
  <c r="G33" i="3"/>
  <c r="G32" i="3" s="1"/>
  <c r="F33" i="3"/>
  <c r="L32" i="3"/>
  <c r="F32" i="3"/>
  <c r="N17" i="3"/>
  <c r="L17" i="3"/>
  <c r="E33" i="3" l="1"/>
  <c r="E32" i="3" s="1"/>
  <c r="E39" i="3" s="1"/>
  <c r="J33" i="3"/>
  <c r="J32" i="3" s="1"/>
  <c r="J39" i="3" s="1"/>
  <c r="K32" i="3"/>
  <c r="M32" i="3"/>
  <c r="H32" i="3"/>
  <c r="N7" i="3" l="1"/>
  <c r="M7" i="3"/>
  <c r="L7" i="3"/>
  <c r="K7" i="3"/>
  <c r="I7" i="3"/>
  <c r="H7" i="3"/>
  <c r="G7" i="3"/>
  <c r="K71" i="8"/>
  <c r="E70" i="8"/>
  <c r="E53" i="4" s="1"/>
  <c r="F70" i="8"/>
  <c r="L23" i="8"/>
  <c r="K23" i="8"/>
  <c r="F19" i="8"/>
  <c r="F7" i="3"/>
  <c r="N6" i="3"/>
  <c r="M6" i="3"/>
  <c r="L6" i="3"/>
  <c r="K6" i="3"/>
  <c r="I6" i="3"/>
  <c r="G6" i="3"/>
  <c r="H6" i="3"/>
  <c r="F6" i="3"/>
  <c r="L70" i="8" l="1"/>
  <c r="F53" i="4"/>
  <c r="K70" i="8"/>
  <c r="O46" i="3"/>
  <c r="O45" i="3"/>
  <c r="O44" i="3"/>
  <c r="O43" i="3"/>
  <c r="S42" i="3"/>
  <c r="R42" i="3"/>
  <c r="Q42" i="3"/>
  <c r="P42" i="3"/>
  <c r="O40" i="3"/>
  <c r="O39" i="3"/>
  <c r="O37" i="3"/>
  <c r="O36" i="3"/>
  <c r="S34" i="3"/>
  <c r="R34" i="3"/>
  <c r="Q34" i="3"/>
  <c r="L35" i="3"/>
  <c r="S33" i="3"/>
  <c r="R33" i="3"/>
  <c r="Q33" i="3"/>
  <c r="N35" i="3"/>
  <c r="P32" i="3"/>
  <c r="M35" i="3"/>
  <c r="A20" i="3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5" i="3" s="1"/>
  <c r="A36" i="3" s="1"/>
  <c r="A37" i="3" s="1"/>
  <c r="A38" i="3" s="1"/>
  <c r="A39" i="3" s="1"/>
  <c r="A41" i="3" s="1"/>
  <c r="A42" i="3" s="1"/>
  <c r="A43" i="3" s="1"/>
  <c r="A44" i="3" s="1"/>
  <c r="A45" i="3" s="1"/>
  <c r="A46" i="3" s="1"/>
  <c r="S7" i="3"/>
  <c r="R7" i="3"/>
  <c r="Q7" i="3"/>
  <c r="A7" i="3"/>
  <c r="A9" i="3" s="1"/>
  <c r="A10" i="3" s="1"/>
  <c r="A11" i="3" s="1"/>
  <c r="A12" i="3" s="1"/>
  <c r="A13" i="3" s="1"/>
  <c r="A14" i="3" s="1"/>
  <c r="A15" i="3" s="1"/>
  <c r="A16" i="3" s="1"/>
  <c r="S6" i="3"/>
  <c r="R6" i="3"/>
  <c r="Q6" i="3"/>
  <c r="Q5" i="3"/>
  <c r="R5" i="3" s="1"/>
  <c r="S5" i="3" s="1"/>
  <c r="F5" i="3"/>
  <c r="G5" i="3" s="1"/>
  <c r="H5" i="3" s="1"/>
  <c r="I5" i="3" s="1"/>
  <c r="J5" i="3" s="1"/>
  <c r="K5" i="3" s="1"/>
  <c r="L5" i="3" s="1"/>
  <c r="M5" i="3" s="1"/>
  <c r="N5" i="3" s="1"/>
  <c r="E105" i="1"/>
  <c r="E104" i="1"/>
  <c r="G103" i="1"/>
  <c r="F103" i="1"/>
  <c r="E102" i="1"/>
  <c r="E101" i="1"/>
  <c r="G100" i="1"/>
  <c r="F100" i="1"/>
  <c r="E99" i="1"/>
  <c r="E98" i="1"/>
  <c r="G97" i="1"/>
  <c r="F97" i="1"/>
  <c r="E93" i="1"/>
  <c r="G87" i="1"/>
  <c r="F87" i="1"/>
  <c r="E84" i="1"/>
  <c r="E83" i="1"/>
  <c r="E79" i="1"/>
  <c r="E77" i="1"/>
  <c r="E76" i="1"/>
  <c r="E75" i="1"/>
  <c r="G74" i="1"/>
  <c r="G111" i="1" s="1"/>
  <c r="F74" i="1"/>
  <c r="E73" i="1"/>
  <c r="E72" i="1"/>
  <c r="E71" i="1"/>
  <c r="G70" i="1"/>
  <c r="G110" i="1" s="1"/>
  <c r="F70" i="1"/>
  <c r="F111" i="1" s="1"/>
  <c r="E68" i="1"/>
  <c r="E67" i="1"/>
  <c r="E65" i="1"/>
  <c r="E64" i="1"/>
  <c r="E63" i="1"/>
  <c r="E62" i="1"/>
  <c r="E61" i="1"/>
  <c r="E60" i="1"/>
  <c r="E59" i="1"/>
  <c r="G58" i="1"/>
  <c r="G66" i="1" s="1"/>
  <c r="F58" i="1"/>
  <c r="F66" i="1" s="1"/>
  <c r="E57" i="1"/>
  <c r="E55" i="1"/>
  <c r="E54" i="1"/>
  <c r="E47" i="1"/>
  <c r="E46" i="1"/>
  <c r="G45" i="1"/>
  <c r="F45" i="1"/>
  <c r="E44" i="1"/>
  <c r="E43" i="1"/>
  <c r="G42" i="1"/>
  <c r="F42" i="1"/>
  <c r="E41" i="1"/>
  <c r="E40" i="1"/>
  <c r="G39" i="1"/>
  <c r="F39" i="1"/>
  <c r="E35" i="1"/>
  <c r="G31" i="1"/>
  <c r="F31" i="1"/>
  <c r="E30" i="1"/>
  <c r="E29" i="1"/>
  <c r="E28" i="1"/>
  <c r="E27" i="1"/>
  <c r="E25" i="1"/>
  <c r="G24" i="1"/>
  <c r="G52" i="1" s="1"/>
  <c r="F24" i="1"/>
  <c r="F51" i="1" s="1"/>
  <c r="E23" i="1"/>
  <c r="E22" i="1"/>
  <c r="E21" i="1"/>
  <c r="G20" i="1"/>
  <c r="G50" i="1" s="1"/>
  <c r="F20" i="1"/>
  <c r="F50" i="1" s="1"/>
  <c r="E18" i="1"/>
  <c r="E16" i="1"/>
  <c r="E15" i="1"/>
  <c r="E14" i="1"/>
  <c r="E13" i="1"/>
  <c r="E12" i="1"/>
  <c r="E11" i="1"/>
  <c r="E10" i="1"/>
  <c r="G9" i="1"/>
  <c r="G17" i="1" s="1"/>
  <c r="F9" i="1"/>
  <c r="F17" i="1" s="1"/>
  <c r="E8" i="1"/>
  <c r="F262" i="8"/>
  <c r="H262" i="8"/>
  <c r="I262" i="8" s="1"/>
  <c r="J262" i="8" s="1"/>
  <c r="K262" i="8" s="1"/>
  <c r="L262" i="8" s="1"/>
  <c r="M262" i="8" s="1"/>
  <c r="N262" i="8" s="1"/>
  <c r="L257" i="8"/>
  <c r="P257" i="8" s="1"/>
  <c r="L247" i="8"/>
  <c r="L248" i="8"/>
  <c r="L249" i="8"/>
  <c r="L250" i="8"/>
  <c r="L252" i="8"/>
  <c r="L253" i="8"/>
  <c r="L254" i="8"/>
  <c r="L255" i="8"/>
  <c r="L256" i="8"/>
  <c r="L227" i="8"/>
  <c r="L228" i="8"/>
  <c r="L229" i="8"/>
  <c r="L230" i="8"/>
  <c r="L231" i="8"/>
  <c r="L233" i="8"/>
  <c r="L234" i="8"/>
  <c r="L235" i="8"/>
  <c r="L236" i="8"/>
  <c r="L237" i="8"/>
  <c r="L224" i="8"/>
  <c r="P224" i="8" s="1"/>
  <c r="L221" i="8"/>
  <c r="P221" i="8" s="1"/>
  <c r="K221" i="8"/>
  <c r="L217" i="8"/>
  <c r="P217" i="8" s="1"/>
  <c r="L218" i="8"/>
  <c r="P218" i="8" s="1"/>
  <c r="L219" i="8"/>
  <c r="P219" i="8" s="1"/>
  <c r="L216" i="8"/>
  <c r="P216" i="8" s="1"/>
  <c r="K217" i="8"/>
  <c r="K218" i="8"/>
  <c r="K219" i="8"/>
  <c r="K216" i="8"/>
  <c r="P183" i="8"/>
  <c r="P184" i="8"/>
  <c r="P185" i="8"/>
  <c r="P186" i="8"/>
  <c r="P187" i="8"/>
  <c r="P182" i="8"/>
  <c r="L183" i="8"/>
  <c r="L184" i="8"/>
  <c r="L185" i="8"/>
  <c r="L186" i="8"/>
  <c r="L187" i="8"/>
  <c r="L182" i="8"/>
  <c r="P178" i="8"/>
  <c r="P179" i="8"/>
  <c r="J6" i="3" l="1"/>
  <c r="I35" i="3"/>
  <c r="S35" i="3" s="1"/>
  <c r="G35" i="3"/>
  <c r="Q35" i="3" s="1"/>
  <c r="K35" i="3"/>
  <c r="J7" i="3"/>
  <c r="H35" i="3"/>
  <c r="R35" i="3" s="1"/>
  <c r="E6" i="3"/>
  <c r="O6" i="3" s="1"/>
  <c r="E7" i="3"/>
  <c r="O7" i="3" s="1"/>
  <c r="P6" i="3"/>
  <c r="P7" i="3"/>
  <c r="P33" i="3"/>
  <c r="O34" i="3"/>
  <c r="P34" i="3"/>
  <c r="F35" i="3"/>
  <c r="P35" i="3" s="1"/>
  <c r="E17" i="1"/>
  <c r="E20" i="1"/>
  <c r="E50" i="1" s="1"/>
  <c r="E24" i="1"/>
  <c r="E32" i="1" s="1"/>
  <c r="E42" i="1"/>
  <c r="E45" i="1"/>
  <c r="E97" i="1"/>
  <c r="E100" i="1"/>
  <c r="G32" i="1"/>
  <c r="E87" i="1"/>
  <c r="G94" i="1"/>
  <c r="G108" i="1"/>
  <c r="E39" i="1"/>
  <c r="F52" i="1"/>
  <c r="F53" i="1" s="1"/>
  <c r="G88" i="1"/>
  <c r="E103" i="1"/>
  <c r="G109" i="1"/>
  <c r="G113" i="1" s="1"/>
  <c r="G112" i="1"/>
  <c r="E31" i="1"/>
  <c r="F109" i="1"/>
  <c r="F88" i="1"/>
  <c r="E74" i="1"/>
  <c r="E9" i="1"/>
  <c r="G36" i="1"/>
  <c r="G51" i="1"/>
  <c r="G53" i="1" s="1"/>
  <c r="E66" i="1"/>
  <c r="E58" i="1"/>
  <c r="F112" i="1"/>
  <c r="F108" i="1"/>
  <c r="F94" i="1"/>
  <c r="E70" i="1"/>
  <c r="F110" i="1"/>
  <c r="F32" i="1"/>
  <c r="F36" i="1"/>
  <c r="L179" i="8"/>
  <c r="K179" i="8"/>
  <c r="L178" i="8"/>
  <c r="K178" i="8"/>
  <c r="H134" i="8"/>
  <c r="J134" i="8" s="1"/>
  <c r="H135" i="8"/>
  <c r="J135" i="8" s="1"/>
  <c r="H136" i="8"/>
  <c r="J136" i="8" s="1"/>
  <c r="L136" i="8" s="1"/>
  <c r="N31" i="3" s="1"/>
  <c r="N27" i="3" s="1"/>
  <c r="H137" i="8"/>
  <c r="H272" i="8" s="1"/>
  <c r="G134" i="8"/>
  <c r="I134" i="8" s="1"/>
  <c r="I160" i="8" s="1"/>
  <c r="I175" i="8" s="1"/>
  <c r="G135" i="8"/>
  <c r="I135" i="8" s="1"/>
  <c r="G136" i="8"/>
  <c r="G137" i="8"/>
  <c r="I137" i="8" s="1"/>
  <c r="I152" i="8" s="1"/>
  <c r="H133" i="8"/>
  <c r="J133" i="8" s="1"/>
  <c r="G133" i="8"/>
  <c r="I133" i="8" s="1"/>
  <c r="L126" i="8"/>
  <c r="P126" i="8" s="1"/>
  <c r="L127" i="8"/>
  <c r="P127" i="8" s="1"/>
  <c r="L128" i="8"/>
  <c r="P128" i="8" s="1"/>
  <c r="L125" i="8"/>
  <c r="P125" i="8" s="1"/>
  <c r="K127" i="8"/>
  <c r="K128" i="8"/>
  <c r="K126" i="8"/>
  <c r="P123" i="8"/>
  <c r="P122" i="8"/>
  <c r="K125" i="8"/>
  <c r="L121" i="8"/>
  <c r="P121" i="8" s="1"/>
  <c r="K121" i="8"/>
  <c r="L111" i="8"/>
  <c r="L112" i="8"/>
  <c r="L113" i="8"/>
  <c r="L114" i="8"/>
  <c r="L115" i="8"/>
  <c r="L110" i="8"/>
  <c r="K111" i="8"/>
  <c r="K112" i="8"/>
  <c r="K113" i="8"/>
  <c r="K114" i="8"/>
  <c r="K115" i="8"/>
  <c r="K110" i="8"/>
  <c r="L105" i="8"/>
  <c r="L106" i="8"/>
  <c r="L107" i="8"/>
  <c r="L104" i="8"/>
  <c r="K105" i="8"/>
  <c r="K106" i="8"/>
  <c r="K107" i="8"/>
  <c r="K104" i="8"/>
  <c r="P77" i="8"/>
  <c r="P78" i="8"/>
  <c r="P79" i="8"/>
  <c r="O80" i="8"/>
  <c r="O64" i="8" s="1"/>
  <c r="N80" i="8"/>
  <c r="M80" i="8"/>
  <c r="L66" i="8"/>
  <c r="P66" i="8" s="1"/>
  <c r="L67" i="8"/>
  <c r="P67" i="8" s="1"/>
  <c r="L68" i="8"/>
  <c r="P68" i="8" s="1"/>
  <c r="L69" i="8"/>
  <c r="P69" i="8" s="1"/>
  <c r="P70" i="8"/>
  <c r="L71" i="8"/>
  <c r="P71" i="8" s="1"/>
  <c r="L72" i="8"/>
  <c r="P72" i="8" s="1"/>
  <c r="L73" i="8"/>
  <c r="P73" i="8" s="1"/>
  <c r="L74" i="8"/>
  <c r="P74" i="8" s="1"/>
  <c r="L94" i="8"/>
  <c r="L95" i="8"/>
  <c r="P95" i="8" s="1"/>
  <c r="L100" i="8"/>
  <c r="P100" i="8" s="1"/>
  <c r="L101" i="8"/>
  <c r="P101" i="8" s="1"/>
  <c r="L93" i="8"/>
  <c r="P93" i="8" s="1"/>
  <c r="L81" i="8"/>
  <c r="P81" i="8" s="1"/>
  <c r="L82" i="8"/>
  <c r="P82" i="8" s="1"/>
  <c r="L83" i="8"/>
  <c r="P83" i="8" s="1"/>
  <c r="L84" i="8"/>
  <c r="P84" i="8" s="1"/>
  <c r="L85" i="8"/>
  <c r="P85" i="8" s="1"/>
  <c r="L86" i="8"/>
  <c r="P86" i="8" s="1"/>
  <c r="L87" i="8"/>
  <c r="P87" i="8" s="1"/>
  <c r="L88" i="8"/>
  <c r="P88" i="8" s="1"/>
  <c r="L89" i="8"/>
  <c r="P89" i="8" s="1"/>
  <c r="L90" i="8"/>
  <c r="P90" i="8" s="1"/>
  <c r="L91" i="8"/>
  <c r="P91" i="8" s="1"/>
  <c r="K94" i="8"/>
  <c r="K95" i="8"/>
  <c r="K100" i="8"/>
  <c r="K101" i="8"/>
  <c r="K93" i="8"/>
  <c r="K81" i="8"/>
  <c r="K82" i="8"/>
  <c r="K83" i="8"/>
  <c r="K84" i="8"/>
  <c r="K85" i="8"/>
  <c r="K86" i="8"/>
  <c r="K87" i="8"/>
  <c r="K88" i="8"/>
  <c r="K89" i="8"/>
  <c r="K90" i="8"/>
  <c r="K91" i="8"/>
  <c r="K72" i="8"/>
  <c r="K73" i="8"/>
  <c r="K74" i="8"/>
  <c r="K66" i="8"/>
  <c r="K67" i="8"/>
  <c r="K68" i="8"/>
  <c r="K69" i="8"/>
  <c r="J80" i="8"/>
  <c r="J64" i="8" s="1"/>
  <c r="I80" i="8"/>
  <c r="I64" i="8" s="1"/>
  <c r="H80" i="8"/>
  <c r="H64" i="8" s="1"/>
  <c r="G80" i="8"/>
  <c r="G64" i="8" s="1"/>
  <c r="F80" i="8"/>
  <c r="L80" i="8" s="1"/>
  <c r="E80" i="8"/>
  <c r="L62" i="8"/>
  <c r="P62" i="8" s="1"/>
  <c r="K62" i="8"/>
  <c r="L61" i="8"/>
  <c r="P61" i="8" s="1"/>
  <c r="K61" i="8"/>
  <c r="P56" i="8"/>
  <c r="P57" i="8"/>
  <c r="P58" i="8"/>
  <c r="P59" i="8"/>
  <c r="P60" i="8"/>
  <c r="O55" i="8"/>
  <c r="P55" i="8" s="1"/>
  <c r="G19" i="8"/>
  <c r="H19" i="8"/>
  <c r="I19" i="8"/>
  <c r="J19" i="8"/>
  <c r="M19" i="8"/>
  <c r="N19" i="8"/>
  <c r="O19" i="8"/>
  <c r="L48" i="8"/>
  <c r="P48" i="8" s="1"/>
  <c r="L49" i="8"/>
  <c r="P49" i="8" s="1"/>
  <c r="L50" i="8"/>
  <c r="P50" i="8" s="1"/>
  <c r="L51" i="8"/>
  <c r="P51" i="8" s="1"/>
  <c r="L52" i="8"/>
  <c r="P52" i="8" s="1"/>
  <c r="L53" i="8"/>
  <c r="P53" i="8" s="1"/>
  <c r="L54" i="8"/>
  <c r="P54" i="8" s="1"/>
  <c r="K48" i="8"/>
  <c r="K49" i="8"/>
  <c r="K50" i="8"/>
  <c r="K51" i="8"/>
  <c r="K52" i="8"/>
  <c r="K53" i="8"/>
  <c r="K54" i="8"/>
  <c r="L36" i="8"/>
  <c r="P36" i="8" s="1"/>
  <c r="L37" i="8"/>
  <c r="P37" i="8" s="1"/>
  <c r="L38" i="8"/>
  <c r="P38" i="8" s="1"/>
  <c r="L39" i="8"/>
  <c r="P39" i="8" s="1"/>
  <c r="L40" i="8"/>
  <c r="P40" i="8" s="1"/>
  <c r="L45" i="8"/>
  <c r="P45" i="8" s="1"/>
  <c r="L46" i="8"/>
  <c r="P46" i="8" s="1"/>
  <c r="K37" i="8"/>
  <c r="K38" i="8"/>
  <c r="K39" i="8"/>
  <c r="K40" i="8"/>
  <c r="K45" i="8"/>
  <c r="K46" i="8"/>
  <c r="K36" i="8"/>
  <c r="L33" i="8"/>
  <c r="P33" i="8" s="1"/>
  <c r="L34" i="8"/>
  <c r="P34" i="8" s="1"/>
  <c r="L32" i="8"/>
  <c r="P32" i="8" s="1"/>
  <c r="K34" i="8"/>
  <c r="K32" i="8"/>
  <c r="P23" i="8"/>
  <c r="L26" i="8"/>
  <c r="P26" i="8" s="1"/>
  <c r="L27" i="8"/>
  <c r="P27" i="8" s="1"/>
  <c r="L28" i="8"/>
  <c r="P28" i="8" s="1"/>
  <c r="L29" i="8"/>
  <c r="P29" i="8" s="1"/>
  <c r="L30" i="8"/>
  <c r="P30" i="8" s="1"/>
  <c r="K25" i="8"/>
  <c r="L25" i="8"/>
  <c r="P25" i="8" s="1"/>
  <c r="K26" i="8"/>
  <c r="K27" i="8"/>
  <c r="K28" i="8"/>
  <c r="K29" i="8"/>
  <c r="K30" i="8"/>
  <c r="L21" i="8"/>
  <c r="P21" i="8" s="1"/>
  <c r="L22" i="8"/>
  <c r="L20" i="8"/>
  <c r="P20" i="8" s="1"/>
  <c r="K22" i="8"/>
  <c r="K21" i="8"/>
  <c r="K20" i="8"/>
  <c r="I267" i="8"/>
  <c r="G267" i="8"/>
  <c r="I266" i="8"/>
  <c r="G266" i="8"/>
  <c r="I265" i="8"/>
  <c r="G265" i="8"/>
  <c r="I264" i="8"/>
  <c r="G264" i="8"/>
  <c r="N251" i="8"/>
  <c r="J251" i="8"/>
  <c r="H251" i="8"/>
  <c r="F251" i="8"/>
  <c r="N232" i="8"/>
  <c r="J232" i="8"/>
  <c r="H232" i="8"/>
  <c r="F232" i="8"/>
  <c r="N226" i="8"/>
  <c r="J226" i="8"/>
  <c r="H226" i="8"/>
  <c r="F226" i="8"/>
  <c r="M225" i="8"/>
  <c r="I225" i="8"/>
  <c r="G225" i="8"/>
  <c r="E225" i="8"/>
  <c r="M224" i="8"/>
  <c r="I224" i="8"/>
  <c r="G224" i="8"/>
  <c r="E224" i="8"/>
  <c r="O223" i="8"/>
  <c r="F223" i="8"/>
  <c r="E223" i="8"/>
  <c r="F222" i="8"/>
  <c r="E222" i="8"/>
  <c r="L214" i="8"/>
  <c r="K213" i="8"/>
  <c r="P212" i="8"/>
  <c r="K211" i="8"/>
  <c r="O215" i="8"/>
  <c r="O210" i="8" s="1"/>
  <c r="N215" i="8"/>
  <c r="N220" i="8" s="1"/>
  <c r="M215" i="8"/>
  <c r="J215" i="8"/>
  <c r="J220" i="8" s="1"/>
  <c r="I215" i="8"/>
  <c r="H215" i="8"/>
  <c r="H220" i="8" s="1"/>
  <c r="G215" i="8"/>
  <c r="F215" i="8"/>
  <c r="E215" i="8"/>
  <c r="E41" i="3" s="1"/>
  <c r="O41" i="3" s="1"/>
  <c r="O214" i="8"/>
  <c r="N214" i="8"/>
  <c r="M214" i="8"/>
  <c r="J214" i="8"/>
  <c r="I214" i="8"/>
  <c r="H214" i="8"/>
  <c r="G214" i="8"/>
  <c r="F214" i="8"/>
  <c r="E214" i="8"/>
  <c r="O213" i="8"/>
  <c r="N213" i="8"/>
  <c r="M213" i="8"/>
  <c r="J213" i="8"/>
  <c r="I213" i="8"/>
  <c r="H213" i="8"/>
  <c r="G213" i="8"/>
  <c r="F213" i="8"/>
  <c r="E213" i="8"/>
  <c r="O212" i="8"/>
  <c r="N212" i="8"/>
  <c r="M212" i="8"/>
  <c r="L212" i="8"/>
  <c r="J212" i="8"/>
  <c r="I212" i="8"/>
  <c r="H212" i="8"/>
  <c r="G212" i="8"/>
  <c r="F212" i="8"/>
  <c r="E212" i="8"/>
  <c r="O211" i="8"/>
  <c r="N211" i="8"/>
  <c r="M211" i="8"/>
  <c r="J211" i="8"/>
  <c r="I211" i="8"/>
  <c r="H211" i="8"/>
  <c r="G211" i="8"/>
  <c r="F211" i="8"/>
  <c r="E211" i="8"/>
  <c r="F209" i="8"/>
  <c r="N40" i="3" s="1"/>
  <c r="E209" i="8"/>
  <c r="I40" i="3" s="1"/>
  <c r="S40" i="3" s="1"/>
  <c r="F208" i="8"/>
  <c r="M40" i="3" s="1"/>
  <c r="E208" i="8"/>
  <c r="H40" i="3" s="1"/>
  <c r="R40" i="3" s="1"/>
  <c r="F207" i="8"/>
  <c r="L40" i="3" s="1"/>
  <c r="E207" i="8"/>
  <c r="G40" i="3" s="1"/>
  <c r="Q40" i="3" s="1"/>
  <c r="F206" i="8"/>
  <c r="K40" i="3" s="1"/>
  <c r="E206" i="8"/>
  <c r="F40" i="3" s="1"/>
  <c r="P40" i="3" s="1"/>
  <c r="F188" i="8"/>
  <c r="F278" i="8" s="1"/>
  <c r="E188" i="8"/>
  <c r="E278" i="8" s="1"/>
  <c r="F172" i="8"/>
  <c r="L172" i="8" s="1"/>
  <c r="E172" i="8"/>
  <c r="K172" i="8" s="1"/>
  <c r="F171" i="8"/>
  <c r="L171" i="8" s="1"/>
  <c r="E171" i="8"/>
  <c r="K171" i="8" s="1"/>
  <c r="F170" i="8"/>
  <c r="L170" i="8" s="1"/>
  <c r="E170" i="8"/>
  <c r="K170" i="8" s="1"/>
  <c r="F169" i="8"/>
  <c r="L169" i="8" s="1"/>
  <c r="F162" i="8"/>
  <c r="E162" i="8"/>
  <c r="F161" i="8"/>
  <c r="E161" i="8"/>
  <c r="F160" i="8"/>
  <c r="E160" i="8"/>
  <c r="F159" i="8"/>
  <c r="E159" i="8"/>
  <c r="H157" i="8"/>
  <c r="L157" i="8" s="1"/>
  <c r="G157" i="8"/>
  <c r="K157" i="8" s="1"/>
  <c r="H156" i="8"/>
  <c r="L156" i="8" s="1"/>
  <c r="G156" i="8"/>
  <c r="K156" i="8" s="1"/>
  <c r="H155" i="8"/>
  <c r="L155" i="8" s="1"/>
  <c r="G155" i="8"/>
  <c r="K155" i="8" s="1"/>
  <c r="H154" i="8"/>
  <c r="L154" i="8" s="1"/>
  <c r="G154" i="8"/>
  <c r="K154" i="8" s="1"/>
  <c r="L142" i="8"/>
  <c r="K142" i="8"/>
  <c r="L141" i="8"/>
  <c r="K141" i="8"/>
  <c r="L140" i="8"/>
  <c r="K140" i="8"/>
  <c r="L139" i="8"/>
  <c r="K139" i="8"/>
  <c r="L138" i="8"/>
  <c r="H138" i="8"/>
  <c r="H153" i="8" s="1"/>
  <c r="L153" i="8" s="1"/>
  <c r="G138" i="8"/>
  <c r="H270" i="8"/>
  <c r="N133" i="8"/>
  <c r="N269" i="8" s="1"/>
  <c r="M133" i="8"/>
  <c r="F132" i="8"/>
  <c r="E132" i="8"/>
  <c r="E168" i="8" s="1"/>
  <c r="K168" i="8" s="1"/>
  <c r="O124" i="8"/>
  <c r="L120" i="8"/>
  <c r="K120" i="8"/>
  <c r="L119" i="8"/>
  <c r="K119" i="8"/>
  <c r="L118" i="8"/>
  <c r="K118" i="8"/>
  <c r="L117" i="8"/>
  <c r="K117" i="8"/>
  <c r="H116" i="8"/>
  <c r="G116" i="8"/>
  <c r="N110" i="8"/>
  <c r="M110" i="8"/>
  <c r="M109" i="8" s="1"/>
  <c r="M124" i="8" s="1"/>
  <c r="J109" i="8"/>
  <c r="I109" i="8"/>
  <c r="I124" i="8" s="1"/>
  <c r="H109" i="8"/>
  <c r="G109" i="8"/>
  <c r="M108" i="8"/>
  <c r="N104" i="8"/>
  <c r="M104" i="8"/>
  <c r="M264" i="8" s="1"/>
  <c r="L92" i="8"/>
  <c r="P92" i="8" s="1"/>
  <c r="K92" i="8"/>
  <c r="N76" i="8"/>
  <c r="P76" i="8" s="1"/>
  <c r="M76" i="8"/>
  <c r="M75" i="8" s="1"/>
  <c r="F65" i="8"/>
  <c r="E65" i="8"/>
  <c r="O47" i="8"/>
  <c r="N47" i="8"/>
  <c r="M47" i="8"/>
  <c r="J47" i="8"/>
  <c r="I47" i="8"/>
  <c r="H47" i="8"/>
  <c r="G47" i="8"/>
  <c r="F47" i="8"/>
  <c r="E47" i="8"/>
  <c r="O35" i="8"/>
  <c r="N35" i="8"/>
  <c r="M35" i="8"/>
  <c r="J35" i="8"/>
  <c r="I35" i="8"/>
  <c r="H35" i="8"/>
  <c r="G35" i="8"/>
  <c r="F35" i="8"/>
  <c r="L35" i="8" s="1"/>
  <c r="E35" i="8"/>
  <c r="K35" i="8" s="1"/>
  <c r="K33" i="8"/>
  <c r="O31" i="8"/>
  <c r="N31" i="8"/>
  <c r="M31" i="8"/>
  <c r="J31" i="8"/>
  <c r="I31" i="8"/>
  <c r="H31" i="8"/>
  <c r="G31" i="8"/>
  <c r="F31" i="8"/>
  <c r="E31" i="8"/>
  <c r="N24" i="8"/>
  <c r="P24" i="8" s="1"/>
  <c r="M24" i="8"/>
  <c r="F16" i="8"/>
  <c r="G16" i="8" s="1"/>
  <c r="H16" i="8" s="1"/>
  <c r="I16" i="8" s="1"/>
  <c r="J16" i="8" s="1"/>
  <c r="K16" i="8" s="1"/>
  <c r="L16" i="8" s="1"/>
  <c r="M16" i="8" s="1"/>
  <c r="N16" i="8" s="1"/>
  <c r="O16" i="8" s="1"/>
  <c r="P16" i="8" s="1"/>
  <c r="G153" i="8" l="1"/>
  <c r="K153" i="8" s="1"/>
  <c r="I136" i="8"/>
  <c r="K136" i="8" s="1"/>
  <c r="I31" i="3" s="1"/>
  <c r="I20" i="3" s="1"/>
  <c r="S20" i="3" s="1"/>
  <c r="I17" i="3"/>
  <c r="S17" i="3" s="1"/>
  <c r="K138" i="8"/>
  <c r="E169" i="8"/>
  <c r="K169" i="8" s="1"/>
  <c r="K31" i="8"/>
  <c r="E51" i="1"/>
  <c r="L31" i="8"/>
  <c r="N75" i="8"/>
  <c r="P75" i="8" s="1"/>
  <c r="K116" i="8"/>
  <c r="G62" i="4"/>
  <c r="F220" i="8"/>
  <c r="L220" i="8" s="1"/>
  <c r="J41" i="3"/>
  <c r="N26" i="3"/>
  <c r="N22" i="3"/>
  <c r="N19" i="3"/>
  <c r="N25" i="3"/>
  <c r="L116" i="8"/>
  <c r="P116" i="8" s="1"/>
  <c r="H62" i="4"/>
  <c r="S31" i="3"/>
  <c r="I19" i="3"/>
  <c r="S19" i="3" s="1"/>
  <c r="N30" i="3"/>
  <c r="N23" i="3"/>
  <c r="N28" i="3"/>
  <c r="N24" i="3"/>
  <c r="N20" i="3"/>
  <c r="N29" i="3"/>
  <c r="N21" i="3"/>
  <c r="L65" i="8"/>
  <c r="P65" i="8" s="1"/>
  <c r="F64" i="8"/>
  <c r="K65" i="8"/>
  <c r="E64" i="8"/>
  <c r="K64" i="8" s="1"/>
  <c r="Q32" i="3"/>
  <c r="S32" i="3"/>
  <c r="J38" i="3"/>
  <c r="J35" i="3"/>
  <c r="R32" i="3"/>
  <c r="E38" i="3"/>
  <c r="O38" i="3" s="1"/>
  <c r="O33" i="3"/>
  <c r="E52" i="1"/>
  <c r="E53" i="1" s="1"/>
  <c r="E36" i="1"/>
  <c r="F113" i="1"/>
  <c r="E111" i="1"/>
  <c r="E110" i="1"/>
  <c r="E112" i="1"/>
  <c r="E108" i="1"/>
  <c r="E113" i="1" s="1"/>
  <c r="E94" i="1"/>
  <c r="E88" i="1"/>
  <c r="E109" i="1"/>
  <c r="K264" i="8"/>
  <c r="K265" i="8"/>
  <c r="K266" i="8"/>
  <c r="K267" i="8"/>
  <c r="K225" i="8"/>
  <c r="L226" i="8"/>
  <c r="L232" i="8"/>
  <c r="L251" i="8"/>
  <c r="L109" i="8"/>
  <c r="L124" i="8" s="1"/>
  <c r="K224" i="8"/>
  <c r="L135" i="8"/>
  <c r="L133" i="8"/>
  <c r="L149" i="8" s="1"/>
  <c r="L134" i="8"/>
  <c r="J270" i="8"/>
  <c r="L270" i="8" s="1"/>
  <c r="K109" i="8"/>
  <c r="K124" i="8" s="1"/>
  <c r="J137" i="8"/>
  <c r="J132" i="8" s="1"/>
  <c r="P80" i="8"/>
  <c r="P94" i="8"/>
  <c r="K80" i="8"/>
  <c r="P31" i="8"/>
  <c r="P35" i="8"/>
  <c r="P17" i="8" s="1"/>
  <c r="L47" i="8"/>
  <c r="P47" i="8" s="1"/>
  <c r="K19" i="8"/>
  <c r="L19" i="8"/>
  <c r="P22" i="8"/>
  <c r="P19" i="8" s="1"/>
  <c r="K47" i="8"/>
  <c r="E18" i="8"/>
  <c r="E17" i="8" s="1"/>
  <c r="H225" i="8"/>
  <c r="M18" i="8"/>
  <c r="M17" i="8" s="1"/>
  <c r="H210" i="8"/>
  <c r="F225" i="8"/>
  <c r="J225" i="8"/>
  <c r="N238" i="8"/>
  <c r="G18" i="8"/>
  <c r="G17" i="8" s="1"/>
  <c r="G63" i="8" s="1"/>
  <c r="G102" i="8" s="1"/>
  <c r="G103" i="8" s="1"/>
  <c r="G263" i="8" s="1"/>
  <c r="O18" i="8"/>
  <c r="O17" i="8" s="1"/>
  <c r="O63" i="8" s="1"/>
  <c r="N210" i="8"/>
  <c r="F18" i="8"/>
  <c r="F17" i="8" s="1"/>
  <c r="N132" i="8"/>
  <c r="F238" i="8"/>
  <c r="H164" i="8"/>
  <c r="H18" i="8"/>
  <c r="H17" i="8" s="1"/>
  <c r="H63" i="8" s="1"/>
  <c r="H102" i="8" s="1"/>
  <c r="H103" i="8" s="1"/>
  <c r="H267" i="8" s="1"/>
  <c r="J18" i="8"/>
  <c r="J17" i="8" s="1"/>
  <c r="J63" i="8" s="1"/>
  <c r="J102" i="8" s="1"/>
  <c r="J103" i="8" s="1"/>
  <c r="J267" i="8" s="1"/>
  <c r="I18" i="8"/>
  <c r="I17" i="8" s="1"/>
  <c r="I63" i="8" s="1"/>
  <c r="I102" i="8" s="1"/>
  <c r="F174" i="8"/>
  <c r="F175" i="8"/>
  <c r="F177" i="8"/>
  <c r="H238" i="8"/>
  <c r="N18" i="8"/>
  <c r="N17" i="8" s="1"/>
  <c r="N109" i="8"/>
  <c r="N124" i="8" s="1"/>
  <c r="H132" i="8"/>
  <c r="H148" i="8" s="1"/>
  <c r="I150" i="8"/>
  <c r="E174" i="8"/>
  <c r="E175" i="8"/>
  <c r="E176" i="8"/>
  <c r="E177" i="8"/>
  <c r="H162" i="8"/>
  <c r="H177" i="8" s="1"/>
  <c r="H165" i="8"/>
  <c r="J166" i="8"/>
  <c r="H167" i="8"/>
  <c r="F168" i="8"/>
  <c r="F176" i="8"/>
  <c r="F210" i="8"/>
  <c r="J210" i="8"/>
  <c r="J238" i="8"/>
  <c r="K222" i="8"/>
  <c r="M64" i="8"/>
  <c r="G269" i="8"/>
  <c r="G164" i="8"/>
  <c r="I164" i="8"/>
  <c r="I269" i="8"/>
  <c r="K133" i="8"/>
  <c r="F31" i="3" s="1"/>
  <c r="M269" i="8"/>
  <c r="M169" i="8"/>
  <c r="M164" i="8"/>
  <c r="G271" i="8"/>
  <c r="G166" i="8"/>
  <c r="I271" i="8"/>
  <c r="I166" i="8"/>
  <c r="K135" i="8"/>
  <c r="H31" i="3" s="1"/>
  <c r="I149" i="8"/>
  <c r="M149" i="8"/>
  <c r="G151" i="8"/>
  <c r="I159" i="8"/>
  <c r="I174" i="8" s="1"/>
  <c r="M159" i="8"/>
  <c r="G161" i="8"/>
  <c r="G176" i="8" s="1"/>
  <c r="G220" i="8"/>
  <c r="G210" i="8"/>
  <c r="I220" i="8"/>
  <c r="I210" i="8"/>
  <c r="P213" i="8"/>
  <c r="L213" i="8"/>
  <c r="G124" i="8"/>
  <c r="G132" i="8"/>
  <c r="I132" i="8"/>
  <c r="I148" i="8" s="1"/>
  <c r="M132" i="8"/>
  <c r="M148" i="8" s="1"/>
  <c r="G270" i="8"/>
  <c r="G165" i="8"/>
  <c r="I270" i="8"/>
  <c r="I165" i="8"/>
  <c r="K134" i="8"/>
  <c r="G31" i="3" s="1"/>
  <c r="G272" i="8"/>
  <c r="G167" i="8"/>
  <c r="G162" i="8"/>
  <c r="G177" i="8" s="1"/>
  <c r="I167" i="8"/>
  <c r="I162" i="8"/>
  <c r="I177" i="8" s="1"/>
  <c r="I272" i="8"/>
  <c r="I277" i="8" s="1"/>
  <c r="K137" i="8"/>
  <c r="G149" i="8"/>
  <c r="G150" i="8"/>
  <c r="I151" i="8"/>
  <c r="G152" i="8"/>
  <c r="G277" i="8" s="1"/>
  <c r="G159" i="8"/>
  <c r="G174" i="8" s="1"/>
  <c r="G160" i="8"/>
  <c r="G175" i="8" s="1"/>
  <c r="I161" i="8"/>
  <c r="I176" i="8" s="1"/>
  <c r="P214" i="8"/>
  <c r="P223" i="8"/>
  <c r="L223" i="8"/>
  <c r="H124" i="8"/>
  <c r="J124" i="8"/>
  <c r="H149" i="8"/>
  <c r="J149" i="8"/>
  <c r="N149" i="8"/>
  <c r="N274" i="8" s="1"/>
  <c r="H150" i="8"/>
  <c r="H275" i="8" s="1"/>
  <c r="J150" i="8"/>
  <c r="H151" i="8"/>
  <c r="J151" i="8"/>
  <c r="H152" i="8"/>
  <c r="H277" i="8" s="1"/>
  <c r="H159" i="8"/>
  <c r="H174" i="8" s="1"/>
  <c r="J159" i="8"/>
  <c r="J174" i="8" s="1"/>
  <c r="N159" i="8"/>
  <c r="H160" i="8"/>
  <c r="H175" i="8" s="1"/>
  <c r="J160" i="8"/>
  <c r="J175" i="8" s="1"/>
  <c r="H161" i="8"/>
  <c r="H176" i="8" s="1"/>
  <c r="J161" i="8"/>
  <c r="J176" i="8" s="1"/>
  <c r="J164" i="8"/>
  <c r="N164" i="8"/>
  <c r="J165" i="8"/>
  <c r="H166" i="8"/>
  <c r="N169" i="8"/>
  <c r="F205" i="8"/>
  <c r="E220" i="8"/>
  <c r="E210" i="8"/>
  <c r="M220" i="8"/>
  <c r="M210" i="8"/>
  <c r="K214" i="8"/>
  <c r="E205" i="8"/>
  <c r="K223" i="8"/>
  <c r="N225" i="8"/>
  <c r="I30" i="3" l="1"/>
  <c r="S30" i="3" s="1"/>
  <c r="G148" i="8"/>
  <c r="E9" i="3"/>
  <c r="N64" i="8"/>
  <c r="P64" i="8"/>
  <c r="N268" i="8"/>
  <c r="N148" i="8"/>
  <c r="J268" i="8"/>
  <c r="J148" i="8"/>
  <c r="N168" i="8"/>
  <c r="Q31" i="3"/>
  <c r="G20" i="3"/>
  <c r="Q20" i="3" s="1"/>
  <c r="G19" i="3"/>
  <c r="Q19" i="3" s="1"/>
  <c r="J14" i="3"/>
  <c r="J16" i="3"/>
  <c r="J11" i="3"/>
  <c r="J12" i="3"/>
  <c r="J10" i="3"/>
  <c r="J13" i="3"/>
  <c r="L159" i="8"/>
  <c r="K31" i="3"/>
  <c r="E14" i="3"/>
  <c r="E16" i="3"/>
  <c r="R31" i="3"/>
  <c r="H19" i="3"/>
  <c r="R19" i="3" s="1"/>
  <c r="H20" i="3"/>
  <c r="R20" i="3" s="1"/>
  <c r="F20" i="3"/>
  <c r="P20" i="3" s="1"/>
  <c r="E31" i="3"/>
  <c r="F19" i="3"/>
  <c r="P19" i="3" s="1"/>
  <c r="P31" i="3"/>
  <c r="L160" i="8"/>
  <c r="L175" i="8" s="1"/>
  <c r="L31" i="3"/>
  <c r="L166" i="8"/>
  <c r="M31" i="3"/>
  <c r="E10" i="3"/>
  <c r="O10" i="3" s="1"/>
  <c r="E13" i="3"/>
  <c r="O13" i="3" s="1"/>
  <c r="E11" i="3"/>
  <c r="O11" i="3" s="1"/>
  <c r="E8" i="3"/>
  <c r="O8" i="3" s="1"/>
  <c r="E18" i="3"/>
  <c r="O14" i="3"/>
  <c r="E12" i="3"/>
  <c r="O12" i="3" s="1"/>
  <c r="O9" i="3"/>
  <c r="H158" i="8"/>
  <c r="H173" i="8" s="1"/>
  <c r="J9" i="3"/>
  <c r="J8" i="3"/>
  <c r="E35" i="3"/>
  <c r="O35" i="3" s="1"/>
  <c r="O32" i="3"/>
  <c r="L267" i="8"/>
  <c r="K270" i="8"/>
  <c r="L168" i="8"/>
  <c r="L161" i="8"/>
  <c r="N158" i="8"/>
  <c r="L150" i="8"/>
  <c r="L275" i="8" s="1"/>
  <c r="K272" i="8"/>
  <c r="K271" i="8"/>
  <c r="K269" i="8"/>
  <c r="H276" i="8"/>
  <c r="L238" i="8"/>
  <c r="J167" i="8"/>
  <c r="L165" i="8"/>
  <c r="J162" i="8"/>
  <c r="J177" i="8" s="1"/>
  <c r="J152" i="8"/>
  <c r="L151" i="8"/>
  <c r="J275" i="8"/>
  <c r="L164" i="8"/>
  <c r="J272" i="8"/>
  <c r="L272" i="8" s="1"/>
  <c r="L137" i="8"/>
  <c r="N63" i="8"/>
  <c r="N102" i="8" s="1"/>
  <c r="N103" i="8" s="1"/>
  <c r="N263" i="8" s="1"/>
  <c r="N264" i="8" s="1"/>
  <c r="P18" i="8"/>
  <c r="E63" i="8"/>
  <c r="E102" i="8" s="1"/>
  <c r="F63" i="8"/>
  <c r="F102" i="8" s="1"/>
  <c r="F129" i="8" s="1"/>
  <c r="L64" i="8"/>
  <c r="O102" i="8"/>
  <c r="O129" i="8" s="1"/>
  <c r="H266" i="8"/>
  <c r="H271" i="8" s="1"/>
  <c r="I276" i="8"/>
  <c r="G274" i="8"/>
  <c r="L18" i="8"/>
  <c r="H129" i="8"/>
  <c r="H264" i="8"/>
  <c r="H269" i="8" s="1"/>
  <c r="J163" i="8"/>
  <c r="J264" i="8"/>
  <c r="J269" i="8" s="1"/>
  <c r="J274" i="8" s="1"/>
  <c r="G129" i="8"/>
  <c r="J266" i="8"/>
  <c r="J271" i="8" s="1"/>
  <c r="J276" i="8" s="1"/>
  <c r="N163" i="8"/>
  <c r="I275" i="8"/>
  <c r="M274" i="8"/>
  <c r="H263" i="8"/>
  <c r="H268" i="8" s="1"/>
  <c r="L268" i="8" s="1"/>
  <c r="H265" i="8"/>
  <c r="J158" i="8"/>
  <c r="J173" i="8" s="1"/>
  <c r="M174" i="8"/>
  <c r="J129" i="8"/>
  <c r="J263" i="8"/>
  <c r="J265" i="8"/>
  <c r="H163" i="8"/>
  <c r="G276" i="8"/>
  <c r="K167" i="8"/>
  <c r="K162" i="8"/>
  <c r="K177" i="8" s="1"/>
  <c r="K152" i="8"/>
  <c r="K165" i="8"/>
  <c r="K160" i="8"/>
  <c r="K150" i="8"/>
  <c r="K166" i="8"/>
  <c r="K161" i="8"/>
  <c r="K151" i="8"/>
  <c r="I129" i="8"/>
  <c r="I103" i="8"/>
  <c r="I263" i="8" s="1"/>
  <c r="K263" i="8" s="1"/>
  <c r="N174" i="8"/>
  <c r="L225" i="8"/>
  <c r="K212" i="8"/>
  <c r="K215" i="8"/>
  <c r="G275" i="8"/>
  <c r="M168" i="8"/>
  <c r="M163" i="8"/>
  <c r="M268" i="8"/>
  <c r="M273" i="8" s="1"/>
  <c r="M158" i="8"/>
  <c r="G268" i="8"/>
  <c r="G163" i="8"/>
  <c r="G158" i="8"/>
  <c r="G173" i="8" s="1"/>
  <c r="L222" i="8"/>
  <c r="L215" i="8"/>
  <c r="L211" i="8"/>
  <c r="I274" i="8"/>
  <c r="K164" i="8"/>
  <c r="K159" i="8"/>
  <c r="F17" i="3" s="1"/>
  <c r="K149" i="8"/>
  <c r="K132" i="8"/>
  <c r="K148" i="8" s="1"/>
  <c r="K18" i="8"/>
  <c r="K17" i="8" s="1"/>
  <c r="M63" i="8"/>
  <c r="M102" i="8" s="1"/>
  <c r="L271" i="8" l="1"/>
  <c r="L176" i="8"/>
  <c r="M17" i="3"/>
  <c r="L269" i="8"/>
  <c r="L274" i="8" s="1"/>
  <c r="I158" i="8"/>
  <c r="I173" i="8" s="1"/>
  <c r="I268" i="8"/>
  <c r="K268" i="8" s="1"/>
  <c r="K273" i="8" s="1"/>
  <c r="I163" i="8"/>
  <c r="K176" i="8"/>
  <c r="H17" i="3"/>
  <c r="K175" i="8"/>
  <c r="G17" i="3"/>
  <c r="H274" i="8"/>
  <c r="L174" i="8"/>
  <c r="K17" i="3"/>
  <c r="K174" i="8"/>
  <c r="N173" i="8"/>
  <c r="J273" i="8"/>
  <c r="N273" i="8"/>
  <c r="M19" i="3"/>
  <c r="M30" i="3"/>
  <c r="M20" i="3"/>
  <c r="L30" i="3"/>
  <c r="L23" i="3"/>
  <c r="L27" i="3"/>
  <c r="L25" i="3"/>
  <c r="L19" i="3"/>
  <c r="L22" i="3"/>
  <c r="L26" i="3"/>
  <c r="L21" i="3"/>
  <c r="L29" i="3"/>
  <c r="L20" i="3"/>
  <c r="L24" i="3"/>
  <c r="L28" i="3"/>
  <c r="E26" i="3"/>
  <c r="O26" i="3" s="1"/>
  <c r="E24" i="3"/>
  <c r="O24" i="3" s="1"/>
  <c r="E22" i="3"/>
  <c r="O22" i="3" s="1"/>
  <c r="E20" i="3"/>
  <c r="O20" i="3" s="1"/>
  <c r="H16" i="3"/>
  <c r="H14" i="3"/>
  <c r="H13" i="3"/>
  <c r="I12" i="3"/>
  <c r="I11" i="3"/>
  <c r="I10" i="3"/>
  <c r="I9" i="3"/>
  <c r="I8" i="3"/>
  <c r="H12" i="3"/>
  <c r="H11" i="3"/>
  <c r="H10" i="3"/>
  <c r="H9" i="3"/>
  <c r="H8" i="3"/>
  <c r="E29" i="3"/>
  <c r="O29" i="3" s="1"/>
  <c r="E27" i="3"/>
  <c r="O27" i="3" s="1"/>
  <c r="E25" i="3"/>
  <c r="O25" i="3" s="1"/>
  <c r="E23" i="3"/>
  <c r="E21" i="3"/>
  <c r="O21" i="3" s="1"/>
  <c r="E19" i="3"/>
  <c r="O19" i="3" s="1"/>
  <c r="F16" i="3"/>
  <c r="F14" i="3"/>
  <c r="F13" i="3"/>
  <c r="I16" i="3"/>
  <c r="G14" i="3"/>
  <c r="I13" i="3"/>
  <c r="G12" i="3"/>
  <c r="G11" i="3"/>
  <c r="G10" i="3"/>
  <c r="G9" i="3"/>
  <c r="G8" i="3"/>
  <c r="G16" i="3"/>
  <c r="I14" i="3"/>
  <c r="G13" i="3"/>
  <c r="F12" i="3"/>
  <c r="F11" i="3"/>
  <c r="F10" i="3"/>
  <c r="F9" i="3"/>
  <c r="F8" i="3"/>
  <c r="J31" i="3"/>
  <c r="N14" i="3" s="1"/>
  <c r="K20" i="3"/>
  <c r="K19" i="3"/>
  <c r="K30" i="3"/>
  <c r="O16" i="3"/>
  <c r="L276" i="8"/>
  <c r="L265" i="8"/>
  <c r="L266" i="8"/>
  <c r="L263" i="8"/>
  <c r="L264" i="8"/>
  <c r="O103" i="8"/>
  <c r="L152" i="8"/>
  <c r="L277" i="8" s="1"/>
  <c r="L167" i="8"/>
  <c r="L132" i="8"/>
  <c r="L148" i="8" s="1"/>
  <c r="L162" i="8"/>
  <c r="L177" i="8" s="1"/>
  <c r="J277" i="8"/>
  <c r="N129" i="8"/>
  <c r="E129" i="8"/>
  <c r="E103" i="8"/>
  <c r="E158" i="8" s="1"/>
  <c r="E173" i="8" s="1"/>
  <c r="P63" i="8"/>
  <c r="P102" i="8" s="1"/>
  <c r="P129" i="8" s="1"/>
  <c r="P131" i="8" s="1"/>
  <c r="K274" i="8"/>
  <c r="L17" i="8"/>
  <c r="L63" i="8" s="1"/>
  <c r="L102" i="8" s="1"/>
  <c r="K277" i="8"/>
  <c r="K275" i="8"/>
  <c r="F103" i="8"/>
  <c r="F158" i="8" s="1"/>
  <c r="F173" i="8" s="1"/>
  <c r="K63" i="8"/>
  <c r="K102" i="8" s="1"/>
  <c r="K129" i="8" s="1"/>
  <c r="G273" i="8"/>
  <c r="H273" i="8"/>
  <c r="L210" i="8"/>
  <c r="K220" i="8"/>
  <c r="K210" i="8"/>
  <c r="M103" i="8"/>
  <c r="M263" i="8" s="1"/>
  <c r="M129" i="8"/>
  <c r="P215" i="8"/>
  <c r="P210" i="8" s="1"/>
  <c r="P211" i="8"/>
  <c r="M173" i="8"/>
  <c r="K276" i="8"/>
  <c r="I273" i="8"/>
  <c r="J17" i="3" l="1"/>
  <c r="J15" i="3" s="1"/>
  <c r="N15" i="3" s="1"/>
  <c r="S13" i="3"/>
  <c r="I26" i="3"/>
  <c r="S26" i="3" s="1"/>
  <c r="S16" i="3"/>
  <c r="I29" i="3"/>
  <c r="S29" i="3" s="1"/>
  <c r="S9" i="3"/>
  <c r="I22" i="3"/>
  <c r="S22" i="3" s="1"/>
  <c r="S11" i="3"/>
  <c r="I24" i="3"/>
  <c r="S24" i="3" s="1"/>
  <c r="S14" i="3"/>
  <c r="I27" i="3"/>
  <c r="S27" i="3" s="1"/>
  <c r="S8" i="3"/>
  <c r="I21" i="3"/>
  <c r="S21" i="3" s="1"/>
  <c r="I23" i="3"/>
  <c r="S23" i="3" s="1"/>
  <c r="S12" i="3"/>
  <c r="I25" i="3"/>
  <c r="S25" i="3" s="1"/>
  <c r="R8" i="3"/>
  <c r="H21" i="3"/>
  <c r="R21" i="3" s="1"/>
  <c r="H23" i="3"/>
  <c r="R23" i="3" s="1"/>
  <c r="R12" i="3"/>
  <c r="H25" i="3"/>
  <c r="R25" i="3" s="1"/>
  <c r="R13" i="3"/>
  <c r="H26" i="3"/>
  <c r="R26" i="3" s="1"/>
  <c r="R16" i="3"/>
  <c r="H29" i="3"/>
  <c r="R29" i="3" s="1"/>
  <c r="R17" i="3"/>
  <c r="H30" i="3"/>
  <c r="R30" i="3" s="1"/>
  <c r="R9" i="3"/>
  <c r="H22" i="3"/>
  <c r="R22" i="3" s="1"/>
  <c r="R11" i="3"/>
  <c r="H24" i="3"/>
  <c r="R24" i="3" s="1"/>
  <c r="R14" i="3"/>
  <c r="H27" i="3"/>
  <c r="R27" i="3" s="1"/>
  <c r="Q13" i="3"/>
  <c r="G26" i="3"/>
  <c r="Q26" i="3" s="1"/>
  <c r="Q9" i="3"/>
  <c r="G22" i="3"/>
  <c r="Q22" i="3" s="1"/>
  <c r="Q11" i="3"/>
  <c r="G24" i="3"/>
  <c r="Q24" i="3" s="1"/>
  <c r="Q17" i="3"/>
  <c r="G30" i="3"/>
  <c r="Q30" i="3" s="1"/>
  <c r="Q16" i="3"/>
  <c r="G29" i="3"/>
  <c r="Q29" i="3" s="1"/>
  <c r="Q8" i="3"/>
  <c r="G21" i="3"/>
  <c r="Q21" i="3" s="1"/>
  <c r="G23" i="3"/>
  <c r="Q23" i="3" s="1"/>
  <c r="Q12" i="3"/>
  <c r="G25" i="3"/>
  <c r="Q25" i="3" s="1"/>
  <c r="Q14" i="3"/>
  <c r="G27" i="3"/>
  <c r="Q27" i="3" s="1"/>
  <c r="K8" i="3"/>
  <c r="K21" i="3" s="1"/>
  <c r="K9" i="3"/>
  <c r="K22" i="3" s="1"/>
  <c r="K10" i="3"/>
  <c r="K23" i="3" s="1"/>
  <c r="K11" i="3"/>
  <c r="K24" i="3" s="1"/>
  <c r="K12" i="3"/>
  <c r="K25" i="3" s="1"/>
  <c r="L15" i="3"/>
  <c r="L16" i="3"/>
  <c r="M13" i="3"/>
  <c r="M26" i="3" s="1"/>
  <c r="K15" i="3"/>
  <c r="K28" i="3" s="1"/>
  <c r="K13" i="3"/>
  <c r="K26" i="3" s="1"/>
  <c r="M15" i="3"/>
  <c r="M28" i="3" s="1"/>
  <c r="N16" i="3"/>
  <c r="L8" i="3"/>
  <c r="L9" i="3"/>
  <c r="L10" i="3"/>
  <c r="Q10" i="3" s="1"/>
  <c r="L11" i="3"/>
  <c r="L12" i="3"/>
  <c r="L13" i="3"/>
  <c r="L14" i="3"/>
  <c r="O31" i="3"/>
  <c r="N8" i="3"/>
  <c r="N9" i="3"/>
  <c r="N10" i="3"/>
  <c r="S10" i="3" s="1"/>
  <c r="N11" i="3"/>
  <c r="N12" i="3"/>
  <c r="K14" i="3"/>
  <c r="K27" i="3" s="1"/>
  <c r="M16" i="3"/>
  <c r="M29" i="3" s="1"/>
  <c r="M8" i="3"/>
  <c r="M21" i="3" s="1"/>
  <c r="M9" i="3"/>
  <c r="M22" i="3" s="1"/>
  <c r="M10" i="3"/>
  <c r="M11" i="3"/>
  <c r="M24" i="3" s="1"/>
  <c r="M12" i="3"/>
  <c r="M25" i="3" s="1"/>
  <c r="M14" i="3"/>
  <c r="M27" i="3" s="1"/>
  <c r="K16" i="3"/>
  <c r="K29" i="3" s="1"/>
  <c r="N13" i="3"/>
  <c r="E17" i="3"/>
  <c r="P17" i="3"/>
  <c r="F30" i="3"/>
  <c r="P30" i="3" s="1"/>
  <c r="P8" i="3"/>
  <c r="F21" i="3"/>
  <c r="P21" i="3" s="1"/>
  <c r="P9" i="3"/>
  <c r="F22" i="3"/>
  <c r="P22" i="3" s="1"/>
  <c r="P10" i="3"/>
  <c r="F23" i="3"/>
  <c r="P23" i="3" s="1"/>
  <c r="P11" i="3"/>
  <c r="F24" i="3"/>
  <c r="P24" i="3" s="1"/>
  <c r="P12" i="3"/>
  <c r="F25" i="3"/>
  <c r="P25" i="3" s="1"/>
  <c r="P13" i="3"/>
  <c r="F26" i="3"/>
  <c r="P26" i="3" s="1"/>
  <c r="P14" i="3"/>
  <c r="F27" i="3"/>
  <c r="P27" i="3" s="1"/>
  <c r="P16" i="3"/>
  <c r="F29" i="3"/>
  <c r="P29" i="3" s="1"/>
  <c r="J23" i="3"/>
  <c r="O23" i="3" s="1"/>
  <c r="J21" i="3"/>
  <c r="J29" i="3"/>
  <c r="J20" i="3"/>
  <c r="J24" i="3"/>
  <c r="J28" i="3"/>
  <c r="J30" i="3"/>
  <c r="J27" i="3"/>
  <c r="J25" i="3"/>
  <c r="J19" i="3"/>
  <c r="J22" i="3"/>
  <c r="J26" i="3"/>
  <c r="L273" i="8"/>
  <c r="L129" i="8"/>
  <c r="L103" i="8"/>
  <c r="L163" i="8" s="1"/>
  <c r="K103" i="8"/>
  <c r="P103" i="8"/>
  <c r="R10" i="3" l="1"/>
  <c r="M23" i="3"/>
  <c r="L158" i="8"/>
  <c r="L173" i="8" s="1"/>
  <c r="K158" i="8"/>
  <c r="K173" i="8" s="1"/>
  <c r="K163" i="8"/>
  <c r="O17" i="3"/>
  <c r="E30" i="3"/>
  <c r="O30" i="3" s="1"/>
  <c r="E15" i="3"/>
  <c r="F42" i="5"/>
  <c r="E42" i="5"/>
  <c r="F35" i="5"/>
  <c r="E35" i="5"/>
  <c r="F30" i="5"/>
  <c r="E30" i="5"/>
  <c r="F22" i="5"/>
  <c r="E22" i="5"/>
  <c r="F16" i="5"/>
  <c r="E16" i="5"/>
  <c r="F9" i="5"/>
  <c r="E9" i="5"/>
  <c r="D66" i="4"/>
  <c r="A66" i="4"/>
  <c r="D62" i="4"/>
  <c r="A62" i="4"/>
  <c r="A57" i="4"/>
  <c r="A53" i="4"/>
  <c r="B47" i="4"/>
  <c r="A47" i="4"/>
  <c r="A46" i="4"/>
  <c r="A40" i="4"/>
  <c r="D34" i="4"/>
  <c r="A34" i="4"/>
  <c r="D33" i="4"/>
  <c r="A33" i="4"/>
  <c r="D26" i="4"/>
  <c r="D25" i="4"/>
  <c r="D18" i="4"/>
  <c r="A18" i="4"/>
  <c r="D11" i="4"/>
  <c r="F10" i="4"/>
  <c r="G10" i="4" s="1"/>
  <c r="H10" i="4" s="1"/>
  <c r="I10" i="4" s="1"/>
  <c r="J10" i="4" s="1"/>
  <c r="K10" i="4" s="1"/>
  <c r="L10" i="4" s="1"/>
  <c r="F15" i="3" l="1"/>
  <c r="I15" i="3"/>
  <c r="G15" i="3"/>
  <c r="O15" i="3"/>
  <c r="E28" i="3"/>
  <c r="O28" i="3" s="1"/>
  <c r="H15" i="3"/>
  <c r="S15" i="3" l="1"/>
  <c r="I28" i="3"/>
  <c r="S28" i="3" s="1"/>
  <c r="R15" i="3"/>
  <c r="H28" i="3"/>
  <c r="R28" i="3" s="1"/>
  <c r="Q15" i="3"/>
  <c r="G28" i="3"/>
  <c r="Q28" i="3" s="1"/>
  <c r="P15" i="3"/>
  <c r="F28" i="3"/>
  <c r="P28" i="3" s="1"/>
</calcChain>
</file>

<file path=xl/sharedStrings.xml><?xml version="1.0" encoding="utf-8"?>
<sst xmlns="http://schemas.openxmlformats.org/spreadsheetml/2006/main" count="1851" uniqueCount="971">
  <si>
    <t>Одиниця
виміру</t>
  </si>
  <si>
    <t>Код рядка </t>
  </si>
  <si>
    <t>Транспортування теплової енергії</t>
  </si>
  <si>
    <t>Постачання 
теплової енергії </t>
  </si>
  <si>
    <t xml:space="preserve"> Теплова енергія, усього</t>
  </si>
  <si>
    <t>Централізоване опалення</t>
  </si>
  <si>
    <t>Усього</t>
  </si>
  <si>
    <t>фактично </t>
  </si>
  <si>
    <t>ураховано в діючих тарифах</t>
  </si>
  <si>
    <t>В</t>
  </si>
  <si>
    <t>Г</t>
  </si>
  <si>
    <t>тис. грн</t>
  </si>
  <si>
    <t>005</t>
  </si>
  <si>
    <t>010</t>
  </si>
  <si>
    <t>015</t>
  </si>
  <si>
    <t>020</t>
  </si>
  <si>
    <t>025</t>
  </si>
  <si>
    <t>035</t>
  </si>
  <si>
    <t>045</t>
  </si>
  <si>
    <t>050</t>
  </si>
  <si>
    <t>065</t>
  </si>
  <si>
    <t>070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</si>
  <si>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</si>
  <si>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</si>
  <si>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</si>
  <si>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</si>
  <si>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</si>
  <si>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</si>
  <si>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</si>
  <si>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</si>
  <si>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</si>
  <si>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120</t>
  </si>
  <si>
    <t>125</t>
  </si>
  <si>
    <t>140</t>
  </si>
  <si>
    <t>145</t>
  </si>
  <si>
    <t>150</t>
  </si>
  <si>
    <t>155</t>
  </si>
  <si>
    <t>160</t>
  </si>
  <si>
    <t>165</t>
  </si>
  <si>
    <t>170</t>
  </si>
  <si>
    <t>175</t>
  </si>
  <si>
    <t>190</t>
  </si>
  <si>
    <t>195</t>
  </si>
  <si>
    <t>200</t>
  </si>
  <si>
    <t>205</t>
  </si>
  <si>
    <t>210</t>
  </si>
  <si>
    <t>215</t>
  </si>
  <si>
    <t>220</t>
  </si>
  <si>
    <t>235</t>
  </si>
  <si>
    <t>240</t>
  </si>
  <si>
    <t>245</t>
  </si>
  <si>
    <t>250</t>
  </si>
  <si>
    <t>255</t>
  </si>
  <si>
    <t>260</t>
  </si>
  <si>
    <t>265</t>
  </si>
  <si>
    <t>270</t>
  </si>
  <si>
    <t>275</t>
  </si>
  <si>
    <t>325</t>
  </si>
  <si>
    <t>330</t>
  </si>
  <si>
    <t>335</t>
  </si>
  <si>
    <t>340</t>
  </si>
  <si>
    <t>345</t>
  </si>
  <si>
    <t>380</t>
  </si>
  <si>
    <t>385</t>
  </si>
  <si>
    <t>390</t>
  </si>
  <si>
    <t>405</t>
  </si>
  <si>
    <t>410</t>
  </si>
  <si>
    <t>420</t>
  </si>
  <si>
    <t>425</t>
  </si>
  <si>
    <t>430</t>
  </si>
  <si>
    <t>435</t>
  </si>
  <si>
    <t>440</t>
  </si>
  <si>
    <t>445</t>
  </si>
  <si>
    <t>450</t>
  </si>
  <si>
    <t>455</t>
  </si>
  <si>
    <t>460</t>
  </si>
  <si>
    <t>465</t>
  </si>
  <si>
    <t>470</t>
  </si>
  <si>
    <t xml:space="preserve"> за _______________ 20 ____ року</t>
  </si>
  <si>
    <t>(квартал)</t>
  </si>
  <si>
    <t xml:space="preserve">Найменування суб’єкта господарювання: </t>
  </si>
  <si>
    <t>Код ЄДРПОУ:</t>
  </si>
  <si>
    <t xml:space="preserve">Місцезнаходження:     </t>
  </si>
  <si>
    <t>I. Звіт про результати діяльності в розрізі  окремих видів діяльності</t>
  </si>
  <si>
    <t>№ з/п</t>
  </si>
  <si>
    <t>Найменування показників</t>
  </si>
  <si>
    <t>А </t>
  </si>
  <si>
    <t>Б</t>
  </si>
  <si>
    <t>Виробнича собівартість продукції (послуг), у тому числі:</t>
  </si>
  <si>
    <t>1.1</t>
  </si>
  <si>
    <t>прямі витрати, у тому числі:</t>
  </si>
  <si>
    <t>1.1.1</t>
  </si>
  <si>
    <t>матеріальні витрати, у тому числі:</t>
  </si>
  <si>
    <t>1.1.1.1</t>
  </si>
  <si>
    <t>паливо для технологічних потреб</t>
  </si>
  <si>
    <t>1.1.1.2</t>
  </si>
  <si>
    <t>електроенергія для технологічних потреб</t>
  </si>
  <si>
    <t>1.1.1.3</t>
  </si>
  <si>
    <t>вода для технологічних потреб та водовідведення</t>
  </si>
  <si>
    <t>1.1.1.4</t>
  </si>
  <si>
    <t xml:space="preserve">придбання теплової енергії в інших суб'єктів господарювання </t>
  </si>
  <si>
    <t>1.1.1.5</t>
  </si>
  <si>
    <t xml:space="preserve">інші матеріальні витрати, з них: </t>
  </si>
  <si>
    <t xml:space="preserve">на ремонт 
 </t>
  </si>
  <si>
    <t>інші витрати (розшифрувати)</t>
  </si>
  <si>
    <t>1.1.2</t>
  </si>
  <si>
    <t>витрати на оплату праці </t>
  </si>
  <si>
    <t>1.1.3</t>
  </si>
  <si>
    <t>відрахування на соціальні заходи </t>
  </si>
  <si>
    <t>1.1.4</t>
  </si>
  <si>
    <t>амортизація</t>
  </si>
  <si>
    <t>1.1.5</t>
  </si>
  <si>
    <t>інші прямі витрати, у тому числі:</t>
  </si>
  <si>
    <t>1.1.5.1</t>
  </si>
  <si>
    <t>витрати на ремонт підрядним способом</t>
  </si>
  <si>
    <t>1.1.5.2</t>
  </si>
  <si>
    <t>транспортування теплової енергії іншими суб'єктами господарювання</t>
  </si>
  <si>
    <t>1.1.5.3</t>
  </si>
  <si>
    <t>1.2</t>
  </si>
  <si>
    <t xml:space="preserve">загальновиробничі витрати, у тому числі: </t>
  </si>
  <si>
    <t>1.2.1</t>
  </si>
  <si>
    <t>матеріальні витрати </t>
  </si>
  <si>
    <t>1.2.1.1</t>
  </si>
  <si>
    <t xml:space="preserve">з них на ремонт </t>
  </si>
  <si>
    <t>1.2.2</t>
  </si>
  <si>
    <t>1.2.3</t>
  </si>
  <si>
    <t>1.2.4</t>
  </si>
  <si>
    <t>1.2.5</t>
  </si>
  <si>
    <t>1.2.5.1</t>
  </si>
  <si>
    <t>з них на ремонт підрядним способом</t>
  </si>
  <si>
    <t>2</t>
  </si>
  <si>
    <t>Адміністративні витрати, у тому числі:  </t>
  </si>
  <si>
    <t>2.1</t>
  </si>
  <si>
    <t>2.1.1</t>
  </si>
  <si>
    <t>2.2</t>
  </si>
  <si>
    <t>2.3</t>
  </si>
  <si>
    <t>2.4</t>
  </si>
  <si>
    <t>2.5</t>
  </si>
  <si>
    <t>інші витрати (розшифрувати)</t>
  </si>
  <si>
    <t>2.5.1</t>
  </si>
  <si>
    <t>3</t>
  </si>
  <si>
    <t xml:space="preserve">Витрати на збут, у тому числі: </t>
  </si>
  <si>
    <t>3.1</t>
  </si>
  <si>
    <t>3.2</t>
  </si>
  <si>
    <t>3.3</t>
  </si>
  <si>
    <t>3.4</t>
  </si>
  <si>
    <t>3.5</t>
  </si>
  <si>
    <t>4</t>
  </si>
  <si>
    <t>Інші операційні витрати (розшифрувати)  </t>
  </si>
  <si>
    <t>4.1</t>
  </si>
  <si>
    <t>з них списана безнадійна заборгованість та відрахування до резерву сумнівних боргів</t>
  </si>
  <si>
    <t xml:space="preserve">Витрати операційної діяльності, у тому числі: </t>
  </si>
  <si>
    <t>5.1</t>
  </si>
  <si>
    <t>5.1.1</t>
  </si>
  <si>
    <t xml:space="preserve">паливо для технологічних потреб, у тому числі для потреб: </t>
  </si>
  <si>
    <t>5.1.1.1</t>
  </si>
  <si>
    <t>населення</t>
  </si>
  <si>
    <t>5.1.1.2</t>
  </si>
  <si>
    <t>бюджетних установ</t>
  </si>
  <si>
    <t>5.1.1.3</t>
  </si>
  <si>
    <t>інших споживачів</t>
  </si>
  <si>
    <t>5.1.1.4</t>
  </si>
  <si>
    <t>релігійних організацій</t>
  </si>
  <si>
    <t>5.1.2</t>
  </si>
  <si>
    <t xml:space="preserve">придбання теплової енергії в інших суб'єктів господарювання (розшифрувати за продавцями), у тому числі для потреб: </t>
  </si>
  <si>
    <t>5.1.2.1</t>
  </si>
  <si>
    <t>5.1.2.2</t>
  </si>
  <si>
    <t>5.1.2.3</t>
  </si>
  <si>
    <t>5.1.2.4</t>
  </si>
  <si>
    <t>5.1.3</t>
  </si>
  <si>
    <t>вартість теплової енергії для надання послуг з централізованого опалення та централізованого постачання гарячої води, усього, у тому числі для потреб:</t>
  </si>
  <si>
    <t>5.1.3.1</t>
  </si>
  <si>
    <t>5.1.3.2</t>
  </si>
  <si>
    <t>бюджетні установи</t>
  </si>
  <si>
    <t>5.1.3.3</t>
  </si>
  <si>
    <t>5.1.3.4</t>
  </si>
  <si>
    <t>5.1.6</t>
  </si>
  <si>
    <t>електроенергія, у тому числі:</t>
  </si>
  <si>
    <t>5.1.6.1</t>
  </si>
  <si>
    <t>І класу напруги</t>
  </si>
  <si>
    <t>ІІ класу напруги</t>
  </si>
  <si>
    <t>власного виробництва</t>
  </si>
  <si>
    <t>плати за перетоки реактивної енергії</t>
  </si>
  <si>
    <t>водопостачання та водовідведення</t>
  </si>
  <si>
    <t>інші матеріальні витрати</t>
  </si>
  <si>
    <t xml:space="preserve">у тому числі на ремонт </t>
  </si>
  <si>
    <t>5.2</t>
  </si>
  <si>
    <t>витрати на оплату праці</t>
  </si>
  <si>
    <t>5.2.1</t>
  </si>
  <si>
    <t>5.3</t>
  </si>
  <si>
    <t>5.3.1</t>
  </si>
  <si>
    <t>5.4</t>
  </si>
  <si>
    <t>5.5</t>
  </si>
  <si>
    <t>транспортування теплової енергії іншими суб'єктами господарювання (розшифрувати за транспортувальниками)</t>
  </si>
  <si>
    <t>5.6</t>
  </si>
  <si>
    <t>5.7</t>
  </si>
  <si>
    <t>інші послуги виробничого характеру</t>
  </si>
  <si>
    <t>5.8</t>
  </si>
  <si>
    <t xml:space="preserve">інші витрати операційної діяльності </t>
  </si>
  <si>
    <t>6</t>
  </si>
  <si>
    <t xml:space="preserve">Фінансові витрати </t>
  </si>
  <si>
    <t>7</t>
  </si>
  <si>
    <t xml:space="preserve">Інші витрати діяльності </t>
  </si>
  <si>
    <t>8</t>
  </si>
  <si>
    <t>Повна собівартість продукції (послуг)</t>
  </si>
  <si>
    <t>9</t>
  </si>
  <si>
    <t>Повна собівартість продукції (послуг) за вирахуванням витрат рядка 255, у тому числі для потреб:</t>
  </si>
  <si>
    <t>490</t>
  </si>
  <si>
    <t>9.1</t>
  </si>
  <si>
    <t>495</t>
  </si>
  <si>
    <t>9.2</t>
  </si>
  <si>
    <t>500</t>
  </si>
  <si>
    <t>9.3</t>
  </si>
  <si>
    <t>505</t>
  </si>
  <si>
    <t>9.4</t>
  </si>
  <si>
    <t>510</t>
  </si>
  <si>
    <t>10</t>
  </si>
  <si>
    <t>Витрати на покриття втрат</t>
  </si>
  <si>
    <t>515</t>
  </si>
  <si>
    <t>11</t>
  </si>
  <si>
    <t>Чистий дохід від реалізації продукції (послуг) за діючими тарифами, у тому числі для потреб:</t>
  </si>
  <si>
    <t>520</t>
  </si>
  <si>
    <t>11.1</t>
  </si>
  <si>
    <t>525</t>
  </si>
  <si>
    <t>11.1.1</t>
  </si>
  <si>
    <t>у тому числі пільги та субсидії</t>
  </si>
  <si>
    <t>530</t>
  </si>
  <si>
    <t>11.2</t>
  </si>
  <si>
    <t>535</t>
  </si>
  <si>
    <t>11.3</t>
  </si>
  <si>
    <t>540</t>
  </si>
  <si>
    <t>11.3.1</t>
  </si>
  <si>
    <t>у тому числі для потреб інших видів діяльності ліцензіата</t>
  </si>
  <si>
    <t>545</t>
  </si>
  <si>
    <t>11.4</t>
  </si>
  <si>
    <t>550</t>
  </si>
  <si>
    <t>12</t>
  </si>
  <si>
    <t>Чистий дохід від реалізації послуги з транспортування теплової енергії інших власників тепловими мережами ліцензіата за діючими тарифами (розшифрувати за власниками), у тому числі для потреб:</t>
  </si>
  <si>
    <t>555</t>
  </si>
  <si>
    <t>12.1</t>
  </si>
  <si>
    <t>560</t>
  </si>
  <si>
    <t>12.2</t>
  </si>
  <si>
    <t>565</t>
  </si>
  <si>
    <t>12.3</t>
  </si>
  <si>
    <t>570</t>
  </si>
  <si>
    <t>12.4</t>
  </si>
  <si>
    <t>575</t>
  </si>
  <si>
    <t>13</t>
  </si>
  <si>
    <t>Інші операційні доходи (розшифрувати)</t>
  </si>
  <si>
    <t>580</t>
  </si>
  <si>
    <t>13.1</t>
  </si>
  <si>
    <t>у тому числі дотація на відшкодування різниці в тарифах</t>
  </si>
  <si>
    <t>585</t>
  </si>
  <si>
    <t>13.1.1</t>
  </si>
  <si>
    <t>у тому числі дотація на відшкодування різниці в тарифах за звітний період</t>
  </si>
  <si>
    <t>590</t>
  </si>
  <si>
    <t>14</t>
  </si>
  <si>
    <t>Фінансовий результат від операційної діяльності (прибуток/збиток)</t>
  </si>
  <si>
    <t>595</t>
  </si>
  <si>
    <t>15</t>
  </si>
  <si>
    <t>Дохід від участі в капіталі та інші фінансові доходи</t>
  </si>
  <si>
    <t>600</t>
  </si>
  <si>
    <t>16</t>
  </si>
  <si>
    <t>Фінансові витрати та втрати від участі в капіталі</t>
  </si>
  <si>
    <t>605</t>
  </si>
  <si>
    <t>17</t>
  </si>
  <si>
    <t xml:space="preserve">Інші доходи </t>
  </si>
  <si>
    <t>610</t>
  </si>
  <si>
    <t>18</t>
  </si>
  <si>
    <t xml:space="preserve">Інші витрати </t>
  </si>
  <si>
    <t>615</t>
  </si>
  <si>
    <t>19</t>
  </si>
  <si>
    <t>Фінансовий результат до оподаткування (прибуток/збиток)</t>
  </si>
  <si>
    <t>620</t>
  </si>
  <si>
    <t>20</t>
  </si>
  <si>
    <t>Витрати (дохід) з податку на прибуток</t>
  </si>
  <si>
    <t>625</t>
  </si>
  <si>
    <t>21</t>
  </si>
  <si>
    <t>Чистий фінансовий результат (прибуток/збиток)</t>
  </si>
  <si>
    <t>630</t>
  </si>
  <si>
    <t>22</t>
  </si>
  <si>
    <t>Відпуск продукції (послуг) у натуральному виразі без урахування рядка 665, у тому числі для потреб:</t>
  </si>
  <si>
    <t xml:space="preserve">тис. Гкал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</si>
  <si>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635</t>
  </si>
  <si>
    <t>22.1</t>
  </si>
  <si>
    <t>640</t>
  </si>
  <si>
    <t>22.2</t>
  </si>
  <si>
    <t>645</t>
  </si>
  <si>
    <t>22.3</t>
  </si>
  <si>
    <t>650</t>
  </si>
  <si>
    <t>22.3.1</t>
  </si>
  <si>
    <t>з них для потреб інших видів діяльності ліцензіата</t>
  </si>
  <si>
    <t>655</t>
  </si>
  <si>
    <t>22.4</t>
  </si>
  <si>
    <t>660</t>
  </si>
  <si>
    <t>23</t>
  </si>
  <si>
    <t>Транспортування теплової енергії інших власників тепловими мережами ліцензіата (розшифрувати за власниками), у тому числі для потреб:</t>
  </si>
  <si>
    <t>тис. Гкал</t>
  </si>
  <si>
    <t>665</t>
  </si>
  <si>
    <t>23.1</t>
  </si>
  <si>
    <t>670</t>
  </si>
  <si>
    <t>23.2</t>
  </si>
  <si>
    <t>675</t>
  </si>
  <si>
    <t>23.3</t>
  </si>
  <si>
    <t>680</t>
  </si>
  <si>
    <t>23.4</t>
  </si>
  <si>
    <t>685</t>
  </si>
  <si>
    <t>24</t>
  </si>
  <si>
    <t>Середньозважений дохід від відпущеної продукції (послуг) власним споживачам на 1 Гкал реалізованої теплової енергії для потреб:</t>
  </si>
  <si>
    <t>грн/Гкал</t>
  </si>
  <si>
    <t>690</t>
  </si>
  <si>
    <t>24.1</t>
  </si>
  <si>
    <t>695</t>
  </si>
  <si>
    <t>24.2</t>
  </si>
  <si>
    <t>700</t>
  </si>
  <si>
    <t>24.3</t>
  </si>
  <si>
    <t>705</t>
  </si>
  <si>
    <t>24.4</t>
  </si>
  <si>
    <t>710</t>
  </si>
  <si>
    <t>25</t>
  </si>
  <si>
    <t>Середньозважений дохід від надання послуг з транспортування теплової енергії іншим власникам теплової енергії мережами ліцензіата на 1 Гкал реалізованої теплової енергії для потреб:</t>
  </si>
  <si>
    <t>715</t>
  </si>
  <si>
    <t>25.1</t>
  </si>
  <si>
    <t>720</t>
  </si>
  <si>
    <t>25.2</t>
  </si>
  <si>
    <t>725</t>
  </si>
  <si>
    <t>25.3</t>
  </si>
  <si>
    <t>730</t>
  </si>
  <si>
    <t>25.4</t>
  </si>
  <si>
    <t>735</t>
  </si>
  <si>
    <t>26</t>
  </si>
  <si>
    <t>Повна собівартість одиниці продукції (послуг) за вирахуванням витрат рядка 255, усього, у тому числі для потреб:</t>
  </si>
  <si>
    <t>грн</t>
  </si>
  <si>
    <t>740</t>
  </si>
  <si>
    <t>26.1</t>
  </si>
  <si>
    <t>745</t>
  </si>
  <si>
    <t>26.2</t>
  </si>
  <si>
    <t>750</t>
  </si>
  <si>
    <t>26.3</t>
  </si>
  <si>
    <t>755</t>
  </si>
  <si>
    <t>26.4</t>
  </si>
  <si>
    <t>760</t>
  </si>
  <si>
    <t>27</t>
  </si>
  <si>
    <t>Прибуток/збиток на одиницю продукції (послуг) за доходами рядків 520 і 555 та витратами рядка 740, усього, у тому числі для потреб:</t>
  </si>
  <si>
    <t>765</t>
  </si>
  <si>
    <t>27.1</t>
  </si>
  <si>
    <t>770</t>
  </si>
  <si>
    <t>27.2</t>
  </si>
  <si>
    <t>775</t>
  </si>
  <si>
    <t>27.3</t>
  </si>
  <si>
    <t>780</t>
  </si>
  <si>
    <t>27.4</t>
  </si>
  <si>
    <t>785</t>
  </si>
  <si>
    <t>Постачання теплової енергії </t>
  </si>
  <si>
    <t>28</t>
  </si>
  <si>
    <t>Умовно-змінні витрати на одиницю продукції (послуг) за вирахуванням витрат рядка 255, усього, у тому числі для потреб:</t>
  </si>
  <si>
    <t>790</t>
  </si>
  <si>
    <t>28.1</t>
  </si>
  <si>
    <t>795</t>
  </si>
  <si>
    <t>28.2</t>
  </si>
  <si>
    <t>800</t>
  </si>
  <si>
    <t>28.3</t>
  </si>
  <si>
    <t>805</t>
  </si>
  <si>
    <t>28.4</t>
  </si>
  <si>
    <t>810</t>
  </si>
  <si>
    <t>29</t>
  </si>
  <si>
    <t>Умовно-постійні витрати на одиницю продукції (послуг), усього, у тому числі для потреб:</t>
  </si>
  <si>
    <t>815</t>
  </si>
  <si>
    <t>29.1</t>
  </si>
  <si>
    <t>820</t>
  </si>
  <si>
    <t>29.2</t>
  </si>
  <si>
    <t>825</t>
  </si>
  <si>
    <t>29.3</t>
  </si>
  <si>
    <t>830</t>
  </si>
  <si>
    <t>29.4</t>
  </si>
  <si>
    <t>835</t>
  </si>
  <si>
    <t>30</t>
  </si>
  <si>
    <t xml:space="preserve">Середньооблікова кількість штатних працівників </t>
  </si>
  <si>
    <t>осіб</t>
  </si>
  <si>
    <t>840</t>
  </si>
  <si>
    <t>31</t>
  </si>
  <si>
    <t>Середня кількість усіх працівників в еквіваленті повної зайнятості</t>
  </si>
  <si>
    <t>845</t>
  </si>
  <si>
    <t>32</t>
  </si>
  <si>
    <t xml:space="preserve">Середньомісячна заробітна плата штатного працівника </t>
  </si>
  <si>
    <t>850</t>
  </si>
  <si>
    <t>33</t>
  </si>
  <si>
    <t>Середньомісячна заробітна плата працівників в еквіваленті повної зайнятості</t>
  </si>
  <si>
    <t>855</t>
  </si>
  <si>
    <t>34</t>
  </si>
  <si>
    <t>Первісна вартість основних засобів на початок звітного періоду</t>
  </si>
  <si>
    <t xml:space="preserve"> тис. грн</t>
  </si>
  <si>
    <t>860</t>
  </si>
  <si>
    <t>34.1</t>
  </si>
  <si>
    <t>у тому числі виробничих</t>
  </si>
  <si>
    <t>865</t>
  </si>
  <si>
    <t>35</t>
  </si>
  <si>
    <t>Залишкова вартість основних засобів</t>
  </si>
  <si>
    <t>870</t>
  </si>
  <si>
    <t>35.1</t>
  </si>
  <si>
    <t>875</t>
  </si>
  <si>
    <t>36</t>
  </si>
  <si>
    <t>Знос основних засобів</t>
  </si>
  <si>
    <t>880</t>
  </si>
  <si>
    <t>36.1</t>
  </si>
  <si>
    <t>885</t>
  </si>
  <si>
    <t>37</t>
  </si>
  <si>
    <t>Обсяг відпуску теплової енергії в теплові мережі, виробленої на власних джерелах, у тому числі для потреб:</t>
  </si>
  <si>
    <t>890</t>
  </si>
  <si>
    <t>37.1</t>
  </si>
  <si>
    <t>895</t>
  </si>
  <si>
    <t>37.2</t>
  </si>
  <si>
    <t>900</t>
  </si>
  <si>
    <t>37.3</t>
  </si>
  <si>
    <t>905</t>
  </si>
  <si>
    <t>37.4</t>
  </si>
  <si>
    <t>910</t>
  </si>
  <si>
    <t>37.5</t>
  </si>
  <si>
    <t xml:space="preserve">для господарських потреб ліцензованої діяльності </t>
  </si>
  <si>
    <t>915</t>
  </si>
  <si>
    <t>38</t>
  </si>
  <si>
    <t>Обсяг покупної теплової енергії, у тому числі для потреб:</t>
  </si>
  <si>
    <t>920</t>
  </si>
  <si>
    <t>38.1</t>
  </si>
  <si>
    <t>925</t>
  </si>
  <si>
    <t>38.2</t>
  </si>
  <si>
    <t>930</t>
  </si>
  <si>
    <t>38.3</t>
  </si>
  <si>
    <t>935</t>
  </si>
  <si>
    <t>38.4</t>
  </si>
  <si>
    <t>940</t>
  </si>
  <si>
    <t>38.5</t>
  </si>
  <si>
    <t>945</t>
  </si>
  <si>
    <t>39</t>
  </si>
  <si>
    <t>Собівартість виробництва 1 Гкал теплової енергії/ вартість 1 Гкал покупної теплової енергії, усього, у тому числі для потреб:</t>
  </si>
  <si>
    <t>950</t>
  </si>
  <si>
    <t>39.1</t>
  </si>
  <si>
    <t>955</t>
  </si>
  <si>
    <t>39.2</t>
  </si>
  <si>
    <t>960</t>
  </si>
  <si>
    <t>39.3</t>
  </si>
  <si>
    <t>965</t>
  </si>
  <si>
    <t>39.4</t>
  </si>
  <si>
    <t>970</t>
  </si>
  <si>
    <t>40</t>
  </si>
  <si>
    <t>975</t>
  </si>
  <si>
    <t>40.1</t>
  </si>
  <si>
    <t>980</t>
  </si>
  <si>
    <t>40.2</t>
  </si>
  <si>
    <t>985</t>
  </si>
  <si>
    <t>40.3</t>
  </si>
  <si>
    <t>990</t>
  </si>
  <si>
    <t>40.4</t>
  </si>
  <si>
    <t>995</t>
  </si>
  <si>
    <t xml:space="preserve">Обсяг спожитої активної електроенергії, усього, у тому числі: </t>
  </si>
  <si>
    <t>тис. кВт∙год</t>
  </si>
  <si>
    <t>1000</t>
  </si>
  <si>
    <t>41.1</t>
  </si>
  <si>
    <t>1005</t>
  </si>
  <si>
    <t>41.2</t>
  </si>
  <si>
    <t>1010</t>
  </si>
  <si>
    <t>41.3</t>
  </si>
  <si>
    <t>1015</t>
  </si>
  <si>
    <t>41.4</t>
  </si>
  <si>
    <t>Обсяг електроенергії, переданої мережами енергопередавального підприємcтва</t>
  </si>
  <si>
    <t>1020</t>
  </si>
  <si>
    <t>42</t>
  </si>
  <si>
    <t xml:space="preserve">Обсяг спожитої електроенергії на одиницю продукції (послуг) </t>
  </si>
  <si>
    <t>кВт∙год/Гкал</t>
  </si>
  <si>
    <t>1025</t>
  </si>
  <si>
    <t>43</t>
  </si>
  <si>
    <t>Обсяг спожитого умовного палива</t>
  </si>
  <si>
    <t>т у. п.</t>
  </si>
  <si>
    <t>1030</t>
  </si>
  <si>
    <t>44</t>
  </si>
  <si>
    <t>Обсяг спожитого умовного палива на одиницю продукції</t>
  </si>
  <si>
    <t>кг у. п./Гкал</t>
  </si>
  <si>
    <t>1035</t>
  </si>
  <si>
    <t>45</t>
  </si>
  <si>
    <t>Вартість 1 т умовного палива</t>
  </si>
  <si>
    <t>1040</t>
  </si>
  <si>
    <t>46</t>
  </si>
  <si>
    <t>Амортизація відповідно до вимог Податкового кодексу України</t>
  </si>
  <si>
    <t>1045</t>
  </si>
  <si>
    <t>47</t>
  </si>
  <si>
    <t>Витрати на ремонт, оновлення, поліпшення відповідно до вимог Податкового кодексу України, усього, у тому числі:</t>
  </si>
  <si>
    <t>1050</t>
  </si>
  <si>
    <t>47.1</t>
  </si>
  <si>
    <t>віднесено на збільшення вартості основних засобів, усього, у тому числі:</t>
  </si>
  <si>
    <t>1055</t>
  </si>
  <si>
    <t>47.1.1</t>
  </si>
  <si>
    <t>ремонт підрядним способом</t>
  </si>
  <si>
    <t>1060</t>
  </si>
  <si>
    <t>47.1.2</t>
  </si>
  <si>
    <t>матеріали на ремонт</t>
  </si>
  <si>
    <t>1065</t>
  </si>
  <si>
    <t>47.1.3</t>
  </si>
  <si>
    <t>1070</t>
  </si>
  <si>
    <t>47.1.4</t>
  </si>
  <si>
    <t>1075</t>
  </si>
  <si>
    <t>47.1.5</t>
  </si>
  <si>
    <t>інші витрати</t>
  </si>
  <si>
    <t>1080</t>
  </si>
  <si>
    <t>47.2</t>
  </si>
  <si>
    <t>віднесено на собівартість, усього, у тому числі:</t>
  </si>
  <si>
    <t>1085</t>
  </si>
  <si>
    <t>47.2.1</t>
  </si>
  <si>
    <t>1090</t>
  </si>
  <si>
    <t>47.2.2</t>
  </si>
  <si>
    <t>1095</t>
  </si>
  <si>
    <t>47.2.3</t>
  </si>
  <si>
    <t>1100</t>
  </si>
  <si>
    <t>47.2.4</t>
  </si>
  <si>
    <t>1105</t>
  </si>
  <si>
    <t>47.2.5</t>
  </si>
  <si>
    <t>1110</t>
  </si>
  <si>
    <t>48</t>
  </si>
  <si>
    <t>Витрати на ремонт, оновлення, поліпшення за бухгалтерським обліком, усього, у тому числі:</t>
  </si>
  <si>
    <t>1115</t>
  </si>
  <si>
    <t>48.1</t>
  </si>
  <si>
    <t>1120</t>
  </si>
  <si>
    <t>48.1.1</t>
  </si>
  <si>
    <t>1125</t>
  </si>
  <si>
    <t>48.1.2</t>
  </si>
  <si>
    <t>1130</t>
  </si>
  <si>
    <t>48.1.3</t>
  </si>
  <si>
    <t>1135</t>
  </si>
  <si>
    <t>48.1.4</t>
  </si>
  <si>
    <t>1140</t>
  </si>
  <si>
    <t>48.1.5</t>
  </si>
  <si>
    <t>1145</t>
  </si>
  <si>
    <t>48.2</t>
  </si>
  <si>
    <t>1150</t>
  </si>
  <si>
    <t>48.2.1</t>
  </si>
  <si>
    <t>1155</t>
  </si>
  <si>
    <t>48.2.2</t>
  </si>
  <si>
    <t>1160</t>
  </si>
  <si>
    <t>48.2.3</t>
  </si>
  <si>
    <t>1165</t>
  </si>
  <si>
    <t>48.2.4</t>
  </si>
  <si>
    <t>1170</t>
  </si>
  <si>
    <t>48.2.5</t>
  </si>
  <si>
    <t>1175</t>
  </si>
  <si>
    <t>49</t>
  </si>
  <si>
    <t>Балансова вартість основних засобів і нематеріальних активів відповідно до вимог Податкового кодексу України</t>
  </si>
  <si>
    <t>1180</t>
  </si>
  <si>
    <t>50</t>
  </si>
  <si>
    <t>Повна собівартість продукції (послуг), за вирахуванням витрат рядка 255 та з урахуванням витрат на ремонт (рядки 1090 та 1095) і амортизацію (рядок 1045) відповідно до вимог Податкового кодексу України, у тому числі для потреб:</t>
  </si>
  <si>
    <t>1185</t>
  </si>
  <si>
    <t>50.1</t>
  </si>
  <si>
    <t>1190</t>
  </si>
  <si>
    <t>50.2</t>
  </si>
  <si>
    <t>1195</t>
  </si>
  <si>
    <t>50.3</t>
  </si>
  <si>
    <t>1200</t>
  </si>
  <si>
    <t>50.4</t>
  </si>
  <si>
    <t>1205</t>
  </si>
  <si>
    <t>Повна собівартість продукції (послуг), за вирахуванням витрат рядка 255 та з урахуванням витрат на ремонт (рядки 1090 та 1095) і амортизацію (рядок 1045) відповідно до вимог Податкового кодексу України на 1 Гкал реалізованої теплової енергії, усього, у тому числі для потреб:</t>
  </si>
  <si>
    <t>1210</t>
  </si>
  <si>
    <t>51.1</t>
  </si>
  <si>
    <t>1215</t>
  </si>
  <si>
    <t>51.2</t>
  </si>
  <si>
    <t>1220</t>
  </si>
  <si>
    <t>51.3</t>
  </si>
  <si>
    <t>1225</t>
  </si>
  <si>
    <t>51.4</t>
  </si>
  <si>
    <t>1230</t>
  </si>
  <si>
    <t>Прибуток/збиток на одиницю продукції (послуг) за доходами рядків 690 і 715 та витратами рядка 1210, усього, у тому числі для потреб:</t>
  </si>
  <si>
    <t>1235</t>
  </si>
  <si>
    <t>52.1</t>
  </si>
  <si>
    <t>1240</t>
  </si>
  <si>
    <t>52.2</t>
  </si>
  <si>
    <t>1245</t>
  </si>
  <si>
    <t>52.3</t>
  </si>
  <si>
    <t>1250</t>
  </si>
  <si>
    <t>52.4</t>
  </si>
  <si>
    <t>1255</t>
  </si>
  <si>
    <t>53</t>
  </si>
  <si>
    <t xml:space="preserve">Рівень втрат теплової енергії в теплових мережах </t>
  </si>
  <si>
    <t>%</t>
  </si>
  <si>
    <t>1260</t>
  </si>
  <si>
    <t>фактично за звітний період</t>
  </si>
  <si>
    <t>у тому числі:</t>
  </si>
  <si>
    <t>усього на послуги з централізованого опалення</t>
  </si>
  <si>
    <t>у тому числі</t>
  </si>
  <si>
    <t>з  приладами обліку теплової енергії</t>
  </si>
  <si>
    <t>без приладів обліку теплової енергії</t>
  </si>
  <si>
    <t>А</t>
  </si>
  <si>
    <t>1270</t>
  </si>
  <si>
    <t>Витрати на утримання абонентської служби, усього, у тому числі:</t>
  </si>
  <si>
    <t>1285</t>
  </si>
  <si>
    <t>прямі витрати на оплату праці</t>
  </si>
  <si>
    <t>1290</t>
  </si>
  <si>
    <t>1295</t>
  </si>
  <si>
    <t>інші витрати на утримання абонентської служби (розшифрувати)</t>
  </si>
  <si>
    <t>1300</t>
  </si>
  <si>
    <t>Витрати на проведення періодичної повірки квартирних засобів обліку, у тому числі їх демонтаж, транспортування та монтаж після повірки (розшифрувати)</t>
  </si>
  <si>
    <t>1305</t>
  </si>
  <si>
    <t>Витрати на обслуговування, ремонт, опломбування (розпломбування), формування обмінного фонду квартирних засобів обліку (розшифрувати)</t>
  </si>
  <si>
    <t>1310</t>
  </si>
  <si>
    <t>Витрати на оплату послуг банків та інших установ з приймання і перерахування коштів (розшифрувати за установами)</t>
  </si>
  <si>
    <t>1320</t>
  </si>
  <si>
    <t>Інші витрати (розшифрувати)</t>
  </si>
  <si>
    <t>1325</t>
  </si>
  <si>
    <t>1330</t>
  </si>
  <si>
    <t>Чистий дохід від реалізованих послуг за тарифами, що діяли у звітному періоді</t>
  </si>
  <si>
    <t>1335</t>
  </si>
  <si>
    <t>Обсяг теплової енергії, використаної для надання послуг, усього, у тому числі:</t>
  </si>
  <si>
    <t>1340</t>
  </si>
  <si>
    <t>опалення 1  ̶  2-поверхових будинків</t>
  </si>
  <si>
    <t>1345</t>
  </si>
  <si>
    <t>опалення 3  ̶  4-поверхових будинків</t>
  </si>
  <si>
    <t>1350</t>
  </si>
  <si>
    <t>опалення будинків у 5 і більше поверхів</t>
  </si>
  <si>
    <t>1355</t>
  </si>
  <si>
    <t>Загальна опалювальна площа квартир, усього, у тому числі:</t>
  </si>
  <si>
    <t xml:space="preserve">тис. кв. м </t>
  </si>
  <si>
    <t>1360</t>
  </si>
  <si>
    <t>1  ̶  2-поверхових будинків</t>
  </si>
  <si>
    <t>1365</t>
  </si>
  <si>
    <t>3  ̶  4-поверхових будинків</t>
  </si>
  <si>
    <t>1370</t>
  </si>
  <si>
    <t>5 і більше поверхів</t>
  </si>
  <si>
    <t>1375</t>
  </si>
  <si>
    <t xml:space="preserve">Обсяг реалізації послуг з централізованого постачання гарячої води </t>
  </si>
  <si>
    <t>Кількість абонентів, яким надаються послуги</t>
  </si>
  <si>
    <t>абонентів</t>
  </si>
  <si>
    <t>1385</t>
  </si>
  <si>
    <t>Кількість квартирних засобів обліку</t>
  </si>
  <si>
    <t>шт.</t>
  </si>
  <si>
    <t>1405</t>
  </si>
  <si>
    <t>Кількість квартирних засобів обліку, повірених у звітному періоді</t>
  </si>
  <si>
    <t>1410</t>
  </si>
  <si>
    <t>Відсоток послуг банку (розшифрувати за установами)</t>
  </si>
  <si>
    <t>1425</t>
  </si>
  <si>
    <t xml:space="preserve">    Гкал/кв. м,      Гкал/куб. м</t>
  </si>
  <si>
    <t>1430</t>
  </si>
  <si>
    <t>Тривалість опалювального періоду</t>
  </si>
  <si>
    <t>діб</t>
  </si>
  <si>
    <t>1435</t>
  </si>
  <si>
    <t>Середня температура зовнішнього повітря за опалювальний період</t>
  </si>
  <si>
    <t>°C</t>
  </si>
  <si>
    <t>1450</t>
  </si>
  <si>
    <t xml:space="preserve">Максимальне теплове навантаження </t>
  </si>
  <si>
    <t>Гкал/год</t>
  </si>
  <si>
    <t>1455</t>
  </si>
  <si>
    <t>Тариф на теплову енергію без ПДВ,  у тому числі:</t>
  </si>
  <si>
    <t>1460</t>
  </si>
  <si>
    <t>повна планована собівартість теплової енергії</t>
  </si>
  <si>
    <t>прибуток у тарифі на теплову енергію</t>
  </si>
  <si>
    <t>1470</t>
  </si>
  <si>
    <t>Середньорічна кількість штатних працівників, задіяних у наданні послуг, у тому числі:</t>
  </si>
  <si>
    <t>1475</t>
  </si>
  <si>
    <t>абонентської служби</t>
  </si>
  <si>
    <t>1480</t>
  </si>
  <si>
    <t>інших працівників, задіяних у наданні послуг</t>
  </si>
  <si>
    <t>1485</t>
  </si>
  <si>
    <t>Кількість працівників в еквіваленті повної зайнятості, задіяних у наданні послуг, у тому числі:</t>
  </si>
  <si>
    <t>1490</t>
  </si>
  <si>
    <t>1495</t>
  </si>
  <si>
    <t>1500</t>
  </si>
  <si>
    <t>Середньорічна кількість позаштатних працівників за договором, задіяних у наданні послуг, у т. ч.:</t>
  </si>
  <si>
    <t>1505</t>
  </si>
  <si>
    <t>1510</t>
  </si>
  <si>
    <t>1515</t>
  </si>
  <si>
    <t>Середньомісячна заробітна плата працівників, задіяних у наданні послуг</t>
  </si>
  <si>
    <t>грн/особу</t>
  </si>
  <si>
    <t>1520</t>
  </si>
  <si>
    <t>Середньомісячна заробітна плата в еквіваленті повної зайнятості  працівників, задіяних у наданні послуг</t>
  </si>
  <si>
    <t>1525</t>
  </si>
  <si>
    <t xml:space="preserve">Розрахунковий середньозважений тариф </t>
  </si>
  <si>
    <t>1530</t>
  </si>
  <si>
    <t xml:space="preserve">Середньозважені тарифи </t>
  </si>
  <si>
    <t xml:space="preserve">    грн/кв. м,      грн/куб. м</t>
  </si>
  <si>
    <t>1535</t>
  </si>
  <si>
    <t>Повна собівартість одиниці послуг</t>
  </si>
  <si>
    <t xml:space="preserve">грн/Гкал; грн/кв. м;
грн/куб. м </t>
  </si>
  <si>
    <t>1540</t>
  </si>
  <si>
    <t>Умовно-змінні витрати на одиницю послуг</t>
  </si>
  <si>
    <t>грн/Гкал; грн/кв. м</t>
  </si>
  <si>
    <t xml:space="preserve">Умовно-постійні витрати на одиницю продукції (послуг) </t>
  </si>
  <si>
    <t xml:space="preserve">Прибуток/збиток на одиницю послуг   </t>
  </si>
  <si>
    <t>1555</t>
  </si>
  <si>
    <t>1560</t>
  </si>
  <si>
    <t>ураховано   в діючих тарифах</t>
  </si>
  <si>
    <t>1570</t>
  </si>
  <si>
    <t>1585</t>
  </si>
  <si>
    <t>1590</t>
  </si>
  <si>
    <t>1595</t>
  </si>
  <si>
    <t>1600</t>
  </si>
  <si>
    <t>Витрати на проведення періодичної повірки  квартирних засобів обліку, у тому числі їх демонтаж, транспортування та монтаж після повірки (розшифрувати)</t>
  </si>
  <si>
    <t>1605</t>
  </si>
  <si>
    <t>1610</t>
  </si>
  <si>
    <t>1620</t>
  </si>
  <si>
    <t>1625</t>
  </si>
  <si>
    <t>1630</t>
  </si>
  <si>
    <t>1635</t>
  </si>
  <si>
    <t>1640</t>
  </si>
  <si>
    <t>1645</t>
  </si>
  <si>
    <t>1650</t>
  </si>
  <si>
    <t>1655</t>
  </si>
  <si>
    <t>1660</t>
  </si>
  <si>
    <t>Загальна опалювана площа квартир, усього, у тому числі:</t>
  </si>
  <si>
    <t>тис. кв. м</t>
  </si>
  <si>
    <t>1665</t>
  </si>
  <si>
    <t>1  ̶  2 - поверхових будинків</t>
  </si>
  <si>
    <t>1670</t>
  </si>
  <si>
    <t>3  ̶  4 - поверхових будинків</t>
  </si>
  <si>
    <t>1675</t>
  </si>
  <si>
    <t>1680</t>
  </si>
  <si>
    <t>тис. куб. м</t>
  </si>
  <si>
    <t>1685</t>
  </si>
  <si>
    <t>1690</t>
  </si>
  <si>
    <t>1695</t>
  </si>
  <si>
    <t>1700</t>
  </si>
  <si>
    <t>1705</t>
  </si>
  <si>
    <t>1710</t>
  </si>
  <si>
    <t>1715</t>
  </si>
  <si>
    <t>1720</t>
  </si>
  <si>
    <t>1725</t>
  </si>
  <si>
    <t>1730</t>
  </si>
  <si>
    <t>1735</t>
  </si>
  <si>
    <t>1740</t>
  </si>
  <si>
    <t>1745</t>
  </si>
  <si>
    <t>1750</t>
  </si>
  <si>
    <t>1755</t>
  </si>
  <si>
    <t>1760</t>
  </si>
  <si>
    <t>Тариф на теплову енергію,  без ПДВ,  у тому числі:</t>
  </si>
  <si>
    <t>1765</t>
  </si>
  <si>
    <t>1770</t>
  </si>
  <si>
    <t>1775</t>
  </si>
  <si>
    <t>1780</t>
  </si>
  <si>
    <t>1785</t>
  </si>
  <si>
    <t>1790</t>
  </si>
  <si>
    <t>Кількість штатних працівників в еквіваленті повної зайнятості, задіяних у наданні послуг, у тому числі:</t>
  </si>
  <si>
    <t>1795</t>
  </si>
  <si>
    <t>1800</t>
  </si>
  <si>
    <t>1805</t>
  </si>
  <si>
    <t>1810</t>
  </si>
  <si>
    <t>1815</t>
  </si>
  <si>
    <t>1820</t>
  </si>
  <si>
    <t>1825</t>
  </si>
  <si>
    <t>Середньомісячна заробітна плата в еквіваленті повної зайнятості штатних працівників, задіяних у наданні послуг</t>
  </si>
  <si>
    <t>1830</t>
  </si>
  <si>
    <t>1835</t>
  </si>
  <si>
    <t>1840</t>
  </si>
  <si>
    <t>1845</t>
  </si>
  <si>
    <t>1850</t>
  </si>
  <si>
    <t>1855</t>
  </si>
  <si>
    <t>1860</t>
  </si>
  <si>
    <t>ІV. Пофакторний аналіз фактичної собівартості за структурою тарифу на теплову енергію</t>
  </si>
  <si>
    <t>Планова собівартість</t>
  </si>
  <si>
    <t xml:space="preserve">Фактична собівартість тарифна </t>
  </si>
  <si>
    <t>Відхилення планових показників собівартості від фактичних, %</t>
  </si>
  <si>
    <t>Населення</t>
  </si>
  <si>
    <t>Бюджетні установи</t>
  </si>
  <si>
    <t>Інші споживачі
(крім населення)</t>
  </si>
  <si>
    <t>Релігійні організації</t>
  </si>
  <si>
    <t xml:space="preserve">Населення </t>
  </si>
  <si>
    <t>Інші споживачі</t>
  </si>
  <si>
    <t>паливо</t>
  </si>
  <si>
    <t>1865</t>
  </si>
  <si>
    <t>1870</t>
  </si>
  <si>
    <t>електроенергія</t>
  </si>
  <si>
    <t>1880</t>
  </si>
  <si>
    <t>1885</t>
  </si>
  <si>
    <t>ремонт відповідно до вимог Податкового кодексу України</t>
  </si>
  <si>
    <t>1890</t>
  </si>
  <si>
    <t>амортизація відповідно до вимог Податкового кодексу України</t>
  </si>
  <si>
    <t>1895</t>
  </si>
  <si>
    <t>1900</t>
  </si>
  <si>
    <t>1905</t>
  </si>
  <si>
    <t>транспортування теплової енергії тепловими мережами інших суб'єктів господарювання</t>
  </si>
  <si>
    <t>1910</t>
  </si>
  <si>
    <t>інші витрати собівартості (без урахування "Інші операційні витрати")</t>
  </si>
  <si>
    <t>1915</t>
  </si>
  <si>
    <t>1920</t>
  </si>
  <si>
    <t>Повна собівартість продукції (послуг) за вирахуванням витрат рядка 255</t>
  </si>
  <si>
    <t>1925</t>
  </si>
  <si>
    <t>1930</t>
  </si>
  <si>
    <t>1935</t>
  </si>
  <si>
    <t>1940</t>
  </si>
  <si>
    <t>1950</t>
  </si>
  <si>
    <t>1955</t>
  </si>
  <si>
    <t>Відпуск продукції (послуг) у натуральному виразі без урахування рядка 665</t>
  </si>
  <si>
    <t>Обсяг відпуску теплової енергії в теплові мережі, усього, у тому числі  для потреб:</t>
  </si>
  <si>
    <t>виробленої на власних котельних</t>
  </si>
  <si>
    <t>покупної теплової енергії</t>
  </si>
  <si>
    <t>Кліматологічний показник опалювального періоду (температуродоби/доби ОП/середня температура ОП)</t>
  </si>
  <si>
    <t>Обсяг спожитого умовного палива котельними</t>
  </si>
  <si>
    <t>Обсяг спожитого умовного палива на одиницю  виробленої теплової енергії котельними</t>
  </si>
  <si>
    <t>кг у. п./ Гкал</t>
  </si>
  <si>
    <t>Обсяг спожитої  електроенергії на одиницю продукції (послуг) на одиницю  виробленої теплової енергії котельними</t>
  </si>
  <si>
    <t>кВт∙год/ Гкал</t>
  </si>
  <si>
    <t>Середньозважений тариф на покупну теплову енергію</t>
  </si>
  <si>
    <t>Вартість 1 кВт∙год електроенергії</t>
  </si>
  <si>
    <t>Середньозважена вартість  основного виду палива (природного газу, вугілля тощо)</t>
  </si>
  <si>
    <t>грн/тис. куб. м (грн/т)</t>
  </si>
  <si>
    <t xml:space="preserve">Середньооблікова кількість  штатних  працівників </t>
  </si>
  <si>
    <t>Середня кількість усіх  працівників в еквіваленті повної зайнятості</t>
  </si>
  <si>
    <t>Середньомісячна заробітна плата штатного працівника у собівартості</t>
  </si>
  <si>
    <t>(ініціали, прізвище)</t>
  </si>
  <si>
    <t>______________________________________________</t>
  </si>
  <si>
    <t xml:space="preserve">(підпис головного бухгалтера) </t>
  </si>
  <si>
    <t xml:space="preserve">(підпис виконавця) </t>
  </si>
  <si>
    <t>телефон:_______________ факс:____________________</t>
  </si>
  <si>
    <t>електронна пошта:____________________________</t>
  </si>
  <si>
    <t>за ______________________  20____ року</t>
  </si>
  <si>
    <t xml:space="preserve">(квартал) </t>
  </si>
  <si>
    <t>ураховано  в діючих тарифах</t>
  </si>
  <si>
    <t>інші витрати:</t>
  </si>
  <si>
    <t>тис. грн.</t>
  </si>
  <si>
    <t>1.2.5.</t>
  </si>
  <si>
    <t>Інші операційні витрати:  </t>
  </si>
  <si>
    <t xml:space="preserve">придбання теплової енергії в інших суб'єктів господарювання  (розшифрувати за продавцями):  </t>
  </si>
  <si>
    <t>транспортування теплової енергії тепловими мережами інших суб'єктів господарювання (розшифрувати за транспортувальниками)</t>
  </si>
  <si>
    <t>Чистий дохід від реалізації послуги з  транспортування теплової енергії інших власників тепловими мережами ліцензіата за діючими тарифами (розшифрувати за власниками), у тому числі для потреб:</t>
  </si>
  <si>
    <t xml:space="preserve"> Інші операційні доходи:</t>
  </si>
  <si>
    <t xml:space="preserve">електронна пошта: _____________________________________________________  </t>
  </si>
  <si>
    <t>за __________ рік</t>
  </si>
  <si>
    <t>інші витрати на утримання абонентської служби</t>
  </si>
  <si>
    <t>Витрати на проведення періодичної повірки квартирних засобів обліку, у тому числі їх демонтаж, транспортування та монтаж після повірки</t>
  </si>
  <si>
    <t>Витрати на обслуговування, ремонт, опломбування (розпломбування), формування обмінного фонду квартирних засобів обліку</t>
  </si>
  <si>
    <t>Витрати на оплату послуг банків та інших установ з приймання і перерахування коштів</t>
  </si>
  <si>
    <t>Інші витрати:</t>
  </si>
  <si>
    <t>Відсоток послуг банку</t>
  </si>
  <si>
    <t>телефон:_____________________  факс: ____________________</t>
  </si>
  <si>
    <t>електронна пошта: _________________________</t>
  </si>
  <si>
    <t>1.1.1.6.2</t>
  </si>
  <si>
    <t>Виробництво теплової енергії</t>
  </si>
  <si>
    <t>IІІ. Деталізація звіту про результати діяльності в розрізі  встановлених тарифів на послуги з централізованого опалення</t>
  </si>
  <si>
    <t>№ з/п  форми 4-тепло</t>
  </si>
  <si>
    <t>ураховано в 
діючих 
тарифах</t>
  </si>
  <si>
    <t>280</t>
  </si>
  <si>
    <t>285</t>
  </si>
  <si>
    <t>290</t>
  </si>
  <si>
    <t>295</t>
  </si>
  <si>
    <t>300</t>
  </si>
  <si>
    <t>305</t>
  </si>
  <si>
    <t>310</t>
  </si>
  <si>
    <t>315</t>
  </si>
  <si>
    <t>320</t>
  </si>
  <si>
    <t>475</t>
  </si>
  <si>
    <t>480</t>
  </si>
  <si>
    <t>485</t>
  </si>
  <si>
    <r>
      <t>Вартість 1 кВт</t>
    </r>
    <r>
      <rPr>
        <sz val="22"/>
        <rFont val="Calibri"/>
        <family val="2"/>
        <charset val="204"/>
      </rPr>
      <t>∙</t>
    </r>
    <r>
      <rPr>
        <sz val="22"/>
        <rFont val="Times New Roman"/>
        <family val="1"/>
        <charset val="204"/>
      </rPr>
      <t>год електроенергії</t>
    </r>
  </si>
  <si>
    <r>
      <t>Вартість передачі 1 кВт</t>
    </r>
    <r>
      <rPr>
        <sz val="22"/>
        <rFont val="Calibri"/>
        <family val="2"/>
        <charset val="204"/>
      </rPr>
      <t>∙</t>
    </r>
    <r>
      <rPr>
        <sz val="22"/>
        <rFont val="Times New Roman"/>
        <family val="1"/>
        <charset val="204"/>
      </rPr>
      <t>год електроенергії мережами енергопередавального підприємства</t>
    </r>
  </si>
  <si>
    <t>вартість теплової енергії для надання послуг з централізованого опалення</t>
  </si>
  <si>
    <t>Інші види діяльності</t>
  </si>
  <si>
    <t>II Аналіз фактичної собівартості за структурою тарифу</t>
  </si>
  <si>
    <t>Довідково:</t>
  </si>
  <si>
    <t>Кількість мешканців, яким надають послуги з централізованого постачання гарячої води</t>
  </si>
  <si>
    <t>Обсяг питної води для надання послуг з централізованого постачання гарячої води</t>
  </si>
  <si>
    <t>у тому числі обсяг води власного виробництва</t>
  </si>
  <si>
    <t>грн/куб. м</t>
  </si>
  <si>
    <t>Тривалість надання послуг з централізованого постачання гарячої води</t>
  </si>
  <si>
    <t>Середньодобова тривалість надання послуг з централізованого постачання гарячої води</t>
  </si>
  <si>
    <t>годин на добу</t>
  </si>
  <si>
    <t>1465</t>
  </si>
  <si>
    <t>Сума перерахунків плати за послуги згідно з постановою КМУ від 17.02.2010 № 151</t>
  </si>
  <si>
    <t>Сума перерахунків плати за послуги згідно з постановою КМУ від 30.10.2015 № 1037 ("+" донараховано / "-" зменшено платіж)</t>
  </si>
  <si>
    <t>1565</t>
  </si>
  <si>
    <t>92.1</t>
  </si>
  <si>
    <t>92.2</t>
  </si>
  <si>
    <t>92.3</t>
  </si>
  <si>
    <t>107.1</t>
  </si>
  <si>
    <t>Вартість 1 куб. м холодної води без ПДВ</t>
  </si>
  <si>
    <t>108.1</t>
  </si>
  <si>
    <t>Вартість 1 куб. м холодної води без ПДВ рядка 1705</t>
  </si>
  <si>
    <t>Питомі витрати теплоти на опалення 1 кв. м та підгрів 1 куб. м</t>
  </si>
  <si>
    <t>Питомі витрати теплоти на опалення 1 кв. м.</t>
  </si>
  <si>
    <t>Вартість теплової енергії для надання комунальних послуг, усього</t>
  </si>
  <si>
    <t>1960</t>
  </si>
  <si>
    <t>1965</t>
  </si>
  <si>
    <t>1970</t>
  </si>
  <si>
    <t>1975</t>
  </si>
  <si>
    <t>1980</t>
  </si>
  <si>
    <t>1985</t>
  </si>
  <si>
    <t>1990</t>
  </si>
  <si>
    <t>1995</t>
  </si>
  <si>
    <t>2000</t>
  </si>
  <si>
    <t>2005</t>
  </si>
  <si>
    <t>2015</t>
  </si>
  <si>
    <t>2020</t>
  </si>
  <si>
    <t>2025</t>
  </si>
  <si>
    <t>2030</t>
  </si>
  <si>
    <t>2035</t>
  </si>
  <si>
    <t>2040</t>
  </si>
  <si>
    <t>2045</t>
  </si>
  <si>
    <t>2060</t>
  </si>
  <si>
    <t>2065</t>
  </si>
  <si>
    <t>2070</t>
  </si>
  <si>
    <t>2075</t>
  </si>
  <si>
    <t>2080</t>
  </si>
  <si>
    <t>2085</t>
  </si>
  <si>
    <t>2090</t>
  </si>
  <si>
    <t>128</t>
  </si>
  <si>
    <t>(підпис керівника)</t>
  </si>
  <si>
    <t>№ з/п  форми 4</t>
  </si>
  <si>
    <t>(поштовий індекс, населений пункт, вулиця/провулок</t>
  </si>
  <si>
    <t>Продовження додатка 4</t>
  </si>
  <si>
    <t>Додаток 1 до форми 4 (квартальна)</t>
  </si>
  <si>
    <t>Додаток 2 до форми 4 (квартальна)</t>
  </si>
  <si>
    <t>Розшифровка окремих показників форми №4 (квартальна)</t>
  </si>
  <si>
    <t>Додаток  4                                                                        до рекомендацій затвердженим Наказом управління економіки щодо організаціїї звітності, що подаються суб'єктами господарювання у сферах теплопостачання, тарифи на послуги яким встановлюються виконкомом Криворізької міської ради</t>
  </si>
  <si>
    <t>1.1.1.6</t>
  </si>
  <si>
    <t>1.1.1.6.1</t>
  </si>
  <si>
    <t>5.1.4</t>
  </si>
  <si>
    <t>5.1.4.1</t>
  </si>
  <si>
    <t>5.1.4.2</t>
  </si>
  <si>
    <t>5.1.4.3</t>
  </si>
  <si>
    <t>5.1.5</t>
  </si>
  <si>
    <t>63.1</t>
  </si>
  <si>
    <t>63.2</t>
  </si>
  <si>
    <t>63.3</t>
  </si>
  <si>
    <t>72.1</t>
  </si>
  <si>
    <t>72.2</t>
  </si>
  <si>
    <t>73.1</t>
  </si>
  <si>
    <t>73.2</t>
  </si>
  <si>
    <t>74.1</t>
  </si>
  <si>
    <t>74.2</t>
  </si>
  <si>
    <t>93.1</t>
  </si>
  <si>
    <t>93.2</t>
  </si>
  <si>
    <t>93.3</t>
  </si>
  <si>
    <t>97.1</t>
  </si>
  <si>
    <t>98.1</t>
  </si>
  <si>
    <t>99.1</t>
  </si>
  <si>
    <t>107.2</t>
  </si>
  <si>
    <t>108.2</t>
  </si>
  <si>
    <t>109.1</t>
  </si>
  <si>
    <t>109.2</t>
  </si>
  <si>
    <t>110.1</t>
  </si>
  <si>
    <t>110.2</t>
  </si>
  <si>
    <t>115.1</t>
  </si>
  <si>
    <t>115.2</t>
  </si>
  <si>
    <t>117</t>
  </si>
  <si>
    <t>119</t>
  </si>
  <si>
    <t>129</t>
  </si>
  <si>
    <t>130</t>
  </si>
  <si>
    <t>132</t>
  </si>
  <si>
    <t>143</t>
  </si>
  <si>
    <t>144</t>
  </si>
  <si>
    <t>151</t>
  </si>
  <si>
    <t>55.1.</t>
  </si>
  <si>
    <t>55.2.</t>
  </si>
  <si>
    <t>55.3.</t>
  </si>
  <si>
    <t>62.1</t>
  </si>
  <si>
    <t>62.2</t>
  </si>
  <si>
    <t>62.3</t>
  </si>
  <si>
    <t>65.1</t>
  </si>
  <si>
    <t>71.1</t>
  </si>
  <si>
    <t>71.2</t>
  </si>
  <si>
    <t>84.1</t>
  </si>
  <si>
    <t>84.2</t>
  </si>
  <si>
    <t>84.3</t>
  </si>
  <si>
    <r>
      <t>коп/ кВт</t>
    </r>
    <r>
      <rPr>
        <vertAlign val="superscript"/>
        <sz val="22"/>
        <rFont val="Calibri"/>
        <family val="2"/>
        <charset val="204"/>
      </rPr>
      <t>•</t>
    </r>
    <r>
      <rPr>
        <sz val="22"/>
        <rFont val="Times New Roman"/>
        <family val="1"/>
        <charset val="204"/>
      </rPr>
      <t>год</t>
    </r>
  </si>
  <si>
    <t>1300; 1600</t>
  </si>
  <si>
    <t>1305; 1605</t>
  </si>
  <si>
    <t>55,3; 84,3</t>
  </si>
  <si>
    <t>56; 85</t>
  </si>
  <si>
    <t>1310; 1610</t>
  </si>
  <si>
    <t>57; 86</t>
  </si>
  <si>
    <t>1320; 1620</t>
  </si>
  <si>
    <t>58; 87</t>
  </si>
  <si>
    <t>1625; 1325</t>
  </si>
  <si>
    <t>88; 59</t>
  </si>
  <si>
    <t>1425; 1730</t>
  </si>
  <si>
    <t>66; 100</t>
  </si>
  <si>
    <t xml:space="preserve">  Розшифровка окремих показників форми № 4 (квартальна)                                                                                                                                                                                                                                                                                                                     IІІ. Деталізація звіту про результати діяльності в розрізі  встановлених тарифів на послуги з центалізованого опалення</t>
  </si>
  <si>
    <t>Вартість теплової енергії для надання комунальних послуг</t>
  </si>
  <si>
    <t>ФОРМА 4
Звіт про фінансові результати та виконання структури встановлених тарифів за видами діяльності суб'єкта господарювання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</si>
</sst>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"/>
    <numFmt numFmtId="166" formatCode="#,##0.0"/>
    <numFmt numFmtId="167" formatCode="0.0"/>
  </numFmts>
  <fonts count="38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sz val="8"/>
      <color theme="1"/>
      <name val="Calibri"/>
      <family val="2"/>
      <scheme val="minor"/>
    </font>
    <font>
      <sz val="10"/>
      <color indexed="10"/>
      <name val="Arial"/>
      <family val="2"/>
      <charset val="204"/>
    </font>
    <font>
      <sz val="20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24"/>
      <name val="Arial"/>
      <family val="2"/>
      <charset val="204"/>
    </font>
    <font>
      <sz val="2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18"/>
      <name val="Times New Roman"/>
      <family val="1"/>
      <charset val="204"/>
    </font>
    <font>
      <sz val="19"/>
      <name val="Times New Roman"/>
      <family val="1"/>
      <charset val="204"/>
    </font>
    <font>
      <sz val="22"/>
      <name val="Calibri"/>
      <family val="2"/>
      <charset val="204"/>
    </font>
    <font>
      <sz val="22"/>
      <name val="Arial"/>
      <family val="2"/>
      <charset val="204"/>
    </font>
    <font>
      <sz val="2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20"/>
      <name val="Arial"/>
      <family val="2"/>
      <charset val="204"/>
    </font>
    <font>
      <sz val="22"/>
      <color indexed="8"/>
      <name val="Times New Roman"/>
      <family val="1"/>
      <charset val="204"/>
    </font>
    <font>
      <sz val="26"/>
      <name val="Times New Roman"/>
      <family val="1"/>
      <charset val="204"/>
    </font>
    <font>
      <sz val="21"/>
      <name val="Arial Cyr"/>
      <charset val="204"/>
    </font>
    <font>
      <sz val="21"/>
      <name val="Arial"/>
      <family val="2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Arial"/>
      <family val="2"/>
      <charset val="204"/>
    </font>
    <font>
      <vertAlign val="superscript"/>
      <sz val="22"/>
      <name val="Calibri"/>
      <family val="2"/>
      <charset val="204"/>
    </font>
    <font>
      <sz val="8"/>
      <color rgb="FFFF0000"/>
      <name val="Calibri"/>
      <family val="2"/>
      <scheme val="minor"/>
    </font>
    <font>
      <sz val="16"/>
      <name val="Arial"/>
      <family val="2"/>
      <charset val="204"/>
    </font>
    <font>
      <sz val="1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27">
    <xf numFmtId="0" fontId="0" fillId="0" borderId="0" xfId="0"/>
    <xf numFmtId="0" fontId="4" fillId="0" borderId="0" xfId="1" applyFont="1" applyFill="1" applyProtection="1">
      <protection locked="0"/>
    </xf>
    <xf numFmtId="0" fontId="1" fillId="0" borderId="0" xfId="1" applyFont="1" applyAlignment="1" applyProtection="1">
      <protection locked="0"/>
    </xf>
    <xf numFmtId="0" fontId="4" fillId="0" borderId="0" xfId="1" applyFont="1" applyProtection="1">
      <protection locked="0"/>
    </xf>
    <xf numFmtId="0" fontId="1" fillId="0" borderId="0" xfId="2" applyFont="1" applyFill="1" applyBorder="1" applyAlignment="1" applyProtection="1">
      <alignment vertical="center" wrapText="1"/>
      <protection locked="0"/>
    </xf>
    <xf numFmtId="0" fontId="4" fillId="0" borderId="0" xfId="1" applyFont="1" applyFill="1" applyAlignment="1" applyProtection="1">
      <alignment wrapText="1"/>
      <protection locked="0"/>
    </xf>
    <xf numFmtId="0" fontId="4" fillId="0" borderId="0" xfId="1" applyFont="1" applyFill="1" applyAlignment="1" applyProtection="1">
      <alignment horizontal="center" wrapText="1"/>
      <protection locked="0"/>
    </xf>
    <xf numFmtId="0" fontId="4" fillId="4" borderId="0" xfId="1" applyFont="1" applyFill="1" applyProtection="1">
      <protection locked="0"/>
    </xf>
    <xf numFmtId="0" fontId="4" fillId="0" borderId="0" xfId="1" applyFont="1" applyAlignment="1" applyProtection="1">
      <alignment wrapText="1"/>
      <protection locked="0"/>
    </xf>
    <xf numFmtId="0" fontId="4" fillId="4" borderId="0" xfId="1" applyFont="1" applyFill="1" applyAlignment="1" applyProtection="1">
      <alignment horizontal="center" wrapText="1"/>
      <protection locked="0"/>
    </xf>
    <xf numFmtId="0" fontId="1" fillId="0" borderId="18" xfId="1" applyFont="1" applyFill="1" applyBorder="1" applyAlignment="1">
      <alignment horizontal="center" vertical="center" wrapText="1"/>
    </xf>
    <xf numFmtId="0" fontId="1" fillId="0" borderId="0" xfId="1" applyNumberFormat="1" applyFont="1" applyFill="1" applyBorder="1" applyProtection="1">
      <protection locked="0"/>
    </xf>
    <xf numFmtId="0" fontId="1" fillId="0" borderId="0" xfId="1" applyFont="1" applyFill="1" applyBorder="1" applyAlignment="1" applyProtection="1">
      <alignment wrapText="1"/>
      <protection locked="0"/>
    </xf>
    <xf numFmtId="0" fontId="1" fillId="0" borderId="0" xfId="1" applyFont="1" applyFill="1" applyBorder="1" applyAlignment="1" applyProtection="1">
      <alignment horizontal="center" wrapText="1"/>
      <protection locked="0"/>
    </xf>
    <xf numFmtId="167" fontId="1" fillId="0" borderId="0" xfId="1" applyNumberFormat="1" applyFont="1" applyFill="1" applyBorder="1" applyAlignment="1" applyProtection="1">
      <alignment wrapText="1"/>
      <protection locked="0"/>
    </xf>
    <xf numFmtId="0" fontId="1" fillId="0" borderId="2" xfId="1" applyFont="1" applyFill="1" applyBorder="1" applyAlignment="1" applyProtection="1">
      <alignment horizontal="center" vertical="top" wrapText="1"/>
      <protection locked="0"/>
    </xf>
    <xf numFmtId="0" fontId="1" fillId="0" borderId="0" xfId="1" applyFont="1" applyFill="1" applyAlignment="1" applyProtection="1">
      <alignment horizontal="center" vertical="justify"/>
      <protection locked="0"/>
    </xf>
    <xf numFmtId="0" fontId="1" fillId="0" borderId="0" xfId="1" applyFont="1" applyFill="1" applyProtection="1">
      <protection locked="0"/>
    </xf>
    <xf numFmtId="0" fontId="1" fillId="0" borderId="0" xfId="1" applyFont="1" applyFill="1" applyAlignment="1" applyProtection="1">
      <alignment horizontal="left" vertical="top"/>
      <protection locked="0"/>
    </xf>
    <xf numFmtId="0" fontId="1" fillId="0" borderId="2" xfId="1" applyFont="1" applyFill="1" applyBorder="1" applyAlignment="1" applyProtection="1">
      <alignment horizontal="center"/>
      <protection locked="0"/>
    </xf>
    <xf numFmtId="0" fontId="2" fillId="0" borderId="0" xfId="0" applyFont="1" applyFill="1" applyProtection="1"/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vertical="center"/>
    </xf>
    <xf numFmtId="0" fontId="6" fillId="0" borderId="0" xfId="0" applyFont="1" applyFill="1" applyProtection="1"/>
    <xf numFmtId="0" fontId="2" fillId="0" borderId="0" xfId="0" applyFont="1" applyFill="1" applyProtection="1">
      <protection locked="0"/>
    </xf>
    <xf numFmtId="0" fontId="2" fillId="0" borderId="1" xfId="0" applyFont="1" applyFill="1" applyBorder="1" applyProtection="1">
      <protection locked="0"/>
    </xf>
    <xf numFmtId="0" fontId="6" fillId="0" borderId="1" xfId="0" applyFont="1" applyFill="1" applyBorder="1" applyProtection="1">
      <protection locked="0"/>
    </xf>
    <xf numFmtId="0" fontId="2" fillId="0" borderId="22" xfId="0" applyFont="1" applyFill="1" applyBorder="1" applyProtection="1">
      <protection locked="0"/>
    </xf>
    <xf numFmtId="0" fontId="2" fillId="0" borderId="27" xfId="0" applyFont="1" applyFill="1" applyBorder="1" applyProtection="1">
      <protection locked="0"/>
    </xf>
    <xf numFmtId="0" fontId="11" fillId="0" borderId="28" xfId="0" applyFont="1" applyFill="1" applyBorder="1" applyAlignment="1" applyProtection="1">
      <alignment vertical="center" wrapText="1"/>
      <protection locked="0"/>
    </xf>
    <xf numFmtId="0" fontId="13" fillId="0" borderId="0" xfId="0" applyFont="1" applyFill="1" applyProtection="1"/>
    <xf numFmtId="3" fontId="15" fillId="2" borderId="13" xfId="0" applyNumberFormat="1" applyFont="1" applyFill="1" applyBorder="1" applyAlignment="1" applyProtection="1">
      <alignment horizontal="center" vertical="center" wrapText="1"/>
    </xf>
    <xf numFmtId="3" fontId="15" fillId="2" borderId="14" xfId="0" applyNumberFormat="1" applyFont="1" applyFill="1" applyBorder="1" applyAlignment="1" applyProtection="1">
      <alignment horizontal="center" vertical="center" wrapText="1"/>
    </xf>
    <xf numFmtId="3" fontId="15" fillId="3" borderId="13" xfId="0" applyNumberFormat="1" applyFont="1" applyFill="1" applyBorder="1" applyAlignment="1" applyProtection="1">
      <alignment horizontal="center" vertical="center" wrapText="1"/>
    </xf>
    <xf numFmtId="3" fontId="15" fillId="2" borderId="16" xfId="0" applyNumberFormat="1" applyFont="1" applyFill="1" applyBorder="1" applyAlignment="1" applyProtection="1">
      <alignment horizontal="center" vertical="center" wrapText="1"/>
    </xf>
    <xf numFmtId="3" fontId="15" fillId="2" borderId="17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Protection="1"/>
    <xf numFmtId="3" fontId="15" fillId="2" borderId="18" xfId="0" applyNumberFormat="1" applyFont="1" applyFill="1" applyBorder="1" applyAlignment="1" applyProtection="1">
      <alignment horizontal="center" vertical="center" wrapText="1"/>
    </xf>
    <xf numFmtId="3" fontId="15" fillId="3" borderId="14" xfId="0" applyNumberFormat="1" applyFont="1" applyFill="1" applyBorder="1" applyAlignment="1" applyProtection="1">
      <alignment horizontal="center" vertical="center" wrapText="1"/>
    </xf>
    <xf numFmtId="164" fontId="15" fillId="2" borderId="13" xfId="0" applyNumberFormat="1" applyFont="1" applyFill="1" applyBorder="1" applyAlignment="1" applyProtection="1">
      <alignment horizontal="center" vertical="center" wrapText="1"/>
    </xf>
    <xf numFmtId="165" fontId="15" fillId="2" borderId="13" xfId="0" applyNumberFormat="1" applyFont="1" applyFill="1" applyBorder="1" applyAlignment="1" applyProtection="1">
      <alignment horizontal="center" vertical="center" wrapText="1"/>
    </xf>
    <xf numFmtId="4" fontId="15" fillId="2" borderId="13" xfId="0" applyNumberFormat="1" applyFont="1" applyFill="1" applyBorder="1" applyAlignment="1" applyProtection="1">
      <alignment horizontal="center" vertical="center" wrapText="1"/>
    </xf>
    <xf numFmtId="2" fontId="15" fillId="2" borderId="13" xfId="0" applyNumberFormat="1" applyFont="1" applyFill="1" applyBorder="1" applyAlignment="1" applyProtection="1">
      <alignment horizontal="center" vertical="center" wrapText="1"/>
    </xf>
    <xf numFmtId="3" fontId="15" fillId="3" borderId="16" xfId="0" applyNumberFormat="1" applyFont="1" applyFill="1" applyBorder="1" applyAlignment="1" applyProtection="1">
      <alignment horizontal="center" vertical="center" wrapText="1"/>
    </xf>
    <xf numFmtId="3" fontId="15" fillId="3" borderId="17" xfId="0" applyNumberFormat="1" applyFont="1" applyFill="1" applyBorder="1" applyAlignment="1" applyProtection="1">
      <alignment horizontal="center" vertical="center" wrapText="1"/>
    </xf>
    <xf numFmtId="4" fontId="15" fillId="2" borderId="1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Protection="1"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0" fontId="11" fillId="0" borderId="0" xfId="0" applyFont="1" applyFill="1" applyBorder="1" applyAlignment="1" applyProtection="1">
      <alignment horizontal="center" vertical="top" wrapText="1"/>
      <protection locked="0"/>
    </xf>
    <xf numFmtId="0" fontId="16" fillId="0" borderId="0" xfId="1" applyFont="1" applyFill="1" applyAlignment="1" applyProtection="1">
      <alignment vertical="top" wrapText="1"/>
      <protection locked="0"/>
    </xf>
    <xf numFmtId="3" fontId="15" fillId="2" borderId="4" xfId="0" applyNumberFormat="1" applyFont="1" applyFill="1" applyBorder="1" applyAlignment="1" applyProtection="1">
      <alignment horizontal="center" vertical="center" wrapText="1"/>
    </xf>
    <xf numFmtId="3" fontId="15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15" fillId="2" borderId="31" xfId="0" applyNumberFormat="1" applyFont="1" applyFill="1" applyBorder="1" applyAlignment="1" applyProtection="1">
      <alignment horizontal="center" vertical="center" wrapText="1"/>
    </xf>
    <xf numFmtId="165" fontId="15" fillId="2" borderId="10" xfId="0" applyNumberFormat="1" applyFont="1" applyFill="1" applyBorder="1" applyAlignment="1" applyProtection="1">
      <alignment horizontal="center" vertical="center" wrapText="1"/>
    </xf>
    <xf numFmtId="165" fontId="15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5" fillId="2" borderId="31" xfId="0" applyNumberFormat="1" applyFont="1" applyFill="1" applyBorder="1" applyAlignment="1" applyProtection="1">
      <alignment horizontal="center" vertical="center" wrapText="1"/>
    </xf>
    <xf numFmtId="165" fontId="15" fillId="2" borderId="31" xfId="0" applyNumberFormat="1" applyFont="1" applyFill="1" applyBorder="1" applyAlignment="1" applyProtection="1">
      <alignment horizontal="center" vertical="center" wrapText="1"/>
    </xf>
    <xf numFmtId="3" fontId="15" fillId="2" borderId="15" xfId="0" applyNumberFormat="1" applyFont="1" applyFill="1" applyBorder="1" applyAlignment="1" applyProtection="1">
      <alignment horizontal="center" vertical="center" wrapText="1"/>
    </xf>
    <xf numFmtId="4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4" fontId="15" fillId="2" borderId="16" xfId="0" applyNumberFormat="1" applyFont="1" applyFill="1" applyBorder="1" applyAlignment="1" applyProtection="1">
      <alignment horizontal="center" vertical="center" wrapText="1"/>
    </xf>
    <xf numFmtId="0" fontId="2" fillId="0" borderId="0" xfId="2" applyFont="1" applyProtection="1"/>
    <xf numFmtId="0" fontId="25" fillId="0" borderId="0" xfId="2" applyFont="1" applyProtection="1"/>
    <xf numFmtId="0" fontId="13" fillId="0" borderId="0" xfId="2" applyFont="1" applyProtection="1"/>
    <xf numFmtId="0" fontId="19" fillId="0" borderId="0" xfId="2" applyFont="1" applyAlignment="1" applyProtection="1">
      <alignment horizontal="center" vertical="center"/>
    </xf>
    <xf numFmtId="0" fontId="15" fillId="0" borderId="0" xfId="2" applyFont="1" applyAlignment="1" applyProtection="1">
      <alignment horizontal="center"/>
    </xf>
    <xf numFmtId="0" fontId="2" fillId="4" borderId="0" xfId="2" applyFont="1" applyFill="1" applyAlignment="1" applyProtection="1">
      <alignment horizontal="center" vertical="center"/>
    </xf>
    <xf numFmtId="0" fontId="2" fillId="4" borderId="0" xfId="2" applyFont="1" applyFill="1" applyProtection="1"/>
    <xf numFmtId="0" fontId="13" fillId="0" borderId="0" xfId="0" applyFont="1" applyFill="1" applyBorder="1" applyAlignment="1" applyProtection="1">
      <alignment horizontal="center" wrapText="1"/>
    </xf>
    <xf numFmtId="0" fontId="23" fillId="0" borderId="0" xfId="0" applyFont="1" applyFill="1" applyBorder="1" applyAlignment="1" applyProtection="1">
      <alignment wrapText="1"/>
    </xf>
    <xf numFmtId="0" fontId="7" fillId="0" borderId="0" xfId="0" applyFont="1" applyFill="1" applyProtection="1"/>
    <xf numFmtId="3" fontId="15" fillId="2" borderId="19" xfId="0" applyNumberFormat="1" applyFont="1" applyFill="1" applyBorder="1" applyAlignment="1" applyProtection="1">
      <alignment horizontal="center" vertical="center" wrapText="1"/>
    </xf>
    <xf numFmtId="3" fontId="15" fillId="2" borderId="40" xfId="0" applyNumberFormat="1" applyFont="1" applyFill="1" applyBorder="1" applyAlignment="1" applyProtection="1">
      <alignment horizontal="center" vertical="center" wrapText="1"/>
    </xf>
    <xf numFmtId="3" fontId="15" fillId="0" borderId="13" xfId="0" applyNumberFormat="1" applyFont="1" applyFill="1" applyBorder="1" applyAlignment="1" applyProtection="1">
      <alignment horizontal="center" vertical="center" wrapText="1"/>
      <protection locked="0"/>
    </xf>
    <xf numFmtId="166" fontId="15" fillId="2" borderId="31" xfId="0" applyNumberFormat="1" applyFont="1" applyFill="1" applyBorder="1" applyAlignment="1" applyProtection="1">
      <alignment horizontal="center" vertical="center" wrapText="1"/>
    </xf>
    <xf numFmtId="166" fontId="15" fillId="2" borderId="13" xfId="0" applyNumberFormat="1" applyFont="1" applyFill="1" applyBorder="1" applyAlignment="1" applyProtection="1">
      <alignment horizontal="center" vertical="center" wrapText="1"/>
    </xf>
    <xf numFmtId="166" fontId="15" fillId="2" borderId="40" xfId="0" applyNumberFormat="1" applyFont="1" applyFill="1" applyBorder="1" applyAlignment="1" applyProtection="1">
      <alignment horizontal="center" vertical="center" wrapText="1"/>
    </xf>
    <xf numFmtId="166" fontId="15" fillId="2" borderId="14" xfId="0" applyNumberFormat="1" applyFont="1" applyFill="1" applyBorder="1" applyAlignment="1" applyProtection="1">
      <alignment horizontal="center" vertical="center" wrapText="1"/>
    </xf>
    <xf numFmtId="4" fontId="15" fillId="2" borderId="20" xfId="0" applyNumberFormat="1" applyFont="1" applyFill="1" applyBorder="1" applyAlignment="1" applyProtection="1">
      <alignment horizontal="center" vertical="center" wrapText="1"/>
    </xf>
    <xf numFmtId="0" fontId="15" fillId="0" borderId="0" xfId="2" applyFont="1" applyFill="1" applyAlignment="1" applyProtection="1">
      <alignment horizontal="center"/>
      <protection locked="0"/>
    </xf>
    <xf numFmtId="0" fontId="2" fillId="0" borderId="0" xfId="2" applyFont="1" applyFill="1" applyProtection="1">
      <protection locked="0"/>
    </xf>
    <xf numFmtId="0" fontId="2" fillId="0" borderId="0" xfId="2" applyFont="1" applyFill="1" applyAlignment="1" applyProtection="1">
      <alignment horizontal="center" vertical="center"/>
      <protection locked="0"/>
    </xf>
    <xf numFmtId="0" fontId="2" fillId="0" borderId="0" xfId="2" applyFont="1" applyFill="1" applyAlignment="1" applyProtection="1">
      <alignment vertical="center"/>
      <protection locked="0"/>
    </xf>
    <xf numFmtId="0" fontId="21" fillId="0" borderId="0" xfId="0" applyFont="1" applyFill="1" applyBorder="1" applyAlignment="1" applyProtection="1">
      <alignment vertical="center"/>
      <protection locked="0"/>
    </xf>
    <xf numFmtId="0" fontId="12" fillId="0" borderId="0" xfId="0" applyFont="1" applyFill="1" applyBorder="1" applyProtection="1">
      <protection locked="0"/>
    </xf>
    <xf numFmtId="0" fontId="28" fillId="0" borderId="2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29" fillId="0" borderId="0" xfId="0" applyFont="1" applyFill="1" applyBorder="1" applyProtection="1">
      <protection locked="0"/>
    </xf>
    <xf numFmtId="0" fontId="11" fillId="0" borderId="0" xfId="0" applyFont="1" applyFill="1" applyBorder="1" applyAlignment="1" applyProtection="1">
      <alignment horizontal="center" vertical="top"/>
      <protection locked="0"/>
    </xf>
    <xf numFmtId="0" fontId="9" fillId="0" borderId="0" xfId="0" applyFont="1" applyFill="1" applyAlignment="1" applyProtection="1">
      <protection locked="0"/>
    </xf>
    <xf numFmtId="0" fontId="10" fillId="0" borderId="0" xfId="0" applyFont="1" applyFill="1" applyProtection="1">
      <protection locked="0"/>
    </xf>
    <xf numFmtId="0" fontId="10" fillId="0" borderId="0" xfId="0" applyFont="1" applyFill="1" applyAlignment="1" applyProtection="1">
      <alignment wrapText="1"/>
      <protection locked="0"/>
    </xf>
    <xf numFmtId="0" fontId="10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 wrapText="1"/>
      <protection locked="0"/>
    </xf>
    <xf numFmtId="0" fontId="30" fillId="0" borderId="0" xfId="0" applyFont="1" applyFill="1" applyProtection="1"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0" fontId="26" fillId="0" borderId="0" xfId="0" applyFont="1" applyFill="1" applyProtection="1"/>
    <xf numFmtId="3" fontId="15" fillId="0" borderId="13" xfId="0" applyNumberFormat="1" applyFont="1" applyFill="1" applyBorder="1" applyAlignment="1" applyProtection="1">
      <alignment horizontal="center" vertical="center" wrapText="1"/>
    </xf>
    <xf numFmtId="0" fontId="31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1" applyFont="1" applyFill="1" applyBorder="1" applyAlignment="1" applyProtection="1">
      <alignment horizontal="center"/>
      <protection locked="0"/>
    </xf>
    <xf numFmtId="0" fontId="31" fillId="0" borderId="0" xfId="1" applyFont="1" applyFill="1" applyBorder="1" applyAlignment="1" applyProtection="1">
      <alignment horizontal="center" vertical="top" wrapText="1"/>
      <protection locked="0"/>
    </xf>
    <xf numFmtId="0" fontId="31" fillId="0" borderId="0" xfId="1" applyFont="1" applyFill="1" applyProtection="1">
      <protection locked="0"/>
    </xf>
    <xf numFmtId="0" fontId="31" fillId="0" borderId="0" xfId="1" applyFont="1" applyFill="1" applyAlignment="1" applyProtection="1">
      <alignment horizontal="center"/>
      <protection locked="0"/>
    </xf>
    <xf numFmtId="0" fontId="32" fillId="0" borderId="0" xfId="0" applyFont="1"/>
    <xf numFmtId="0" fontId="31" fillId="0" borderId="0" xfId="1" applyFont="1" applyAlignment="1" applyProtection="1">
      <protection locked="0"/>
    </xf>
    <xf numFmtId="0" fontId="33" fillId="0" borderId="0" xfId="1" applyFont="1" applyFill="1" applyAlignment="1" applyProtection="1">
      <alignment horizontal="center" wrapText="1"/>
      <protection locked="0"/>
    </xf>
    <xf numFmtId="0" fontId="33" fillId="0" borderId="0" xfId="1" applyFont="1" applyAlignment="1" applyProtection="1">
      <alignment horizontal="center" wrapText="1"/>
      <protection locked="0"/>
    </xf>
    <xf numFmtId="0" fontId="1" fillId="0" borderId="2" xfId="1" applyFont="1" applyFill="1" applyBorder="1" applyAlignment="1" applyProtection="1">
      <alignment horizontal="center" vertical="justify"/>
      <protection locked="0"/>
    </xf>
    <xf numFmtId="0" fontId="1" fillId="0" borderId="2" xfId="1" applyFont="1" applyFill="1" applyBorder="1" applyAlignment="1" applyProtection="1">
      <alignment horizontal="center" vertical="top"/>
      <protection locked="0"/>
    </xf>
    <xf numFmtId="0" fontId="1" fillId="0" borderId="20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0" fontId="15" fillId="0" borderId="45" xfId="0" applyFont="1" applyFill="1" applyBorder="1" applyAlignment="1" applyProtection="1">
      <alignment horizontal="left" vertical="center" wrapText="1"/>
    </xf>
    <xf numFmtId="0" fontId="11" fillId="0" borderId="34" xfId="0" applyFont="1" applyFill="1" applyBorder="1" applyAlignment="1" applyProtection="1">
      <alignment horizontal="center" vertical="center" wrapText="1"/>
    </xf>
    <xf numFmtId="0" fontId="11" fillId="0" borderId="35" xfId="0" applyFont="1" applyFill="1" applyBorder="1" applyAlignment="1" applyProtection="1">
      <alignment horizontal="center" vertical="center" wrapText="1"/>
    </xf>
    <xf numFmtId="49" fontId="11" fillId="0" borderId="34" xfId="0" applyNumberFormat="1" applyFont="1" applyFill="1" applyBorder="1" applyAlignment="1" applyProtection="1">
      <alignment horizontal="center" vertical="center" wrapText="1"/>
    </xf>
    <xf numFmtId="49" fontId="11" fillId="0" borderId="35" xfId="0" applyNumberFormat="1" applyFont="1" applyFill="1" applyBorder="1" applyAlignment="1" applyProtection="1">
      <alignment horizontal="center" vertical="center" wrapText="1"/>
    </xf>
    <xf numFmtId="3" fontId="15" fillId="0" borderId="31" xfId="0" applyNumberFormat="1" applyFont="1" applyFill="1" applyBorder="1" applyAlignment="1" applyProtection="1">
      <alignment horizontal="center" vertical="center" wrapText="1"/>
      <protection locked="0"/>
    </xf>
    <xf numFmtId="3" fontId="15" fillId="0" borderId="31" xfId="0" applyNumberFormat="1" applyFont="1" applyFill="1" applyBorder="1" applyAlignment="1" applyProtection="1">
      <alignment horizontal="center" vertical="center" wrapText="1"/>
    </xf>
    <xf numFmtId="3" fontId="15" fillId="3" borderId="31" xfId="0" applyNumberFormat="1" applyFont="1" applyFill="1" applyBorder="1" applyAlignment="1" applyProtection="1">
      <alignment horizontal="center" vertical="center" wrapText="1"/>
    </xf>
    <xf numFmtId="3" fontId="15" fillId="0" borderId="14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31" xfId="0" applyNumberFormat="1" applyFont="1" applyFill="1" applyBorder="1" applyAlignment="1" applyProtection="1">
      <alignment horizontal="center" vertical="center" wrapText="1"/>
    </xf>
    <xf numFmtId="2" fontId="15" fillId="2" borderId="31" xfId="0" applyNumberFormat="1" applyFont="1" applyFill="1" applyBorder="1" applyAlignment="1" applyProtection="1">
      <alignment horizontal="center" vertical="center" wrapText="1"/>
    </xf>
    <xf numFmtId="3" fontId="15" fillId="0" borderId="20" xfId="0" applyNumberFormat="1" applyFont="1" applyFill="1" applyBorder="1" applyAlignment="1" applyProtection="1">
      <alignment horizontal="center" vertical="center" wrapText="1"/>
      <protection locked="0"/>
    </xf>
    <xf numFmtId="3" fontId="15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45" xfId="2" applyFont="1" applyFill="1" applyBorder="1" applyAlignment="1" applyProtection="1">
      <alignment horizontal="left" vertical="center"/>
    </xf>
    <xf numFmtId="0" fontId="15" fillId="0" borderId="46" xfId="2" applyFont="1" applyFill="1" applyBorder="1" applyAlignment="1" applyProtection="1">
      <alignment horizontal="left" vertical="center"/>
    </xf>
    <xf numFmtId="0" fontId="15" fillId="0" borderId="48" xfId="2" applyFont="1" applyFill="1" applyBorder="1" applyAlignment="1" applyProtection="1">
      <alignment horizontal="left" vertical="center"/>
    </xf>
    <xf numFmtId="0" fontId="15" fillId="0" borderId="44" xfId="0" applyFont="1" applyFill="1" applyBorder="1" applyAlignment="1" applyProtection="1">
      <alignment vertical="center" wrapText="1"/>
    </xf>
    <xf numFmtId="0" fontId="15" fillId="0" borderId="45" xfId="2" applyFont="1" applyFill="1" applyBorder="1" applyAlignment="1" applyProtection="1">
      <alignment horizontal="left" vertical="center" wrapText="1"/>
    </xf>
    <xf numFmtId="0" fontId="15" fillId="0" borderId="45" xfId="2" applyFont="1" applyFill="1" applyBorder="1" applyAlignment="1" applyProtection="1">
      <alignment vertical="center" wrapText="1"/>
    </xf>
    <xf numFmtId="0" fontId="15" fillId="0" borderId="46" xfId="2" applyFont="1" applyFill="1" applyBorder="1" applyAlignment="1" applyProtection="1">
      <alignment vertical="center" wrapText="1"/>
    </xf>
    <xf numFmtId="49" fontId="15" fillId="0" borderId="26" xfId="2" applyNumberFormat="1" applyFont="1" applyFill="1" applyBorder="1" applyAlignment="1" applyProtection="1">
      <alignment horizontal="center" vertical="center" wrapText="1"/>
    </xf>
    <xf numFmtId="49" fontId="15" fillId="0" borderId="50" xfId="2" applyNumberFormat="1" applyFont="1" applyFill="1" applyBorder="1" applyAlignment="1" applyProtection="1">
      <alignment horizontal="center" vertical="center" wrapText="1"/>
    </xf>
    <xf numFmtId="3" fontId="15" fillId="0" borderId="44" xfId="2" applyNumberFormat="1" applyFont="1" applyFill="1" applyBorder="1" applyAlignment="1" applyProtection="1">
      <alignment horizontal="center" vertical="center" wrapText="1"/>
    </xf>
    <xf numFmtId="3" fontId="15" fillId="0" borderId="45" xfId="2" applyNumberFormat="1" applyFont="1" applyFill="1" applyBorder="1" applyAlignment="1" applyProtection="1">
      <alignment horizontal="center" vertical="center" wrapText="1"/>
    </xf>
    <xf numFmtId="3" fontId="15" fillId="0" borderId="46" xfId="2" applyNumberFormat="1" applyFont="1" applyFill="1" applyBorder="1" applyAlignment="1" applyProtection="1">
      <alignment horizontal="center" vertical="center" wrapText="1"/>
    </xf>
    <xf numFmtId="3" fontId="15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15" fillId="0" borderId="11" xfId="0" applyNumberFormat="1" applyFont="1" applyFill="1" applyBorder="1" applyAlignment="1" applyProtection="1">
      <alignment horizontal="center" vertical="center" wrapText="1"/>
      <protection locked="0"/>
    </xf>
    <xf numFmtId="3" fontId="15" fillId="0" borderId="38" xfId="0" applyNumberFormat="1" applyFont="1" applyFill="1" applyBorder="1" applyAlignment="1" applyProtection="1">
      <alignment horizontal="center" vertical="center" wrapText="1"/>
      <protection locked="0"/>
    </xf>
    <xf numFmtId="3" fontId="15" fillId="2" borderId="20" xfId="0" applyNumberFormat="1" applyFont="1" applyFill="1" applyBorder="1" applyAlignment="1" applyProtection="1">
      <alignment horizontal="center" vertical="center" wrapText="1"/>
    </xf>
    <xf numFmtId="3" fontId="15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1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44" xfId="2" applyFont="1" applyFill="1" applyBorder="1" applyAlignment="1" applyProtection="1">
      <alignment horizontal="left" vertical="center"/>
    </xf>
    <xf numFmtId="0" fontId="15" fillId="0" borderId="44" xfId="2" applyFont="1" applyFill="1" applyBorder="1" applyAlignment="1" applyProtection="1">
      <alignment horizontal="left" vertical="center" wrapText="1"/>
    </xf>
    <xf numFmtId="0" fontId="15" fillId="0" borderId="46" xfId="0" applyFont="1" applyFill="1" applyBorder="1" applyAlignment="1" applyProtection="1">
      <alignment horizontal="left" vertical="center" wrapText="1"/>
    </xf>
    <xf numFmtId="165" fontId="15" fillId="2" borderId="19" xfId="0" applyNumberFormat="1" applyFont="1" applyFill="1" applyBorder="1" applyAlignment="1" applyProtection="1">
      <alignment horizontal="center" vertical="center" wrapText="1"/>
    </xf>
    <xf numFmtId="165" fontId="15" fillId="2" borderId="11" xfId="0" applyNumberFormat="1" applyFont="1" applyFill="1" applyBorder="1" applyAlignment="1" applyProtection="1">
      <alignment horizontal="center" vertical="center" wrapText="1"/>
    </xf>
    <xf numFmtId="165" fontId="15" fillId="0" borderId="38" xfId="0" applyNumberFormat="1" applyFont="1" applyFill="1" applyBorder="1" applyAlignment="1" applyProtection="1">
      <alignment horizontal="center" vertical="center" wrapText="1"/>
      <protection locked="0"/>
    </xf>
    <xf numFmtId="165" fontId="15" fillId="2" borderId="14" xfId="0" applyNumberFormat="1" applyFont="1" applyFill="1" applyBorder="1" applyAlignment="1" applyProtection="1">
      <alignment horizontal="center" vertical="center" wrapText="1"/>
    </xf>
    <xf numFmtId="3" fontId="15" fillId="0" borderId="37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37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38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36" xfId="2" applyNumberFormat="1" applyFont="1" applyFill="1" applyBorder="1" applyAlignment="1" applyProtection="1">
      <alignment horizontal="center" vertical="center" wrapText="1"/>
    </xf>
    <xf numFmtId="0" fontId="15" fillId="0" borderId="44" xfId="2" applyFont="1" applyFill="1" applyBorder="1" applyAlignment="1" applyProtection="1">
      <alignment horizontal="center" vertical="center" wrapText="1"/>
    </xf>
    <xf numFmtId="0" fontId="15" fillId="0" borderId="45" xfId="2" applyFont="1" applyFill="1" applyBorder="1" applyAlignment="1" applyProtection="1">
      <alignment horizontal="center" vertical="center" wrapText="1"/>
    </xf>
    <xf numFmtId="3" fontId="15" fillId="0" borderId="24" xfId="0" applyNumberFormat="1" applyFont="1" applyFill="1" applyBorder="1" applyAlignment="1" applyProtection="1">
      <alignment horizontal="center" vertical="center" wrapText="1"/>
      <protection locked="0"/>
    </xf>
    <xf numFmtId="3" fontId="15" fillId="2" borderId="3" xfId="0" applyNumberFormat="1" applyFont="1" applyFill="1" applyBorder="1" applyAlignment="1" applyProtection="1">
      <alignment horizontal="center" vertical="center" wrapText="1"/>
    </xf>
    <xf numFmtId="49" fontId="15" fillId="0" borderId="44" xfId="2" applyNumberFormat="1" applyFont="1" applyFill="1" applyBorder="1" applyAlignment="1" applyProtection="1">
      <alignment horizontal="center" vertical="center" wrapText="1"/>
    </xf>
    <xf numFmtId="49" fontId="15" fillId="0" borderId="45" xfId="2" applyNumberFormat="1" applyFont="1" applyFill="1" applyBorder="1" applyAlignment="1" applyProtection="1">
      <alignment horizontal="center" vertical="center" wrapText="1"/>
    </xf>
    <xf numFmtId="49" fontId="15" fillId="0" borderId="46" xfId="2" applyNumberFormat="1" applyFont="1" applyFill="1" applyBorder="1" applyAlignment="1" applyProtection="1">
      <alignment horizontal="center" vertical="center" wrapText="1"/>
    </xf>
    <xf numFmtId="0" fontId="15" fillId="0" borderId="45" xfId="0" applyFont="1" applyFill="1" applyBorder="1" applyAlignment="1" applyProtection="1">
      <alignment wrapText="1"/>
    </xf>
    <xf numFmtId="4" fontId="20" fillId="0" borderId="31" xfId="0" applyNumberFormat="1" applyFont="1" applyFill="1" applyBorder="1" applyAlignment="1" applyProtection="1">
      <alignment horizontal="center" vertical="center" wrapText="1"/>
      <protection locked="0"/>
    </xf>
    <xf numFmtId="4" fontId="20" fillId="0" borderId="26" xfId="0" applyNumberFormat="1" applyFont="1" applyFill="1" applyBorder="1" applyAlignment="1" applyProtection="1">
      <alignment horizontal="center" vertical="center" wrapText="1"/>
      <protection locked="0"/>
    </xf>
    <xf numFmtId="4" fontId="15" fillId="2" borderId="17" xfId="0" applyNumberFormat="1" applyFont="1" applyFill="1" applyBorder="1" applyAlignment="1" applyProtection="1">
      <alignment horizontal="center" vertical="center" wrapText="1"/>
    </xf>
    <xf numFmtId="0" fontId="15" fillId="0" borderId="34" xfId="0" applyFont="1" applyFill="1" applyBorder="1" applyAlignment="1" applyProtection="1">
      <alignment vertical="top" wrapText="1"/>
    </xf>
    <xf numFmtId="0" fontId="27" fillId="0" borderId="34" xfId="0" applyFont="1" applyFill="1" applyBorder="1" applyAlignment="1" applyProtection="1">
      <alignment vertical="top" wrapText="1"/>
    </xf>
    <xf numFmtId="0" fontId="15" fillId="0" borderId="35" xfId="0" applyFont="1" applyFill="1" applyBorder="1" applyAlignment="1" applyProtection="1">
      <alignment vertical="top" wrapText="1"/>
    </xf>
    <xf numFmtId="49" fontId="15" fillId="0" borderId="34" xfId="0" applyNumberFormat="1" applyFont="1" applyFill="1" applyBorder="1" applyAlignment="1" applyProtection="1">
      <alignment horizontal="center" vertical="center" wrapText="1"/>
    </xf>
    <xf numFmtId="49" fontId="15" fillId="0" borderId="35" xfId="0" applyNumberFormat="1" applyFont="1" applyFill="1" applyBorder="1" applyAlignment="1" applyProtection="1">
      <alignment horizontal="center" vertical="center" wrapText="1"/>
    </xf>
    <xf numFmtId="3" fontId="15" fillId="5" borderId="31" xfId="0" applyNumberFormat="1" applyFont="1" applyFill="1" applyBorder="1" applyAlignment="1" applyProtection="1">
      <alignment horizontal="center" vertical="center" wrapText="1"/>
    </xf>
    <xf numFmtId="3" fontId="15" fillId="0" borderId="40" xfId="0" applyNumberFormat="1" applyFont="1" applyFill="1" applyBorder="1" applyAlignment="1" applyProtection="1">
      <alignment horizontal="center" vertical="center" wrapText="1"/>
      <protection locked="0"/>
    </xf>
    <xf numFmtId="4" fontId="15" fillId="2" borderId="40" xfId="0" applyNumberFormat="1" applyFont="1" applyFill="1" applyBorder="1" applyAlignment="1" applyProtection="1">
      <alignment horizontal="center" vertical="center" wrapText="1"/>
    </xf>
    <xf numFmtId="165" fontId="15" fillId="2" borderId="40" xfId="0" applyNumberFormat="1" applyFont="1" applyFill="1" applyBorder="1" applyAlignment="1" applyProtection="1">
      <alignment horizontal="center" vertical="center" wrapText="1"/>
    </xf>
    <xf numFmtId="0" fontId="1" fillId="0" borderId="34" xfId="1" applyFont="1" applyFill="1" applyBorder="1" applyAlignment="1">
      <alignment horizontal="center" vertical="center" wrapText="1"/>
    </xf>
    <xf numFmtId="0" fontId="1" fillId="0" borderId="34" xfId="1" applyNumberFormat="1" applyFont="1" applyFill="1" applyBorder="1" applyAlignment="1" applyProtection="1">
      <alignment vertical="center"/>
      <protection locked="0"/>
    </xf>
    <xf numFmtId="0" fontId="4" fillId="0" borderId="35" xfId="1" applyFont="1" applyFill="1" applyBorder="1"/>
    <xf numFmtId="0" fontId="1" fillId="0" borderId="34" xfId="1" applyFont="1" applyFill="1" applyBorder="1" applyAlignment="1" applyProtection="1">
      <alignment wrapText="1"/>
      <protection locked="0"/>
    </xf>
    <xf numFmtId="0" fontId="1" fillId="0" borderId="34" xfId="1" applyFont="1" applyFill="1" applyBorder="1" applyAlignment="1" applyProtection="1">
      <alignment horizontal="left" vertical="top" wrapText="1"/>
      <protection locked="0"/>
    </xf>
    <xf numFmtId="0" fontId="1" fillId="0" borderId="34" xfId="0" applyFont="1" applyFill="1" applyBorder="1" applyAlignment="1" applyProtection="1">
      <alignment horizontal="left" vertical="top" wrapText="1"/>
    </xf>
    <xf numFmtId="0" fontId="1" fillId="0" borderId="35" xfId="1" applyFont="1" applyFill="1" applyBorder="1" applyAlignment="1">
      <alignment wrapText="1"/>
    </xf>
    <xf numFmtId="2" fontId="1" fillId="0" borderId="13" xfId="1" applyNumberFormat="1" applyFont="1" applyFill="1" applyBorder="1" applyAlignment="1">
      <alignment vertical="center" wrapText="1"/>
    </xf>
    <xf numFmtId="2" fontId="1" fillId="0" borderId="13" xfId="1" applyNumberFormat="1" applyFont="1" applyFill="1" applyBorder="1" applyAlignment="1" applyProtection="1">
      <alignment vertical="center" wrapText="1"/>
      <protection locked="0"/>
    </xf>
    <xf numFmtId="0" fontId="4" fillId="0" borderId="13" xfId="1" applyFont="1" applyFill="1" applyBorder="1" applyAlignment="1">
      <alignment vertical="center"/>
    </xf>
    <xf numFmtId="2" fontId="1" fillId="0" borderId="13" xfId="1" applyNumberFormat="1" applyFont="1" applyFill="1" applyBorder="1" applyAlignment="1">
      <alignment horizontal="center" vertical="center" wrapText="1"/>
    </xf>
    <xf numFmtId="2" fontId="1" fillId="0" borderId="13" xfId="1" applyNumberFormat="1" applyFont="1" applyFill="1" applyBorder="1" applyAlignment="1" applyProtection="1">
      <alignment horizontal="right" vertical="center" wrapText="1"/>
      <protection locked="0"/>
    </xf>
    <xf numFmtId="2" fontId="1" fillId="0" borderId="13" xfId="1" applyNumberFormat="1" applyFont="1" applyFill="1" applyBorder="1" applyAlignment="1">
      <alignment horizontal="right" vertical="center" wrapText="1"/>
    </xf>
    <xf numFmtId="2" fontId="1" fillId="0" borderId="31" xfId="1" applyNumberFormat="1" applyFont="1" applyFill="1" applyBorder="1" applyAlignment="1">
      <alignment vertical="center" wrapText="1"/>
    </xf>
    <xf numFmtId="2" fontId="1" fillId="0" borderId="14" xfId="1" applyNumberFormat="1" applyFont="1" applyFill="1" applyBorder="1" applyAlignment="1">
      <alignment vertical="center" wrapText="1"/>
    </xf>
    <xf numFmtId="2" fontId="1" fillId="0" borderId="31" xfId="1" applyNumberFormat="1" applyFont="1" applyFill="1" applyBorder="1" applyAlignment="1" applyProtection="1">
      <alignment vertical="center" wrapText="1"/>
      <protection locked="0"/>
    </xf>
    <xf numFmtId="2" fontId="1" fillId="0" borderId="14" xfId="1" applyNumberFormat="1" applyFont="1" applyFill="1" applyBorder="1" applyAlignment="1" applyProtection="1">
      <alignment vertical="center" wrapText="1"/>
      <protection locked="0"/>
    </xf>
    <xf numFmtId="2" fontId="1" fillId="0" borderId="31" xfId="1" applyNumberFormat="1" applyFont="1" applyFill="1" applyBorder="1" applyAlignment="1">
      <alignment horizontal="center" vertical="center" wrapText="1"/>
    </xf>
    <xf numFmtId="2" fontId="1" fillId="0" borderId="14" xfId="1" applyNumberFormat="1" applyFont="1" applyFill="1" applyBorder="1" applyAlignment="1">
      <alignment horizontal="center" vertical="center" wrapText="1"/>
    </xf>
    <xf numFmtId="2" fontId="1" fillId="0" borderId="31" xfId="1" applyNumberFormat="1" applyFont="1" applyFill="1" applyBorder="1" applyAlignment="1" applyProtection="1">
      <alignment horizontal="right" vertical="center" wrapText="1"/>
      <protection locked="0"/>
    </xf>
    <xf numFmtId="2" fontId="1" fillId="0" borderId="14" xfId="1" applyNumberFormat="1" applyFont="1" applyFill="1" applyBorder="1" applyAlignment="1" applyProtection="1">
      <alignment horizontal="right" vertical="center" wrapText="1"/>
      <protection locked="0"/>
    </xf>
    <xf numFmtId="2" fontId="1" fillId="0" borderId="14" xfId="1" applyNumberFormat="1" applyFont="1" applyFill="1" applyBorder="1" applyAlignment="1">
      <alignment horizontal="right" vertical="center" wrapText="1"/>
    </xf>
    <xf numFmtId="3" fontId="1" fillId="0" borderId="20" xfId="1" applyNumberFormat="1" applyFont="1" applyFill="1" applyBorder="1" applyAlignment="1" applyProtection="1">
      <alignment horizontal="center" wrapText="1"/>
    </xf>
    <xf numFmtId="3" fontId="1" fillId="0" borderId="16" xfId="1" applyNumberFormat="1" applyFont="1" applyFill="1" applyBorder="1" applyAlignment="1" applyProtection="1">
      <alignment horizontal="center" wrapText="1"/>
    </xf>
    <xf numFmtId="0" fontId="4" fillId="0" borderId="16" xfId="1" applyFont="1" applyFill="1" applyBorder="1" applyAlignment="1">
      <alignment horizontal="center" wrapText="1"/>
    </xf>
    <xf numFmtId="0" fontId="4" fillId="0" borderId="17" xfId="1" applyFont="1" applyFill="1" applyBorder="1" applyAlignment="1">
      <alignment horizontal="center" wrapText="1"/>
    </xf>
    <xf numFmtId="0" fontId="1" fillId="0" borderId="51" xfId="1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 wrapText="1"/>
    </xf>
    <xf numFmtId="3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11" fillId="0" borderId="51" xfId="0" applyFont="1" applyFill="1" applyBorder="1" applyAlignment="1" applyProtection="1">
      <alignment horizontal="center" vertical="center" wrapText="1"/>
    </xf>
    <xf numFmtId="49" fontId="11" fillId="0" borderId="51" xfId="0" applyNumberFormat="1" applyFont="1" applyFill="1" applyBorder="1" applyAlignment="1" applyProtection="1">
      <alignment horizontal="center" vertical="center" wrapText="1"/>
    </xf>
    <xf numFmtId="3" fontId="15" fillId="2" borderId="37" xfId="0" applyNumberFormat="1" applyFont="1" applyFill="1" applyBorder="1" applyAlignment="1" applyProtection="1">
      <alignment horizontal="center" vertical="center" wrapText="1"/>
    </xf>
    <xf numFmtId="3" fontId="15" fillId="2" borderId="38" xfId="0" applyNumberFormat="1" applyFont="1" applyFill="1" applyBorder="1" applyAlignment="1" applyProtection="1">
      <alignment horizontal="center" vertical="center" wrapText="1"/>
    </xf>
    <xf numFmtId="0" fontId="7" fillId="0" borderId="32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Protection="1"/>
    <xf numFmtId="0" fontId="15" fillId="0" borderId="2" xfId="0" applyFont="1" applyFill="1" applyBorder="1" applyAlignment="1" applyProtection="1">
      <alignment vertical="center" wrapText="1"/>
    </xf>
    <xf numFmtId="0" fontId="15" fillId="0" borderId="25" xfId="0" applyFont="1" applyFill="1" applyBorder="1" applyAlignment="1" applyProtection="1">
      <alignment vertical="center" wrapText="1"/>
    </xf>
    <xf numFmtId="0" fontId="15" fillId="0" borderId="25" xfId="0" applyFont="1" applyFill="1" applyBorder="1" applyAlignment="1" applyProtection="1">
      <alignment horizontal="left" vertical="center" wrapText="1"/>
    </xf>
    <xf numFmtId="0" fontId="15" fillId="0" borderId="25" xfId="0" applyFont="1" applyFill="1" applyBorder="1" applyAlignment="1" applyProtection="1">
      <alignment horizontal="left" vertical="top" wrapText="1"/>
    </xf>
    <xf numFmtId="3" fontId="15" fillId="0" borderId="25" xfId="0" applyNumberFormat="1" applyFont="1" applyFill="1" applyBorder="1" applyAlignment="1" applyProtection="1">
      <alignment vertical="center" wrapText="1"/>
    </xf>
    <xf numFmtId="0" fontId="15" fillId="0" borderId="52" xfId="0" applyFont="1" applyFill="1" applyBorder="1" applyAlignment="1" applyProtection="1">
      <alignment vertical="center" wrapText="1"/>
    </xf>
    <xf numFmtId="0" fontId="7" fillId="0" borderId="53" xfId="0" applyFont="1" applyFill="1" applyBorder="1" applyAlignment="1" applyProtection="1">
      <alignment horizontal="center" vertical="center" wrapText="1"/>
    </xf>
    <xf numFmtId="3" fontId="15" fillId="3" borderId="37" xfId="0" applyNumberFormat="1" applyFont="1" applyFill="1" applyBorder="1" applyAlignment="1" applyProtection="1">
      <alignment horizontal="center" vertical="center" wrapText="1"/>
    </xf>
    <xf numFmtId="3" fontId="15" fillId="3" borderId="4" xfId="0" applyNumberFormat="1" applyFont="1" applyFill="1" applyBorder="1" applyAlignment="1" applyProtection="1">
      <alignment horizontal="center" vertical="center" wrapText="1"/>
    </xf>
    <xf numFmtId="0" fontId="15" fillId="0" borderId="42" xfId="0" applyFont="1" applyFill="1" applyBorder="1" applyAlignment="1" applyProtection="1">
      <alignment vertical="center" wrapText="1"/>
    </xf>
    <xf numFmtId="0" fontId="11" fillId="0" borderId="55" xfId="0" applyFont="1" applyFill="1" applyBorder="1" applyAlignment="1" applyProtection="1">
      <alignment horizontal="center" vertical="center" wrapText="1"/>
    </xf>
    <xf numFmtId="49" fontId="11" fillId="0" borderId="55" xfId="0" applyNumberFormat="1" applyFont="1" applyFill="1" applyBorder="1" applyAlignment="1" applyProtection="1">
      <alignment horizontal="center" vertical="center" wrapText="1"/>
    </xf>
    <xf numFmtId="3" fontId="15" fillId="3" borderId="56" xfId="0" applyNumberFormat="1" applyFont="1" applyFill="1" applyBorder="1" applyAlignment="1" applyProtection="1">
      <alignment horizontal="center" vertical="center" wrapText="1"/>
    </xf>
    <xf numFmtId="3" fontId="15" fillId="0" borderId="57" xfId="0" applyNumberFormat="1" applyFont="1" applyFill="1" applyBorder="1" applyAlignment="1" applyProtection="1">
      <alignment horizontal="center" vertical="center" wrapText="1"/>
      <protection locked="0"/>
    </xf>
    <xf numFmtId="3" fontId="15" fillId="3" borderId="57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49" fontId="11" fillId="0" borderId="0" xfId="0" applyNumberFormat="1" applyFont="1" applyFill="1" applyBorder="1" applyAlignment="1" applyProtection="1">
      <alignment horizontal="center" vertical="center" wrapText="1"/>
    </xf>
    <xf numFmtId="3" fontId="15" fillId="0" borderId="0" xfId="0" applyNumberFormat="1" applyFont="1" applyFill="1" applyBorder="1" applyAlignment="1" applyProtection="1">
      <alignment horizontal="center" vertical="center" wrapText="1"/>
    </xf>
    <xf numFmtId="3" fontId="15" fillId="3" borderId="58" xfId="0" applyNumberFormat="1" applyFont="1" applyFill="1" applyBorder="1" applyAlignment="1" applyProtection="1">
      <alignment horizontal="center" vertical="center" wrapText="1"/>
    </xf>
    <xf numFmtId="0" fontId="15" fillId="0" borderId="59" xfId="0" applyFont="1" applyFill="1" applyBorder="1" applyAlignment="1" applyProtection="1">
      <alignment vertical="center" wrapText="1"/>
    </xf>
    <xf numFmtId="0" fontId="11" fillId="0" borderId="33" xfId="0" applyFont="1" applyFill="1" applyBorder="1" applyAlignment="1" applyProtection="1">
      <alignment horizontal="center" vertical="center" wrapText="1"/>
    </xf>
    <xf numFmtId="49" fontId="11" fillId="0" borderId="33" xfId="0" applyNumberFormat="1" applyFont="1" applyFill="1" applyBorder="1" applyAlignment="1" applyProtection="1">
      <alignment horizontal="center" vertical="center" wrapText="1"/>
    </xf>
    <xf numFmtId="3" fontId="15" fillId="3" borderId="19" xfId="0" applyNumberFormat="1" applyFont="1" applyFill="1" applyBorder="1" applyAlignment="1" applyProtection="1">
      <alignment horizontal="center" vertical="center" wrapText="1"/>
    </xf>
    <xf numFmtId="3" fontId="15" fillId="3" borderId="10" xfId="0" applyNumberFormat="1" applyFont="1" applyFill="1" applyBorder="1" applyAlignment="1" applyProtection="1">
      <alignment horizontal="center" vertical="center" wrapText="1"/>
    </xf>
    <xf numFmtId="4" fontId="15" fillId="2" borderId="10" xfId="0" applyNumberFormat="1" applyFont="1" applyFill="1" applyBorder="1" applyAlignment="1" applyProtection="1">
      <alignment horizontal="center" vertical="center" wrapText="1"/>
    </xf>
    <xf numFmtId="3" fontId="15" fillId="3" borderId="11" xfId="0" applyNumberFormat="1" applyFont="1" applyFill="1" applyBorder="1" applyAlignment="1" applyProtection="1">
      <alignment horizontal="center" vertical="center" wrapText="1"/>
    </xf>
    <xf numFmtId="165" fontId="15" fillId="2" borderId="57" xfId="0" applyNumberFormat="1" applyFont="1" applyFill="1" applyBorder="1" applyAlignment="1" applyProtection="1">
      <alignment horizontal="center" vertical="center" wrapText="1"/>
    </xf>
    <xf numFmtId="165" fontId="15" fillId="0" borderId="0" xfId="0" applyNumberFormat="1" applyFont="1" applyFill="1" applyBorder="1" applyAlignment="1" applyProtection="1">
      <alignment horizontal="center" vertical="center" wrapText="1"/>
    </xf>
    <xf numFmtId="3" fontId="15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60" xfId="0" applyFont="1" applyFill="1" applyBorder="1" applyAlignment="1" applyProtection="1">
      <alignment horizontal="center" vertical="center" wrapText="1"/>
    </xf>
    <xf numFmtId="0" fontId="7" fillId="0" borderId="61" xfId="0" applyFont="1" applyFill="1" applyBorder="1" applyAlignment="1" applyProtection="1">
      <alignment horizontal="center" vertical="center" wrapText="1"/>
    </xf>
    <xf numFmtId="0" fontId="7" fillId="0" borderId="62" xfId="0" applyFont="1" applyFill="1" applyBorder="1" applyAlignment="1" applyProtection="1">
      <alignment horizontal="center" vertical="center" wrapText="1"/>
    </xf>
    <xf numFmtId="3" fontId="15" fillId="0" borderId="61" xfId="0" applyNumberFormat="1" applyFont="1" applyFill="1" applyBorder="1" applyAlignment="1" applyProtection="1">
      <alignment horizontal="center" vertical="center" wrapText="1"/>
      <protection locked="0"/>
    </xf>
    <xf numFmtId="3" fontId="15" fillId="3" borderId="61" xfId="0" applyNumberFormat="1" applyFont="1" applyFill="1" applyBorder="1" applyAlignment="1" applyProtection="1">
      <alignment horizontal="center" vertical="center" wrapText="1"/>
    </xf>
    <xf numFmtId="3" fontId="15" fillId="3" borderId="62" xfId="0" applyNumberFormat="1" applyFont="1" applyFill="1" applyBorder="1" applyAlignment="1" applyProtection="1">
      <alignment horizontal="center" vertical="center" wrapText="1"/>
    </xf>
    <xf numFmtId="0" fontId="11" fillId="0" borderId="39" xfId="0" applyFont="1" applyFill="1" applyBorder="1" applyAlignment="1" applyProtection="1">
      <alignment horizontal="center" vertical="center" wrapText="1"/>
    </xf>
    <xf numFmtId="0" fontId="11" fillId="0" borderId="40" xfId="0" applyFont="1" applyFill="1" applyBorder="1" applyAlignment="1" applyProtection="1">
      <alignment horizontal="center" vertical="center" wrapText="1"/>
    </xf>
    <xf numFmtId="3" fontId="15" fillId="0" borderId="63" xfId="0" applyNumberFormat="1" applyFont="1" applyFill="1" applyBorder="1" applyAlignment="1" applyProtection="1">
      <alignment horizontal="center" vertical="center" wrapText="1"/>
      <protection locked="0"/>
    </xf>
    <xf numFmtId="3" fontId="15" fillId="0" borderId="15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40" xfId="0" applyNumberFormat="1" applyFont="1" applyFill="1" applyBorder="1" applyAlignment="1" applyProtection="1">
      <alignment horizontal="center" vertical="center" wrapText="1"/>
    </xf>
    <xf numFmtId="0" fontId="11" fillId="0" borderId="41" xfId="0" applyFont="1" applyFill="1" applyBorder="1" applyAlignment="1" applyProtection="1">
      <alignment horizontal="center" vertical="center" wrapText="1"/>
    </xf>
    <xf numFmtId="165" fontId="15" fillId="2" borderId="15" xfId="0" applyNumberFormat="1" applyFont="1" applyFill="1" applyBorder="1" applyAlignment="1" applyProtection="1">
      <alignment horizontal="center" vertical="center" wrapText="1"/>
    </xf>
    <xf numFmtId="3" fontId="15" fillId="0" borderId="15" xfId="0" applyNumberFormat="1" applyFont="1" applyFill="1" applyBorder="1" applyAlignment="1" applyProtection="1">
      <alignment horizontal="center" vertical="center" wrapText="1"/>
    </xf>
    <xf numFmtId="4" fontId="15" fillId="2" borderId="15" xfId="0" applyNumberFormat="1" applyFont="1" applyFill="1" applyBorder="1" applyAlignment="1" applyProtection="1">
      <alignment horizontal="center" vertical="center" wrapText="1"/>
    </xf>
    <xf numFmtId="2" fontId="15" fillId="2" borderId="15" xfId="0" applyNumberFormat="1" applyFont="1" applyFill="1" applyBorder="1" applyAlignment="1" applyProtection="1">
      <alignment horizontal="center" vertical="center" wrapText="1"/>
    </xf>
    <xf numFmtId="3" fontId="15" fillId="3" borderId="15" xfId="0" applyNumberFormat="1" applyFont="1" applyFill="1" applyBorder="1" applyAlignment="1" applyProtection="1">
      <alignment horizontal="center" vertical="center" wrapText="1"/>
    </xf>
    <xf numFmtId="3" fontId="15" fillId="3" borderId="18" xfId="0" applyNumberFormat="1" applyFont="1" applyFill="1" applyBorder="1" applyAlignment="1" applyProtection="1">
      <alignment horizontal="center" vertical="center" wrapText="1"/>
    </xf>
    <xf numFmtId="49" fontId="11" fillId="0" borderId="53" xfId="0" applyNumberFormat="1" applyFont="1" applyFill="1" applyBorder="1" applyAlignment="1" applyProtection="1">
      <alignment horizontal="center" vertical="center" wrapText="1"/>
    </xf>
    <xf numFmtId="49" fontId="11" fillId="0" borderId="54" xfId="0" applyNumberFormat="1" applyFont="1" applyFill="1" applyBorder="1" applyAlignment="1" applyProtection="1">
      <alignment horizontal="center" vertical="center" wrapText="1"/>
    </xf>
    <xf numFmtId="49" fontId="11" fillId="0" borderId="48" xfId="0" applyNumberFormat="1" applyFont="1" applyFill="1" applyBorder="1" applyAlignment="1" applyProtection="1">
      <alignment horizontal="center" vertical="center" wrapText="1"/>
    </xf>
    <xf numFmtId="49" fontId="11" fillId="0" borderId="45" xfId="0" applyNumberFormat="1" applyFont="1" applyFill="1" applyBorder="1" applyAlignment="1" applyProtection="1">
      <alignment horizontal="center" vertical="center" wrapText="1"/>
    </xf>
    <xf numFmtId="49" fontId="11" fillId="0" borderId="46" xfId="0" applyNumberFormat="1" applyFont="1" applyFill="1" applyBorder="1" applyAlignment="1" applyProtection="1">
      <alignment horizontal="center" vertical="center" wrapText="1"/>
    </xf>
    <xf numFmtId="49" fontId="7" fillId="0" borderId="44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</xf>
    <xf numFmtId="49" fontId="7" fillId="0" borderId="46" xfId="0" applyNumberFormat="1" applyFont="1" applyFill="1" applyBorder="1" applyAlignment="1" applyProtection="1">
      <alignment vertical="center"/>
    </xf>
    <xf numFmtId="0" fontId="15" fillId="0" borderId="34" xfId="0" applyFont="1" applyFill="1" applyBorder="1" applyAlignment="1" applyProtection="1">
      <alignment horizontal="center" vertical="center" wrapText="1"/>
    </xf>
    <xf numFmtId="0" fontId="1" fillId="0" borderId="35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Alignment="1" applyProtection="1">
      <alignment horizontal="center" vertical="top" wrapText="1"/>
      <protection locked="0"/>
    </xf>
    <xf numFmtId="0" fontId="1" fillId="0" borderId="0" xfId="1" applyFont="1" applyFill="1" applyAlignment="1" applyProtection="1">
      <alignment horizontal="center"/>
      <protection locked="0"/>
    </xf>
    <xf numFmtId="0" fontId="1" fillId="0" borderId="0" xfId="1" applyFont="1" applyFill="1" applyBorder="1" applyAlignment="1" applyProtection="1">
      <alignment horizontal="center" vertical="justify"/>
      <protection locked="0"/>
    </xf>
    <xf numFmtId="0" fontId="15" fillId="0" borderId="51" xfId="0" applyFont="1" applyFill="1" applyBorder="1" applyAlignment="1" applyProtection="1">
      <alignment vertical="top" wrapText="1"/>
    </xf>
    <xf numFmtId="49" fontId="15" fillId="0" borderId="51" xfId="0" applyNumberFormat="1" applyFont="1" applyFill="1" applyBorder="1" applyAlignment="1" applyProtection="1">
      <alignment horizontal="center" vertical="center" wrapText="1"/>
    </xf>
    <xf numFmtId="3" fontId="15" fillId="2" borderId="64" xfId="0" applyNumberFormat="1" applyFont="1" applyFill="1" applyBorder="1" applyAlignment="1" applyProtection="1">
      <alignment horizontal="center" vertical="center" wrapText="1"/>
    </xf>
    <xf numFmtId="4" fontId="15" fillId="2" borderId="37" xfId="0" applyNumberFormat="1" applyFont="1" applyFill="1" applyBorder="1" applyAlignment="1" applyProtection="1">
      <alignment horizontal="center" vertical="center" wrapText="1"/>
    </xf>
    <xf numFmtId="4" fontId="15" fillId="2" borderId="4" xfId="0" applyNumberFormat="1" applyFont="1" applyFill="1" applyBorder="1" applyAlignment="1" applyProtection="1">
      <alignment horizontal="center" vertical="center" wrapText="1"/>
    </xf>
    <xf numFmtId="4" fontId="15" fillId="2" borderId="38" xfId="0" applyNumberFormat="1" applyFont="1" applyFill="1" applyBorder="1" applyAlignment="1" applyProtection="1">
      <alignment horizontal="center" vertical="center" wrapText="1"/>
    </xf>
    <xf numFmtId="49" fontId="1" fillId="0" borderId="51" xfId="0" applyNumberFormat="1" applyFont="1" applyFill="1" applyBorder="1" applyAlignment="1" applyProtection="1">
      <alignment vertical="center"/>
    </xf>
    <xf numFmtId="0" fontId="1" fillId="0" borderId="32" xfId="1" applyFont="1" applyFill="1" applyBorder="1" applyAlignment="1">
      <alignment horizontal="center" vertical="center" wrapText="1"/>
    </xf>
    <xf numFmtId="0" fontId="1" fillId="0" borderId="30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4" fontId="15" fillId="0" borderId="20" xfId="0" applyNumberFormat="1" applyFont="1" applyFill="1" applyBorder="1" applyAlignment="1" applyProtection="1">
      <alignment horizontal="center" vertical="center" textRotation="90" wrapText="1"/>
    </xf>
    <xf numFmtId="4" fontId="15" fillId="0" borderId="16" xfId="0" applyNumberFormat="1" applyFont="1" applyFill="1" applyBorder="1" applyAlignment="1" applyProtection="1">
      <alignment horizontal="center" vertical="center" textRotation="90" wrapText="1"/>
    </xf>
    <xf numFmtId="4" fontId="15" fillId="0" borderId="41" xfId="0" applyNumberFormat="1" applyFont="1" applyFill="1" applyBorder="1" applyAlignment="1" applyProtection="1">
      <alignment horizontal="center" vertical="center" textRotation="90" wrapText="1"/>
    </xf>
    <xf numFmtId="4" fontId="15" fillId="0" borderId="17" xfId="0" applyNumberFormat="1" applyFont="1" applyFill="1" applyBorder="1" applyAlignment="1" applyProtection="1">
      <alignment horizontal="center" vertical="center" textRotation="90" wrapText="1"/>
    </xf>
    <xf numFmtId="0" fontId="15" fillId="0" borderId="32" xfId="0" applyFont="1" applyFill="1" applyBorder="1" applyAlignment="1" applyProtection="1">
      <alignment horizontal="center" wrapText="1"/>
    </xf>
    <xf numFmtId="0" fontId="15" fillId="0" borderId="32" xfId="0" applyFont="1" applyFill="1" applyBorder="1" applyAlignment="1" applyProtection="1">
      <alignment horizontal="center" vertical="center" wrapText="1"/>
    </xf>
    <xf numFmtId="0" fontId="15" fillId="0" borderId="30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center" vertical="center" wrapText="1"/>
    </xf>
    <xf numFmtId="0" fontId="15" fillId="0" borderId="65" xfId="0" applyFont="1" applyFill="1" applyBorder="1" applyAlignment="1" applyProtection="1">
      <alignment horizontal="center" vertical="center" wrapText="1"/>
    </xf>
    <xf numFmtId="0" fontId="15" fillId="0" borderId="8" xfId="0" applyFont="1" applyFill="1" applyBorder="1" applyAlignment="1" applyProtection="1">
      <alignment horizontal="center" vertical="center" wrapText="1"/>
    </xf>
    <xf numFmtId="49" fontId="15" fillId="0" borderId="51" xfId="0" applyNumberFormat="1" applyFont="1" applyFill="1" applyBorder="1" applyAlignment="1" applyProtection="1">
      <alignment horizontal="center" vertical="center"/>
    </xf>
    <xf numFmtId="0" fontId="15" fillId="0" borderId="51" xfId="0" applyFont="1" applyFill="1" applyBorder="1" applyAlignment="1" applyProtection="1">
      <alignment horizontal="center" vertical="center" wrapText="1"/>
    </xf>
    <xf numFmtId="49" fontId="15" fillId="0" borderId="34" xfId="0" applyNumberFormat="1" applyFont="1" applyFill="1" applyBorder="1" applyAlignment="1" applyProtection="1">
      <alignment horizontal="center" vertical="center"/>
    </xf>
    <xf numFmtId="49" fontId="15" fillId="0" borderId="35" xfId="0" applyNumberFormat="1" applyFont="1" applyFill="1" applyBorder="1" applyAlignment="1" applyProtection="1">
      <alignment horizontal="center" vertical="center"/>
    </xf>
    <xf numFmtId="49" fontId="1" fillId="0" borderId="51" xfId="0" applyNumberFormat="1" applyFont="1" applyFill="1" applyBorder="1" applyAlignment="1" applyProtection="1">
      <alignment horizontal="center" vertical="center"/>
    </xf>
    <xf numFmtId="0" fontId="1" fillId="0" borderId="34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34" xfId="1" applyNumberFormat="1" applyFont="1" applyFill="1" applyBorder="1" applyAlignment="1" applyProtection="1">
      <alignment horizontal="center" vertical="center" wrapText="1"/>
    </xf>
    <xf numFmtId="49" fontId="1" fillId="0" borderId="34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35" xfId="1" applyFont="1" applyFill="1" applyBorder="1" applyAlignment="1">
      <alignment horizontal="center" wrapText="1"/>
    </xf>
    <xf numFmtId="0" fontId="5" fillId="0" borderId="0" xfId="0" applyFont="1"/>
    <xf numFmtId="0" fontId="35" fillId="0" borderId="0" xfId="0" applyFont="1"/>
    <xf numFmtId="0" fontId="1" fillId="0" borderId="31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53" xfId="1" applyFont="1" applyFill="1" applyBorder="1" applyAlignment="1">
      <alignment horizontal="center" wrapText="1"/>
    </xf>
    <xf numFmtId="49" fontId="1" fillId="0" borderId="44" xfId="1" applyNumberFormat="1" applyFont="1" applyFill="1" applyBorder="1" applyAlignment="1" applyProtection="1">
      <alignment horizontal="center" vertical="center"/>
    </xf>
    <xf numFmtId="0" fontId="1" fillId="0" borderId="45" xfId="1" applyNumberFormat="1" applyFont="1" applyFill="1" applyBorder="1" applyAlignment="1" applyProtection="1">
      <alignment horizontal="center" vertical="center"/>
      <protection locked="0"/>
    </xf>
    <xf numFmtId="49" fontId="1" fillId="0" borderId="45" xfId="1" applyNumberFormat="1" applyFont="1" applyFill="1" applyBorder="1" applyAlignment="1" applyProtection="1">
      <alignment horizontal="center" vertical="center"/>
    </xf>
    <xf numFmtId="49" fontId="1" fillId="0" borderId="45" xfId="1" applyNumberFormat="1" applyFont="1" applyFill="1" applyBorder="1" applyAlignment="1" applyProtection="1">
      <alignment horizontal="center" vertical="center"/>
      <protection locked="0"/>
    </xf>
    <xf numFmtId="0" fontId="1" fillId="0" borderId="45" xfId="1" applyFont="1" applyFill="1" applyBorder="1" applyAlignment="1" applyProtection="1">
      <alignment horizontal="center" vertical="center"/>
      <protection locked="0"/>
    </xf>
    <xf numFmtId="0" fontId="1" fillId="0" borderId="46" xfId="1" applyNumberFormat="1" applyFont="1" applyFill="1" applyBorder="1" applyAlignment="1" applyProtection="1">
      <alignment horizontal="center" vertical="center"/>
      <protection locked="0"/>
    </xf>
    <xf numFmtId="0" fontId="1" fillId="0" borderId="63" xfId="1" applyFont="1" applyFill="1" applyBorder="1" applyAlignment="1">
      <alignment horizontal="center" vertical="center" wrapText="1"/>
    </xf>
    <xf numFmtId="0" fontId="1" fillId="0" borderId="34" xfId="1" applyFont="1" applyFill="1" applyBorder="1" applyAlignment="1" applyProtection="1">
      <alignment vertical="center" wrapText="1"/>
      <protection locked="0"/>
    </xf>
    <xf numFmtId="0" fontId="1" fillId="0" borderId="34" xfId="1" applyFont="1" applyFill="1" applyBorder="1" applyAlignment="1" applyProtection="1">
      <alignment horizontal="left" vertical="center" wrapText="1"/>
      <protection locked="0"/>
    </xf>
    <xf numFmtId="0" fontId="1" fillId="0" borderId="35" xfId="1" applyFont="1" applyFill="1" applyBorder="1" applyAlignment="1" applyProtection="1">
      <alignment vertical="center" wrapText="1"/>
      <protection locked="0"/>
    </xf>
    <xf numFmtId="0" fontId="1" fillId="0" borderId="62" xfId="1" applyFont="1" applyFill="1" applyBorder="1" applyAlignment="1">
      <alignment horizontal="center" vertical="center" wrapText="1"/>
    </xf>
    <xf numFmtId="0" fontId="1" fillId="0" borderId="45" xfId="1" applyFont="1" applyFill="1" applyBorder="1" applyAlignment="1">
      <alignment horizontal="center" vertical="center" wrapText="1"/>
    </xf>
    <xf numFmtId="0" fontId="1" fillId="0" borderId="46" xfId="1" applyFont="1" applyFill="1" applyBorder="1" applyAlignment="1">
      <alignment horizontal="center" vertical="center" wrapText="1"/>
    </xf>
    <xf numFmtId="49" fontId="1" fillId="0" borderId="44" xfId="1" applyNumberFormat="1" applyFont="1" applyFill="1" applyBorder="1" applyAlignment="1" applyProtection="1">
      <alignment horizontal="center" vertical="center" wrapText="1"/>
    </xf>
    <xf numFmtId="0" fontId="1" fillId="0" borderId="45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45" xfId="1" applyNumberFormat="1" applyFont="1" applyFill="1" applyBorder="1" applyAlignment="1" applyProtection="1">
      <alignment horizontal="center" vertical="center" wrapText="1"/>
    </xf>
    <xf numFmtId="49" fontId="1" fillId="0" borderId="45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45" xfId="1" applyFont="1" applyFill="1" applyBorder="1" applyAlignment="1" applyProtection="1">
      <alignment horizontal="center" vertical="center" wrapText="1"/>
      <protection locked="0"/>
    </xf>
    <xf numFmtId="0" fontId="31" fillId="0" borderId="46" xfId="1" applyNumberFormat="1" applyFont="1" applyFill="1" applyBorder="1" applyAlignment="1" applyProtection="1">
      <alignment horizontal="center" vertical="center" wrapText="1"/>
      <protection locked="0"/>
    </xf>
    <xf numFmtId="167" fontId="1" fillId="0" borderId="31" xfId="1" applyNumberFormat="1" applyFont="1" applyFill="1" applyBorder="1" applyAlignment="1">
      <alignment horizontal="center" vertical="center" wrapText="1"/>
    </xf>
    <xf numFmtId="167" fontId="1" fillId="0" borderId="14" xfId="1" applyNumberFormat="1" applyFont="1" applyFill="1" applyBorder="1" applyAlignment="1">
      <alignment horizontal="center" vertical="center" wrapText="1"/>
    </xf>
    <xf numFmtId="167" fontId="1" fillId="0" borderId="31" xfId="1" applyNumberFormat="1" applyFont="1" applyFill="1" applyBorder="1" applyAlignment="1" applyProtection="1">
      <alignment horizontal="center" vertical="center" wrapText="1"/>
      <protection locked="0"/>
    </xf>
    <xf numFmtId="167" fontId="1" fillId="0" borderId="14" xfId="1" applyNumberFormat="1" applyFont="1" applyFill="1" applyBorder="1" applyAlignment="1" applyProtection="1">
      <alignment horizontal="center" vertical="center" wrapText="1"/>
      <protection locked="0"/>
    </xf>
    <xf numFmtId="167" fontId="1" fillId="0" borderId="20" xfId="1" applyNumberFormat="1" applyFont="1" applyFill="1" applyBorder="1" applyAlignment="1" applyProtection="1">
      <alignment horizontal="center" vertical="center" wrapText="1"/>
      <protection locked="0"/>
    </xf>
    <xf numFmtId="167" fontId="1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center" vertical="center" wrapText="1"/>
    </xf>
    <xf numFmtId="0" fontId="1" fillId="0" borderId="43" xfId="1" applyFont="1" applyFill="1" applyBorder="1" applyAlignment="1">
      <alignment horizontal="center" vertical="center" wrapText="1"/>
    </xf>
    <xf numFmtId="0" fontId="36" fillId="0" borderId="0" xfId="0" applyFont="1" applyFill="1" applyProtection="1"/>
    <xf numFmtId="0" fontId="37" fillId="0" borderId="0" xfId="0" applyFont="1" applyFill="1" applyProtection="1"/>
    <xf numFmtId="49" fontId="15" fillId="6" borderId="34" xfId="0" applyNumberFormat="1" applyFont="1" applyFill="1" applyBorder="1" applyAlignment="1" applyProtection="1">
      <alignment horizontal="center" vertical="center"/>
    </xf>
    <xf numFmtId="0" fontId="15" fillId="6" borderId="34" xfId="0" applyFont="1" applyFill="1" applyBorder="1" applyAlignment="1" applyProtection="1">
      <alignment vertical="top" wrapText="1"/>
    </xf>
    <xf numFmtId="0" fontId="15" fillId="6" borderId="34" xfId="0" applyFont="1" applyFill="1" applyBorder="1" applyAlignment="1" applyProtection="1">
      <alignment horizontal="center" vertical="center" wrapText="1"/>
    </xf>
    <xf numFmtId="49" fontId="15" fillId="6" borderId="34" xfId="0" applyNumberFormat="1" applyFont="1" applyFill="1" applyBorder="1" applyAlignment="1" applyProtection="1">
      <alignment horizontal="center" vertical="center" wrapText="1"/>
    </xf>
    <xf numFmtId="3" fontId="15" fillId="6" borderId="31" xfId="0" applyNumberFormat="1" applyFont="1" applyFill="1" applyBorder="1" applyAlignment="1" applyProtection="1">
      <alignment horizontal="center" vertical="center" wrapText="1"/>
    </xf>
    <xf numFmtId="3" fontId="15" fillId="6" borderId="13" xfId="0" applyNumberFormat="1" applyFont="1" applyFill="1" applyBorder="1" applyAlignment="1" applyProtection="1">
      <alignment horizontal="center" vertical="center" wrapText="1"/>
    </xf>
    <xf numFmtId="3" fontId="15" fillId="6" borderId="40" xfId="0" applyNumberFormat="1" applyFont="1" applyFill="1" applyBorder="1" applyAlignment="1" applyProtection="1">
      <alignment horizontal="center" vertical="center" wrapText="1"/>
    </xf>
    <xf numFmtId="4" fontId="15" fillId="6" borderId="31" xfId="0" applyNumberFormat="1" applyFont="1" applyFill="1" applyBorder="1" applyAlignment="1" applyProtection="1">
      <alignment horizontal="center" vertical="center" wrapText="1"/>
    </xf>
    <xf numFmtId="4" fontId="15" fillId="6" borderId="13" xfId="0" applyNumberFormat="1" applyFont="1" applyFill="1" applyBorder="1" applyAlignment="1" applyProtection="1">
      <alignment horizontal="center" vertical="center" wrapText="1"/>
    </xf>
    <xf numFmtId="4" fontId="15" fillId="6" borderId="14" xfId="0" applyNumberFormat="1" applyFont="1" applyFill="1" applyBorder="1" applyAlignment="1" applyProtection="1">
      <alignment horizontal="center" vertical="center" wrapText="1"/>
    </xf>
    <xf numFmtId="0" fontId="2" fillId="6" borderId="0" xfId="0" applyFont="1" applyFill="1" applyProtection="1"/>
    <xf numFmtId="0" fontId="7" fillId="0" borderId="34" xfId="0" applyFont="1" applyFill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45" xfId="0" applyFont="1" applyFill="1" applyBorder="1" applyAlignment="1" applyProtection="1">
      <alignment vertical="center" wrapText="1"/>
    </xf>
    <xf numFmtId="0" fontId="15" fillId="3" borderId="13" xfId="2" applyFont="1" applyFill="1" applyBorder="1" applyAlignment="1" applyProtection="1">
      <alignment horizontal="center" vertical="center"/>
    </xf>
    <xf numFmtId="0" fontId="15" fillId="3" borderId="14" xfId="2" applyFont="1" applyFill="1" applyBorder="1" applyAlignment="1" applyProtection="1">
      <alignment horizontal="center" vertical="center"/>
    </xf>
    <xf numFmtId="0" fontId="15" fillId="3" borderId="16" xfId="2" applyFont="1" applyFill="1" applyBorder="1" applyAlignment="1" applyProtection="1">
      <alignment horizontal="center" vertical="center"/>
    </xf>
    <xf numFmtId="0" fontId="15" fillId="3" borderId="31" xfId="2" applyFont="1" applyFill="1" applyBorder="1" applyAlignment="1" applyProtection="1">
      <alignment horizontal="center" vertical="center"/>
    </xf>
    <xf numFmtId="0" fontId="15" fillId="0" borderId="43" xfId="2" applyFont="1" applyFill="1" applyBorder="1" applyAlignment="1" applyProtection="1">
      <alignment horizontal="center" vertical="center"/>
      <protection locked="0"/>
    </xf>
    <xf numFmtId="0" fontId="15" fillId="0" borderId="28" xfId="2" applyFont="1" applyFill="1" applyBorder="1" applyAlignment="1" applyProtection="1">
      <alignment horizontal="center" vertical="center" wrapText="1"/>
      <protection locked="0"/>
    </xf>
    <xf numFmtId="0" fontId="15" fillId="0" borderId="43" xfId="2" applyFont="1" applyFill="1" applyBorder="1" applyAlignment="1" applyProtection="1">
      <alignment horizontal="center" vertical="center" wrapText="1"/>
      <protection locked="0"/>
    </xf>
    <xf numFmtId="0" fontId="15" fillId="0" borderId="29" xfId="2" applyFont="1" applyFill="1" applyBorder="1" applyAlignment="1" applyProtection="1">
      <alignment horizontal="center" vertical="center" wrapText="1"/>
      <protection locked="0"/>
    </xf>
    <xf numFmtId="0" fontId="15" fillId="0" borderId="30" xfId="2" applyFont="1" applyFill="1" applyBorder="1" applyAlignment="1" applyProtection="1">
      <alignment horizontal="center" vertical="center" wrapText="1"/>
      <protection locked="0"/>
    </xf>
    <xf numFmtId="49" fontId="15" fillId="0" borderId="7" xfId="2" applyNumberFormat="1" applyFont="1" applyFill="1" applyBorder="1" applyAlignment="1" applyProtection="1">
      <alignment horizontal="center" vertical="center" wrapText="1"/>
      <protection locked="0"/>
    </xf>
    <xf numFmtId="49" fontId="15" fillId="0" borderId="8" xfId="2" applyNumberFormat="1" applyFont="1" applyFill="1" applyBorder="1" applyAlignment="1" applyProtection="1">
      <alignment horizontal="center" vertical="center" wrapText="1"/>
      <protection locked="0"/>
    </xf>
    <xf numFmtId="0" fontId="15" fillId="3" borderId="40" xfId="2" applyFont="1" applyFill="1" applyBorder="1" applyAlignment="1" applyProtection="1">
      <alignment horizontal="center" vertical="center"/>
    </xf>
    <xf numFmtId="0" fontId="15" fillId="3" borderId="41" xfId="2" applyFont="1" applyFill="1" applyBorder="1" applyAlignment="1" applyProtection="1">
      <alignment horizontal="center" vertical="center"/>
    </xf>
    <xf numFmtId="0" fontId="15" fillId="3" borderId="17" xfId="2" applyFont="1" applyFill="1" applyBorder="1" applyAlignment="1" applyProtection="1">
      <alignment horizontal="center" vertical="center"/>
    </xf>
    <xf numFmtId="2" fontId="1" fillId="2" borderId="31" xfId="1" applyNumberFormat="1" applyFont="1" applyFill="1" applyBorder="1" applyAlignment="1" applyProtection="1">
      <alignment horizontal="center" vertical="center" wrapText="1"/>
    </xf>
    <xf numFmtId="2" fontId="1" fillId="2" borderId="37" xfId="1" applyNumberFormat="1" applyFont="1" applyFill="1" applyBorder="1" applyAlignment="1" applyProtection="1">
      <alignment horizontal="center" vertical="center" wrapText="1"/>
    </xf>
    <xf numFmtId="2" fontId="1" fillId="2" borderId="4" xfId="1" applyNumberFormat="1" applyFont="1" applyFill="1" applyBorder="1" applyAlignment="1" applyProtection="1">
      <alignment horizontal="center" vertical="center" wrapText="1"/>
    </xf>
    <xf numFmtId="2" fontId="1" fillId="2" borderId="38" xfId="1" applyNumberFormat="1" applyFont="1" applyFill="1" applyBorder="1" applyAlignment="1" applyProtection="1">
      <alignment horizontal="center" vertical="center" wrapText="1"/>
    </xf>
    <xf numFmtId="2" fontId="1" fillId="2" borderId="13" xfId="1" applyNumberFormat="1" applyFont="1" applyFill="1" applyBorder="1" applyAlignment="1" applyProtection="1">
      <alignment horizontal="center" vertical="center" wrapText="1"/>
    </xf>
    <xf numFmtId="2" fontId="1" fillId="2" borderId="14" xfId="1" applyNumberFormat="1" applyFont="1" applyFill="1" applyBorder="1" applyAlignment="1" applyProtection="1">
      <alignment horizontal="center" vertical="center" wrapText="1"/>
    </xf>
    <xf numFmtId="0" fontId="1" fillId="0" borderId="34" xfId="1" applyFont="1" applyFill="1" applyBorder="1" applyAlignment="1" applyProtection="1">
      <alignment wrapText="1"/>
    </xf>
    <xf numFmtId="49" fontId="1" fillId="0" borderId="34" xfId="1" applyNumberFormat="1" applyFont="1" applyFill="1" applyBorder="1" applyAlignment="1" applyProtection="1">
      <alignment vertical="center"/>
    </xf>
    <xf numFmtId="0" fontId="1" fillId="0" borderId="51" xfId="1" applyFont="1" applyFill="1" applyBorder="1" applyAlignment="1" applyProtection="1">
      <alignment wrapText="1"/>
    </xf>
    <xf numFmtId="0" fontId="1" fillId="0" borderId="34" xfId="1" applyNumberFormat="1" applyFont="1" applyFill="1" applyBorder="1" applyAlignment="1" applyProtection="1">
      <alignment vertical="center"/>
    </xf>
    <xf numFmtId="0" fontId="1" fillId="0" borderId="34" xfId="1" applyFont="1" applyFill="1" applyBorder="1" applyAlignment="1" applyProtection="1">
      <alignment horizontal="left" vertical="top" wrapText="1"/>
    </xf>
    <xf numFmtId="0" fontId="1" fillId="0" borderId="34" xfId="1" applyFont="1" applyFill="1" applyBorder="1" applyAlignment="1" applyProtection="1">
      <alignment horizontal="center" vertical="center" wrapText="1"/>
    </xf>
    <xf numFmtId="0" fontId="1" fillId="0" borderId="34" xfId="1" applyFont="1" applyFill="1" applyBorder="1" applyAlignment="1" applyProtection="1">
      <alignment horizontal="left" wrapText="1"/>
    </xf>
    <xf numFmtId="0" fontId="1" fillId="0" borderId="33" xfId="1" applyFont="1" applyFill="1" applyBorder="1" applyAlignment="1" applyProtection="1">
      <alignment vertical="center" wrapText="1"/>
    </xf>
    <xf numFmtId="0" fontId="1" fillId="0" borderId="44" xfId="1" applyFont="1" applyFill="1" applyBorder="1" applyAlignment="1" applyProtection="1">
      <alignment horizontal="center" vertical="center" wrapText="1"/>
    </xf>
    <xf numFmtId="167" fontId="1" fillId="2" borderId="19" xfId="1" applyNumberFormat="1" applyFont="1" applyFill="1" applyBorder="1" applyAlignment="1" applyProtection="1">
      <alignment horizontal="center" vertical="center" wrapText="1"/>
    </xf>
    <xf numFmtId="167" fontId="1" fillId="2" borderId="11" xfId="1" applyNumberFormat="1" applyFont="1" applyFill="1" applyBorder="1" applyAlignment="1" applyProtection="1">
      <alignment horizontal="center" vertical="center" wrapText="1"/>
    </xf>
    <xf numFmtId="0" fontId="1" fillId="0" borderId="34" xfId="1" applyFont="1" applyFill="1" applyBorder="1" applyAlignment="1" applyProtection="1">
      <alignment vertical="center" wrapText="1"/>
    </xf>
    <xf numFmtId="0" fontId="1" fillId="0" borderId="45" xfId="1" applyFont="1" applyFill="1" applyBorder="1" applyAlignment="1" applyProtection="1">
      <alignment horizontal="center" vertical="center" wrapText="1"/>
    </xf>
    <xf numFmtId="167" fontId="1" fillId="2" borderId="31" xfId="1" applyNumberFormat="1" applyFont="1" applyFill="1" applyBorder="1" applyAlignment="1" applyProtection="1">
      <alignment horizontal="center" vertical="center" wrapText="1"/>
    </xf>
    <xf numFmtId="167" fontId="1" fillId="2" borderId="14" xfId="1" applyNumberFormat="1" applyFont="1" applyFill="1" applyBorder="1" applyAlignment="1" applyProtection="1">
      <alignment horizontal="center" vertical="center" wrapText="1"/>
    </xf>
    <xf numFmtId="0" fontId="1" fillId="0" borderId="45" xfId="1" applyNumberFormat="1" applyFont="1" applyFill="1" applyBorder="1" applyAlignment="1" applyProtection="1">
      <alignment horizontal="center" vertical="center"/>
    </xf>
    <xf numFmtId="0" fontId="7" fillId="0" borderId="33" xfId="0" applyFont="1" applyFill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7" fillId="0" borderId="44" xfId="0" applyFont="1" applyFill="1" applyBorder="1" applyAlignment="1" applyProtection="1">
      <alignment horizontal="center" vertical="center"/>
    </xf>
    <xf numFmtId="0" fontId="7" fillId="0" borderId="45" xfId="0" applyFont="1" applyFill="1" applyBorder="1" applyAlignment="1" applyProtection="1">
      <alignment horizontal="center" vertical="center"/>
    </xf>
    <xf numFmtId="0" fontId="7" fillId="0" borderId="46" xfId="0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0" fontId="7" fillId="0" borderId="48" xfId="0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11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7" fillId="0" borderId="33" xfId="0" applyFont="1" applyFill="1" applyBorder="1" applyAlignment="1" applyProtection="1">
      <alignment horizontal="center" vertical="center"/>
    </xf>
    <xf numFmtId="0" fontId="7" fillId="0" borderId="34" xfId="0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center" vertical="center" wrapText="1"/>
      <protection locked="0"/>
    </xf>
    <xf numFmtId="0" fontId="7" fillId="0" borderId="3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16" fillId="0" borderId="0" xfId="1" applyFont="1" applyFill="1" applyAlignment="1" applyProtection="1">
      <alignment horizontal="left" vertical="top" wrapText="1"/>
      <protection locked="0"/>
    </xf>
    <xf numFmtId="0" fontId="22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 vertical="top"/>
      <protection locked="0"/>
    </xf>
    <xf numFmtId="0" fontId="7" fillId="0" borderId="0" xfId="0" applyFont="1" applyFill="1" applyBorder="1" applyAlignment="1" applyProtection="1">
      <alignment horizontal="center"/>
    </xf>
    <xf numFmtId="0" fontId="11" fillId="0" borderId="21" xfId="0" applyFont="1" applyFill="1" applyBorder="1" applyAlignment="1" applyProtection="1">
      <alignment horizontal="left"/>
      <protection locked="0"/>
    </xf>
    <xf numFmtId="0" fontId="11" fillId="0" borderId="1" xfId="0" applyFont="1" applyFill="1" applyBorder="1" applyAlignment="1" applyProtection="1">
      <alignment horizontal="left"/>
      <protection locked="0"/>
    </xf>
    <xf numFmtId="0" fontId="11" fillId="0" borderId="1" xfId="0" applyFont="1" applyFill="1" applyBorder="1" applyAlignment="1" applyProtection="1">
      <alignment horizontal="center"/>
      <protection locked="0"/>
    </xf>
    <xf numFmtId="0" fontId="11" fillId="0" borderId="23" xfId="0" applyFont="1" applyFill="1" applyBorder="1" applyAlignment="1" applyProtection="1">
      <alignment horizontal="left"/>
      <protection locked="0"/>
    </xf>
    <xf numFmtId="0" fontId="11" fillId="0" borderId="0" xfId="0" applyFont="1" applyFill="1" applyBorder="1" applyAlignment="1" applyProtection="1">
      <alignment horizontal="left"/>
      <protection locked="0"/>
    </xf>
    <xf numFmtId="49" fontId="11" fillId="0" borderId="2" xfId="0" applyNumberFormat="1" applyFont="1" applyFill="1" applyBorder="1" applyAlignment="1" applyProtection="1">
      <alignment horizontal="left" vertical="center"/>
      <protection locked="0"/>
    </xf>
    <xf numFmtId="49" fontId="11" fillId="0" borderId="24" xfId="0" applyNumberFormat="1" applyFont="1" applyFill="1" applyBorder="1" applyAlignment="1" applyProtection="1">
      <alignment horizontal="left" vertical="center"/>
      <protection locked="0"/>
    </xf>
    <xf numFmtId="49" fontId="11" fillId="0" borderId="25" xfId="0" applyNumberFormat="1" applyFont="1" applyFill="1" applyBorder="1" applyAlignment="1" applyProtection="1">
      <alignment horizontal="left" vertical="center"/>
      <protection locked="0"/>
    </xf>
    <xf numFmtId="49" fontId="11" fillId="0" borderId="26" xfId="0" applyNumberFormat="1" applyFont="1" applyFill="1" applyBorder="1" applyAlignment="1" applyProtection="1">
      <alignment horizontal="left" vertical="center"/>
      <protection locked="0"/>
    </xf>
    <xf numFmtId="0" fontId="11" fillId="0" borderId="28" xfId="0" applyFont="1" applyFill="1" applyBorder="1" applyAlignment="1" applyProtection="1">
      <alignment horizontal="center" vertical="top" wrapText="1"/>
      <protection locked="0"/>
    </xf>
    <xf numFmtId="0" fontId="11" fillId="0" borderId="29" xfId="0" applyFont="1" applyFill="1" applyBorder="1" applyAlignment="1" applyProtection="1">
      <alignment horizontal="center" vertical="top" wrapText="1"/>
      <protection locked="0"/>
    </xf>
    <xf numFmtId="0" fontId="8" fillId="0" borderId="0" xfId="2" applyFont="1" applyFill="1" applyBorder="1" applyAlignment="1" applyProtection="1">
      <alignment horizontal="center" vertical="top" wrapText="1"/>
      <protection locked="0"/>
    </xf>
    <xf numFmtId="3" fontId="15" fillId="0" borderId="23" xfId="0" applyNumberFormat="1" applyFont="1" applyFill="1" applyBorder="1" applyAlignment="1" applyProtection="1">
      <alignment horizontal="center" vertical="center" wrapText="1"/>
      <protection locked="0"/>
    </xf>
    <xf numFmtId="3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5" fillId="0" borderId="4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7" xfId="2" applyFont="1" applyFill="1" applyBorder="1" applyAlignment="1" applyProtection="1">
      <alignment horizontal="center" vertical="center" wrapText="1"/>
      <protection locked="0"/>
    </xf>
    <xf numFmtId="0" fontId="14" fillId="0" borderId="9" xfId="2" applyFont="1" applyFill="1" applyBorder="1" applyAlignment="1" applyProtection="1">
      <alignment horizontal="center" vertical="center" wrapText="1"/>
      <protection locked="0"/>
    </xf>
    <xf numFmtId="0" fontId="9" fillId="0" borderId="32" xfId="2" applyFont="1" applyFill="1" applyBorder="1" applyAlignment="1" applyProtection="1">
      <alignment horizontal="center" vertical="center"/>
      <protection locked="0"/>
    </xf>
    <xf numFmtId="0" fontId="9" fillId="0" borderId="9" xfId="2" applyFont="1" applyFill="1" applyBorder="1" applyAlignment="1" applyProtection="1">
      <alignment horizontal="center" vertical="center"/>
      <protection locked="0"/>
    </xf>
    <xf numFmtId="0" fontId="9" fillId="0" borderId="66" xfId="2" applyFont="1" applyFill="1" applyBorder="1" applyAlignment="1" applyProtection="1">
      <alignment horizontal="center" vertical="center"/>
      <protection locked="0"/>
    </xf>
    <xf numFmtId="0" fontId="9" fillId="0" borderId="32" xfId="2" applyFont="1" applyFill="1" applyBorder="1" applyAlignment="1" applyProtection="1">
      <alignment horizontal="center"/>
      <protection locked="0"/>
    </xf>
    <xf numFmtId="0" fontId="9" fillId="0" borderId="9" xfId="2" applyFont="1" applyFill="1" applyBorder="1" applyAlignment="1" applyProtection="1">
      <alignment horizontal="center"/>
      <protection locked="0"/>
    </xf>
    <xf numFmtId="0" fontId="9" fillId="0" borderId="66" xfId="2" applyFont="1" applyFill="1" applyBorder="1" applyAlignment="1" applyProtection="1">
      <alignment horizontal="center"/>
      <protection locked="0"/>
    </xf>
    <xf numFmtId="0" fontId="9" fillId="0" borderId="44" xfId="2" applyFont="1" applyFill="1" applyBorder="1" applyAlignment="1" applyProtection="1">
      <alignment horizontal="center" vertical="center" wrapText="1"/>
      <protection locked="0"/>
    </xf>
    <xf numFmtId="0" fontId="9" fillId="0" borderId="45" xfId="2" applyFont="1" applyFill="1" applyBorder="1" applyAlignment="1" applyProtection="1">
      <alignment horizontal="center" vertical="center" wrapText="1"/>
      <protection locked="0"/>
    </xf>
    <xf numFmtId="0" fontId="9" fillId="0" borderId="47" xfId="2" applyFont="1" applyFill="1" applyBorder="1" applyAlignment="1" applyProtection="1">
      <alignment horizontal="center" vertical="center" wrapText="1"/>
      <protection locked="0"/>
    </xf>
    <xf numFmtId="0" fontId="9" fillId="0" borderId="33" xfId="2" applyFont="1" applyFill="1" applyBorder="1" applyAlignment="1" applyProtection="1">
      <alignment horizontal="center" vertical="center" wrapText="1"/>
      <protection locked="0"/>
    </xf>
    <xf numFmtId="0" fontId="9" fillId="0" borderId="34" xfId="2" applyFont="1" applyFill="1" applyBorder="1" applyAlignment="1" applyProtection="1">
      <alignment horizontal="center" vertical="center" wrapText="1"/>
      <protection locked="0"/>
    </xf>
    <xf numFmtId="0" fontId="9" fillId="0" borderId="35" xfId="2" applyFont="1" applyFill="1" applyBorder="1" applyAlignment="1" applyProtection="1">
      <alignment horizontal="center" vertical="center" wrapText="1"/>
      <protection locked="0"/>
    </xf>
    <xf numFmtId="0" fontId="9" fillId="0" borderId="46" xfId="2" applyFont="1" applyFill="1" applyBorder="1" applyAlignment="1" applyProtection="1">
      <alignment horizontal="center" vertical="center" wrapText="1"/>
      <protection locked="0"/>
    </xf>
    <xf numFmtId="0" fontId="24" fillId="0" borderId="19" xfId="0" applyFont="1" applyFill="1" applyBorder="1" applyAlignment="1" applyProtection="1">
      <alignment horizontal="center" vertical="center" wrapText="1"/>
      <protection locked="0"/>
    </xf>
    <xf numFmtId="0" fontId="24" fillId="0" borderId="10" xfId="0" applyFont="1" applyFill="1" applyBorder="1" applyAlignment="1" applyProtection="1">
      <alignment horizontal="center" vertical="center" wrapText="1"/>
      <protection locked="0"/>
    </xf>
    <xf numFmtId="0" fontId="24" fillId="0" borderId="11" xfId="0" applyFont="1" applyFill="1" applyBorder="1" applyAlignment="1" applyProtection="1">
      <alignment horizontal="center" vertical="center" wrapText="1"/>
      <protection locked="0"/>
    </xf>
    <xf numFmtId="0" fontId="24" fillId="0" borderId="31" xfId="0" applyFont="1" applyFill="1" applyBorder="1" applyAlignment="1" applyProtection="1">
      <alignment horizontal="center" vertical="center" wrapText="1"/>
      <protection locked="0"/>
    </xf>
    <xf numFmtId="0" fontId="24" fillId="0" borderId="20" xfId="0" applyFont="1" applyFill="1" applyBorder="1" applyAlignment="1" applyProtection="1">
      <alignment horizontal="center" vertical="center" wrapText="1"/>
      <protection locked="0"/>
    </xf>
    <xf numFmtId="0" fontId="24" fillId="0" borderId="13" xfId="0" applyFont="1" applyFill="1" applyBorder="1" applyAlignment="1" applyProtection="1">
      <alignment horizontal="center" vertical="center" wrapText="1"/>
      <protection locked="0"/>
    </xf>
    <xf numFmtId="0" fontId="24" fillId="0" borderId="14" xfId="0" applyFont="1" applyFill="1" applyBorder="1" applyAlignment="1" applyProtection="1">
      <alignment horizontal="center" vertical="center" wrapText="1"/>
      <protection locked="0"/>
    </xf>
    <xf numFmtId="0" fontId="24" fillId="0" borderId="16" xfId="0" applyFont="1" applyFill="1" applyBorder="1" applyAlignment="1" applyProtection="1">
      <alignment horizontal="center" vertical="center" wrapText="1"/>
      <protection locked="0"/>
    </xf>
    <xf numFmtId="0" fontId="7" fillId="0" borderId="17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Border="1" applyAlignment="1"/>
    <xf numFmtId="0" fontId="8" fillId="0" borderId="0" xfId="0" applyFont="1" applyFill="1" applyBorder="1" applyAlignment="1" applyProtection="1">
      <alignment horizontal="center" vertical="center" wrapText="1"/>
    </xf>
    <xf numFmtId="0" fontId="15" fillId="0" borderId="33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33" xfId="0" applyFont="1" applyFill="1" applyBorder="1" applyAlignment="1" applyProtection="1">
      <alignment horizontal="center" vertical="center" textRotation="90" wrapText="1"/>
    </xf>
    <xf numFmtId="0" fontId="15" fillId="0" borderId="35" xfId="0" applyFont="1" applyFill="1" applyBorder="1" applyAlignment="1" applyProtection="1">
      <alignment horizontal="center" vertical="center" textRotation="90" wrapText="1"/>
    </xf>
    <xf numFmtId="0" fontId="15" fillId="0" borderId="19" xfId="0" applyFont="1" applyFill="1" applyBorder="1" applyAlignment="1" applyProtection="1">
      <alignment horizontal="center" vertical="center"/>
    </xf>
    <xf numFmtId="0" fontId="15" fillId="0" borderId="10" xfId="0" applyFont="1" applyFill="1" applyBorder="1" applyAlignment="1" applyProtection="1">
      <alignment horizontal="center" vertical="center"/>
    </xf>
    <xf numFmtId="0" fontId="15" fillId="0" borderId="39" xfId="0" applyFont="1" applyFill="1" applyBorder="1" applyAlignment="1" applyProtection="1">
      <alignment horizontal="center" vertical="center"/>
    </xf>
    <xf numFmtId="4" fontId="15" fillId="0" borderId="19" xfId="0" applyNumberFormat="1" applyFont="1" applyFill="1" applyBorder="1" applyAlignment="1" applyProtection="1">
      <alignment horizontal="center" vertical="center" wrapText="1"/>
    </xf>
    <xf numFmtId="4" fontId="15" fillId="0" borderId="10" xfId="0" applyNumberFormat="1" applyFont="1" applyFill="1" applyBorder="1" applyAlignment="1" applyProtection="1">
      <alignment horizontal="center" vertical="center" wrapText="1"/>
    </xf>
    <xf numFmtId="4" fontId="15" fillId="0" borderId="1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42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justify"/>
      <protection locked="0"/>
    </xf>
    <xf numFmtId="0" fontId="9" fillId="0" borderId="0" xfId="0" applyFont="1" applyFill="1" applyBorder="1" applyAlignment="1" applyProtection="1">
      <alignment horizontal="center" vertical="top"/>
      <protection locked="0"/>
    </xf>
    <xf numFmtId="0" fontId="9" fillId="0" borderId="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alignment horizontal="center" vertical="top" wrapText="1"/>
      <protection locked="0"/>
    </xf>
    <xf numFmtId="0" fontId="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/>
      <protection locked="0"/>
    </xf>
    <xf numFmtId="0" fontId="5" fillId="0" borderId="0" xfId="0" applyFont="1" applyAlignment="1" applyProtection="1">
      <protection locked="0"/>
    </xf>
    <xf numFmtId="0" fontId="1" fillId="0" borderId="0" xfId="1" applyFont="1" applyAlignment="1" applyProtection="1">
      <alignment horizontal="center"/>
      <protection locked="0"/>
    </xf>
    <xf numFmtId="0" fontId="1" fillId="0" borderId="0" xfId="1" applyFont="1" applyAlignment="1" applyProtection="1">
      <alignment horizontal="center" vertical="top"/>
      <protection locked="0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4" xfId="0" applyFont="1" applyFill="1" applyBorder="1" applyAlignment="1" applyProtection="1">
      <alignment horizontal="center" vertical="center" wrapText="1"/>
    </xf>
    <xf numFmtId="0" fontId="1" fillId="0" borderId="0" xfId="1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33" xfId="1" applyFont="1" applyFill="1" applyBorder="1" applyAlignment="1">
      <alignment horizontal="center" vertical="center" wrapText="1"/>
    </xf>
    <xf numFmtId="0" fontId="1" fillId="0" borderId="34" xfId="1" applyFont="1" applyFill="1" applyBorder="1" applyAlignment="1">
      <alignment horizontal="center" vertical="center" wrapText="1"/>
    </xf>
    <xf numFmtId="0" fontId="1" fillId="0" borderId="35" xfId="1" applyFont="1" applyFill="1" applyBorder="1" applyAlignment="1">
      <alignment horizontal="center" vertical="center" wrapText="1"/>
    </xf>
    <xf numFmtId="0" fontId="1" fillId="0" borderId="19" xfId="0" applyFont="1" applyFill="1" applyBorder="1" applyAlignment="1" applyProtection="1">
      <alignment horizontal="center" vertical="center" wrapText="1"/>
    </xf>
    <xf numFmtId="0" fontId="1" fillId="0" borderId="31" xfId="0" applyFont="1" applyFill="1" applyBorder="1" applyAlignment="1" applyProtection="1">
      <alignment horizontal="center" vertical="center" wrapText="1"/>
    </xf>
    <xf numFmtId="0" fontId="1" fillId="0" borderId="0" xfId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Border="1" applyAlignment="1" applyProtection="1">
      <alignment horizontal="center" vertical="justify"/>
      <protection locked="0"/>
    </xf>
    <xf numFmtId="0" fontId="1" fillId="0" borderId="0" xfId="1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horizontal="center" vertical="top"/>
      <protection locked="0"/>
    </xf>
    <xf numFmtId="0" fontId="1" fillId="0" borderId="0" xfId="1" applyFont="1" applyFill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4" fillId="0" borderId="0" xfId="1" applyFont="1" applyAlignment="1" applyProtection="1">
      <alignment horizontal="center"/>
      <protection locked="0"/>
    </xf>
    <xf numFmtId="0" fontId="1" fillId="0" borderId="0" xfId="1" applyFont="1" applyFill="1" applyBorder="1" applyAlignment="1" applyProtection="1">
      <alignment horizontal="center" vertical="top" wrapText="1"/>
      <protection locked="0"/>
    </xf>
    <xf numFmtId="0" fontId="3" fillId="0" borderId="0" xfId="1" applyFont="1" applyFill="1" applyAlignment="1" applyProtection="1">
      <alignment horizont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1" fillId="0" borderId="0" xfId="1" applyFont="1" applyFill="1" applyAlignment="1" applyProtection="1">
      <alignment horizontal="center" vertical="top"/>
      <protection locked="0"/>
    </xf>
    <xf numFmtId="0" fontId="1" fillId="0" borderId="67" xfId="1" applyFont="1" applyFill="1" applyBorder="1" applyAlignment="1">
      <alignment horizontal="center" vertical="center" wrapText="1"/>
    </xf>
    <xf numFmtId="0" fontId="1" fillId="0" borderId="68" xfId="1" applyFont="1" applyFill="1" applyBorder="1" applyAlignment="1">
      <alignment horizontal="center" vertical="center" wrapText="1"/>
    </xf>
    <xf numFmtId="0" fontId="1" fillId="0" borderId="70" xfId="1" applyFont="1" applyFill="1" applyBorder="1" applyAlignment="1">
      <alignment horizontal="center" vertical="center" wrapText="1"/>
    </xf>
    <xf numFmtId="0" fontId="1" fillId="0" borderId="69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 applyProtection="1">
      <alignment horizontal="center" vertical="center" wrapText="1"/>
    </xf>
    <xf numFmtId="0" fontId="1" fillId="0" borderId="11" xfId="1" applyFont="1" applyFill="1" applyBorder="1" applyAlignment="1" applyProtection="1">
      <alignment horizontal="center" vertical="center" wrapText="1"/>
    </xf>
    <xf numFmtId="0" fontId="1" fillId="0" borderId="42" xfId="1" applyFont="1" applyFill="1" applyBorder="1" applyAlignment="1" applyProtection="1">
      <alignment horizontal="center" vertical="justify"/>
      <protection locked="0"/>
    </xf>
  </cellXfs>
  <cellStyles count="3">
    <cellStyle name="Обычный" xfId="0" builtinId="0"/>
    <cellStyle name="Обычный 2" xfId="1"/>
    <cellStyle name="Обычный 2 15" xfId="2"/>
  </cellStyles>
  <dxfs count="5">
    <dxf>
      <font>
        <color rgb="FF92D050"/>
      </font>
    </dxf>
    <dxf>
      <font>
        <color rgb="FF92D050"/>
      </font>
    </dxf>
    <dxf>
      <font>
        <color rgb="FF92D050"/>
      </font>
    </dxf>
    <dxf>
      <font>
        <color rgb="FF92D050"/>
      </font>
    </dxf>
    <dxf>
      <font>
        <color rgb="FF92D05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kot\Downloads\&#1060;&#1072;&#1081;&#1083;%20&#1055;&#1045;&#1056;&#1045;&#1042;&#1030;&#1056;&#1050;&#1048;\&#1057;&#1077;&#1088;&#1077;&#1076;&#1085;&#1100;&#1086;&#1079;&#1074;&#1072;&#1078;&#1077;&#1085;&#1077;%20&#1086;&#1089;&#109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kot\Downloads\&#1047;&#1074;&#1077;&#1076;&#1077;&#1085;&#1080;&#1081;%20&#1088;&#1086;&#1079;&#1088;&#1072;&#1093;&#1091;&#1085;&#1086;&#1082;%20&#1090;&#1072;&#1088;&#1080;&#1092;&#1110;&#1074;%20&#1085;&#1072;%20&#1090;&#1077;&#1087;&#1083;&#1086;&#1074;&#1091;%20&#1077;&#1085;&#1077;&#1088;&#1075;&#1110;&#1102;%20(new)%20%2021.05.1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7_&#1044;&#1077;&#1087;.%20&#1090;&#1072;&#1088;&#1080;&#1092;&#1085;&#1086;&#1111;%20&#1087;&#1086;&#1083;&#1110;&#1090;&#1080;&#1082;&#1080;%20&#1091;%20&#1089;&#1092;&#1077;&#1088;&#1110;%20&#1090;&#1077;&#1087;&#1083;&#1086;&#1087;&#1086;&#1089;&#1090;&#1072;&#1095;&#1072;&#1085;&#1085;&#1103;\&#1050;&#1086;&#1090;%20&#1050;.&#1040;\&#1060;&#1072;&#1081;&#1083;%20&#1055;&#1045;&#1056;&#1045;&#1042;&#1030;&#1056;&#1050;&#1048;\&#1057;&#1077;&#1088;&#1077;&#1076;&#1085;&#1100;&#1086;&#1079;&#1074;&#1072;&#1078;&#1077;&#1085;&#1077;%20&#1086;&#1089;&#109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dustry211\Desktop\f8-NKREKP-teplo%20(5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dustry211\Downloads\f8-NKREKP-teplo%20(4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з"/>
      <sheetName val="газ детал"/>
      <sheetName val="рік"/>
      <sheetName val="ОП"/>
      <sheetName val="темп. квітень жовтень Ваня"/>
      <sheetName val="темп. квітень жовтень"/>
      <sheetName val="ктм Дсту"/>
      <sheetName val="факт 5 років"/>
      <sheetName val="Порівняння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ІНСТРУКЦІЯ"/>
      <sheetName val="1_Структура по елементах"/>
      <sheetName val="2_ФОП"/>
      <sheetName val="3_Стуктура витрат"/>
      <sheetName val="4_Зведена операційних"/>
      <sheetName val="5_Розрахунок тарифів"/>
      <sheetName val="Д2"/>
      <sheetName val="Д3"/>
      <sheetName val="Д4"/>
      <sheetName val="Д5"/>
      <sheetName val="Д6"/>
      <sheetName val="Д7"/>
      <sheetName val="Д8"/>
      <sheetName val="Д9"/>
      <sheetName val="Д10"/>
      <sheetName val="Лист6"/>
      <sheetName val="рік"/>
      <sheetName val="1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/>
      <sheetData sheetId="8"/>
      <sheetData sheetId="9"/>
      <sheetData sheetId="10" refreshError="1"/>
      <sheetData sheetId="11" refreshError="1"/>
      <sheetData sheetId="12" refreshError="1"/>
      <sheetData sheetId="13"/>
      <sheetData sheetId="14"/>
      <sheetData sheetId="15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з"/>
      <sheetName val="газ детал"/>
      <sheetName val="рік"/>
      <sheetName val="ОП"/>
      <sheetName val="темп. квітень жовтень Ваня"/>
      <sheetName val="темп. квітень жовтень"/>
      <sheetName val="ктм Дсту"/>
      <sheetName val="факт 5 років"/>
      <sheetName val="Порівняння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-НКРЕКП-Р1"/>
      <sheetName val="8-НКРЕКП-Р2"/>
      <sheetName val="8-НКРЕКП-Р3"/>
      <sheetName val="розшифровка р.І"/>
      <sheetName val="розшифровка р.ІІІ послуга"/>
      <sheetName val="ZVED"/>
    </sheetNames>
    <sheetDataSet>
      <sheetData sheetId="0"/>
      <sheetData sheetId="1">
        <row r="10">
          <cell r="F10">
            <v>0</v>
          </cell>
        </row>
        <row r="22">
          <cell r="F22">
            <v>0</v>
          </cell>
        </row>
        <row r="23">
          <cell r="F23">
            <v>0</v>
          </cell>
        </row>
        <row r="25">
          <cell r="F25">
            <v>0</v>
          </cell>
        </row>
        <row r="78">
          <cell r="F78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4">
          <cell r="F94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-НКРЕКП-Р1"/>
      <sheetName val="8-НКРЕКП-Р2"/>
      <sheetName val="8-НКРЕКП-Р3"/>
      <sheetName val="розшифровка р.І"/>
      <sheetName val="розшифровка р.ІІІ послуга"/>
      <sheetName val="ZVED"/>
    </sheetNames>
    <sheetDataSet>
      <sheetData sheetId="0">
        <row r="33">
          <cell r="D33" t="str">
            <v>075</v>
          </cell>
        </row>
        <row r="40">
          <cell r="A40" t="str">
            <v>1.1.5.3</v>
          </cell>
          <cell r="D40" t="str">
            <v>110</v>
          </cell>
        </row>
        <row r="49">
          <cell r="D49" t="str">
            <v>155</v>
          </cell>
        </row>
        <row r="50">
          <cell r="D50" t="str">
            <v>160</v>
          </cell>
        </row>
        <row r="59">
          <cell r="A59" t="str">
            <v>2.5</v>
          </cell>
          <cell r="D59" t="str">
            <v>205</v>
          </cell>
        </row>
        <row r="60">
          <cell r="A60" t="str">
            <v>2.5.1</v>
          </cell>
          <cell r="D60" t="str">
            <v>210</v>
          </cell>
        </row>
        <row r="72">
          <cell r="A72" t="str">
            <v>3.5</v>
          </cell>
        </row>
        <row r="73">
          <cell r="A73" t="str">
            <v>4</v>
          </cell>
        </row>
        <row r="74">
          <cell r="A74" t="str">
            <v>4.1</v>
          </cell>
          <cell r="B74" t="str">
            <v>з них списана безнадійна заборгованість та відрахування до резерву сумнівних боргів</v>
          </cell>
        </row>
        <row r="82">
          <cell r="A82" t="str">
            <v>5.1.2</v>
          </cell>
        </row>
        <row r="113">
          <cell r="A113" t="str">
            <v>5.5</v>
          </cell>
        </row>
        <row r="137">
          <cell r="A137" t="str">
            <v>12</v>
          </cell>
          <cell r="D137" t="str">
            <v>555</v>
          </cell>
        </row>
        <row r="142">
          <cell r="A142" t="str">
            <v>13</v>
          </cell>
          <cell r="D142" t="str">
            <v>580</v>
          </cell>
        </row>
      </sheetData>
      <sheetData sheetId="1"/>
      <sheetData sheetId="2">
        <row r="34">
          <cell r="E34">
            <v>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8"/>
  <sheetViews>
    <sheetView tabSelected="1" view="pageBreakPreview" topLeftCell="A76" zoomScale="40" zoomScaleNormal="39" zoomScaleSheetLayoutView="40" zoomScalePageLayoutView="40" workbookViewId="0">
      <selection activeCell="E31" sqref="E31"/>
    </sheetView>
  </sheetViews>
  <sheetFormatPr defaultRowHeight="12.75" x14ac:dyDescent="0.2"/>
  <cols>
    <col min="1" max="1" width="17.28515625" style="20" customWidth="1"/>
    <col min="2" max="2" width="85.85546875" style="20" customWidth="1"/>
    <col min="3" max="3" width="21" style="21" customWidth="1"/>
    <col min="4" max="4" width="15" style="22" customWidth="1"/>
    <col min="5" max="5" width="25.85546875" style="20" customWidth="1"/>
    <col min="6" max="6" width="26.28515625" style="20" customWidth="1"/>
    <col min="7" max="7" width="24.140625" style="20" customWidth="1"/>
    <col min="8" max="8" width="25.140625" style="20" customWidth="1"/>
    <col min="9" max="9" width="25.7109375" style="20" customWidth="1"/>
    <col min="10" max="10" width="23.28515625" style="20" customWidth="1"/>
    <col min="11" max="11" width="24.7109375" style="23" customWidth="1"/>
    <col min="12" max="12" width="23.5703125" style="23" customWidth="1"/>
    <col min="13" max="13" width="24.140625" style="20" customWidth="1"/>
    <col min="14" max="14" width="25" style="20" customWidth="1"/>
    <col min="15" max="15" width="24.28515625" style="20" customWidth="1"/>
    <col min="16" max="16" width="23.42578125" style="20" customWidth="1"/>
    <col min="17" max="247" width="9.140625" style="20"/>
    <col min="248" max="248" width="14.85546875" style="20" customWidth="1"/>
    <col min="249" max="249" width="100.28515625" style="20" customWidth="1"/>
    <col min="250" max="250" width="26.5703125" style="20" customWidth="1"/>
    <col min="251" max="251" width="15" style="20" customWidth="1"/>
    <col min="252" max="252" width="30.140625" style="20" customWidth="1"/>
    <col min="253" max="253" width="26.85546875" style="20" customWidth="1"/>
    <col min="254" max="254" width="25.85546875" style="20" customWidth="1"/>
    <col min="255" max="255" width="20.7109375" style="20" customWidth="1"/>
    <col min="256" max="256" width="23.42578125" style="20" customWidth="1"/>
    <col min="257" max="261" width="20.7109375" style="20" customWidth="1"/>
    <col min="262" max="262" width="21.140625" style="20" customWidth="1"/>
    <col min="263" max="263" width="20.7109375" style="20" customWidth="1"/>
    <col min="264" max="264" width="22.140625" style="20" customWidth="1"/>
    <col min="265" max="265" width="25" style="20" customWidth="1"/>
    <col min="266" max="266" width="22.85546875" style="20" customWidth="1"/>
    <col min="267" max="267" width="20.28515625" style="20" customWidth="1"/>
    <col min="268" max="269" width="21.85546875" style="20" customWidth="1"/>
    <col min="270" max="270" width="24.28515625" style="20" customWidth="1"/>
    <col min="271" max="271" width="25.42578125" style="20" customWidth="1"/>
    <col min="272" max="272" width="21" style="20" customWidth="1"/>
    <col min="273" max="503" width="9.140625" style="20"/>
    <col min="504" max="504" width="14.85546875" style="20" customWidth="1"/>
    <col min="505" max="505" width="100.28515625" style="20" customWidth="1"/>
    <col min="506" max="506" width="26.5703125" style="20" customWidth="1"/>
    <col min="507" max="507" width="15" style="20" customWidth="1"/>
    <col min="508" max="508" width="30.140625" style="20" customWidth="1"/>
    <col min="509" max="509" width="26.85546875" style="20" customWidth="1"/>
    <col min="510" max="510" width="25.85546875" style="20" customWidth="1"/>
    <col min="511" max="511" width="20.7109375" style="20" customWidth="1"/>
    <col min="512" max="512" width="23.42578125" style="20" customWidth="1"/>
    <col min="513" max="517" width="20.7109375" style="20" customWidth="1"/>
    <col min="518" max="518" width="21.140625" style="20" customWidth="1"/>
    <col min="519" max="519" width="20.7109375" style="20" customWidth="1"/>
    <col min="520" max="520" width="22.140625" style="20" customWidth="1"/>
    <col min="521" max="521" width="25" style="20" customWidth="1"/>
    <col min="522" max="522" width="22.85546875" style="20" customWidth="1"/>
    <col min="523" max="523" width="20.28515625" style="20" customWidth="1"/>
    <col min="524" max="525" width="21.85546875" style="20" customWidth="1"/>
    <col min="526" max="526" width="24.28515625" style="20" customWidth="1"/>
    <col min="527" max="527" width="25.42578125" style="20" customWidth="1"/>
    <col min="528" max="528" width="21" style="20" customWidth="1"/>
    <col min="529" max="759" width="9.140625" style="20"/>
    <col min="760" max="760" width="14.85546875" style="20" customWidth="1"/>
    <col min="761" max="761" width="100.28515625" style="20" customWidth="1"/>
    <col min="762" max="762" width="26.5703125" style="20" customWidth="1"/>
    <col min="763" max="763" width="15" style="20" customWidth="1"/>
    <col min="764" max="764" width="30.140625" style="20" customWidth="1"/>
    <col min="765" max="765" width="26.85546875" style="20" customWidth="1"/>
    <col min="766" max="766" width="25.85546875" style="20" customWidth="1"/>
    <col min="767" max="767" width="20.7109375" style="20" customWidth="1"/>
    <col min="768" max="768" width="23.42578125" style="20" customWidth="1"/>
    <col min="769" max="773" width="20.7109375" style="20" customWidth="1"/>
    <col min="774" max="774" width="21.140625" style="20" customWidth="1"/>
    <col min="775" max="775" width="20.7109375" style="20" customWidth="1"/>
    <col min="776" max="776" width="22.140625" style="20" customWidth="1"/>
    <col min="777" max="777" width="25" style="20" customWidth="1"/>
    <col min="778" max="778" width="22.85546875" style="20" customWidth="1"/>
    <col min="779" max="779" width="20.28515625" style="20" customWidth="1"/>
    <col min="780" max="781" width="21.85546875" style="20" customWidth="1"/>
    <col min="782" max="782" width="24.28515625" style="20" customWidth="1"/>
    <col min="783" max="783" width="25.42578125" style="20" customWidth="1"/>
    <col min="784" max="784" width="21" style="20" customWidth="1"/>
    <col min="785" max="1015" width="9.140625" style="20"/>
    <col min="1016" max="1016" width="14.85546875" style="20" customWidth="1"/>
    <col min="1017" max="1017" width="100.28515625" style="20" customWidth="1"/>
    <col min="1018" max="1018" width="26.5703125" style="20" customWidth="1"/>
    <col min="1019" max="1019" width="15" style="20" customWidth="1"/>
    <col min="1020" max="1020" width="30.140625" style="20" customWidth="1"/>
    <col min="1021" max="1021" width="26.85546875" style="20" customWidth="1"/>
    <col min="1022" max="1022" width="25.85546875" style="20" customWidth="1"/>
    <col min="1023" max="1023" width="20.7109375" style="20" customWidth="1"/>
    <col min="1024" max="1024" width="23.42578125" style="20" customWidth="1"/>
    <col min="1025" max="1029" width="20.7109375" style="20" customWidth="1"/>
    <col min="1030" max="1030" width="21.140625" style="20" customWidth="1"/>
    <col min="1031" max="1031" width="20.7109375" style="20" customWidth="1"/>
    <col min="1032" max="1032" width="22.140625" style="20" customWidth="1"/>
    <col min="1033" max="1033" width="25" style="20" customWidth="1"/>
    <col min="1034" max="1034" width="22.85546875" style="20" customWidth="1"/>
    <col min="1035" max="1035" width="20.28515625" style="20" customWidth="1"/>
    <col min="1036" max="1037" width="21.85546875" style="20" customWidth="1"/>
    <col min="1038" max="1038" width="24.28515625" style="20" customWidth="1"/>
    <col min="1039" max="1039" width="25.42578125" style="20" customWidth="1"/>
    <col min="1040" max="1040" width="21" style="20" customWidth="1"/>
    <col min="1041" max="1271" width="9.140625" style="20"/>
    <col min="1272" max="1272" width="14.85546875" style="20" customWidth="1"/>
    <col min="1273" max="1273" width="100.28515625" style="20" customWidth="1"/>
    <col min="1274" max="1274" width="26.5703125" style="20" customWidth="1"/>
    <col min="1275" max="1275" width="15" style="20" customWidth="1"/>
    <col min="1276" max="1276" width="30.140625" style="20" customWidth="1"/>
    <col min="1277" max="1277" width="26.85546875" style="20" customWidth="1"/>
    <col min="1278" max="1278" width="25.85546875" style="20" customWidth="1"/>
    <col min="1279" max="1279" width="20.7109375" style="20" customWidth="1"/>
    <col min="1280" max="1280" width="23.42578125" style="20" customWidth="1"/>
    <col min="1281" max="1285" width="20.7109375" style="20" customWidth="1"/>
    <col min="1286" max="1286" width="21.140625" style="20" customWidth="1"/>
    <col min="1287" max="1287" width="20.7109375" style="20" customWidth="1"/>
    <col min="1288" max="1288" width="22.140625" style="20" customWidth="1"/>
    <col min="1289" max="1289" width="25" style="20" customWidth="1"/>
    <col min="1290" max="1290" width="22.85546875" style="20" customWidth="1"/>
    <col min="1291" max="1291" width="20.28515625" style="20" customWidth="1"/>
    <col min="1292" max="1293" width="21.85546875" style="20" customWidth="1"/>
    <col min="1294" max="1294" width="24.28515625" style="20" customWidth="1"/>
    <col min="1295" max="1295" width="25.42578125" style="20" customWidth="1"/>
    <col min="1296" max="1296" width="21" style="20" customWidth="1"/>
    <col min="1297" max="1527" width="9.140625" style="20"/>
    <col min="1528" max="1528" width="14.85546875" style="20" customWidth="1"/>
    <col min="1529" max="1529" width="100.28515625" style="20" customWidth="1"/>
    <col min="1530" max="1530" width="26.5703125" style="20" customWidth="1"/>
    <col min="1531" max="1531" width="15" style="20" customWidth="1"/>
    <col min="1532" max="1532" width="30.140625" style="20" customWidth="1"/>
    <col min="1533" max="1533" width="26.85546875" style="20" customWidth="1"/>
    <col min="1534" max="1534" width="25.85546875" style="20" customWidth="1"/>
    <col min="1535" max="1535" width="20.7109375" style="20" customWidth="1"/>
    <col min="1536" max="1536" width="23.42578125" style="20" customWidth="1"/>
    <col min="1537" max="1541" width="20.7109375" style="20" customWidth="1"/>
    <col min="1542" max="1542" width="21.140625" style="20" customWidth="1"/>
    <col min="1543" max="1543" width="20.7109375" style="20" customWidth="1"/>
    <col min="1544" max="1544" width="22.140625" style="20" customWidth="1"/>
    <col min="1545" max="1545" width="25" style="20" customWidth="1"/>
    <col min="1546" max="1546" width="22.85546875" style="20" customWidth="1"/>
    <col min="1547" max="1547" width="20.28515625" style="20" customWidth="1"/>
    <col min="1548" max="1549" width="21.85546875" style="20" customWidth="1"/>
    <col min="1550" max="1550" width="24.28515625" style="20" customWidth="1"/>
    <col min="1551" max="1551" width="25.42578125" style="20" customWidth="1"/>
    <col min="1552" max="1552" width="21" style="20" customWidth="1"/>
    <col min="1553" max="1783" width="9.140625" style="20"/>
    <col min="1784" max="1784" width="14.85546875" style="20" customWidth="1"/>
    <col min="1785" max="1785" width="100.28515625" style="20" customWidth="1"/>
    <col min="1786" max="1786" width="26.5703125" style="20" customWidth="1"/>
    <col min="1787" max="1787" width="15" style="20" customWidth="1"/>
    <col min="1788" max="1788" width="30.140625" style="20" customWidth="1"/>
    <col min="1789" max="1789" width="26.85546875" style="20" customWidth="1"/>
    <col min="1790" max="1790" width="25.85546875" style="20" customWidth="1"/>
    <col min="1791" max="1791" width="20.7109375" style="20" customWidth="1"/>
    <col min="1792" max="1792" width="23.42578125" style="20" customWidth="1"/>
    <col min="1793" max="1797" width="20.7109375" style="20" customWidth="1"/>
    <col min="1798" max="1798" width="21.140625" style="20" customWidth="1"/>
    <col min="1799" max="1799" width="20.7109375" style="20" customWidth="1"/>
    <col min="1800" max="1800" width="22.140625" style="20" customWidth="1"/>
    <col min="1801" max="1801" width="25" style="20" customWidth="1"/>
    <col min="1802" max="1802" width="22.85546875" style="20" customWidth="1"/>
    <col min="1803" max="1803" width="20.28515625" style="20" customWidth="1"/>
    <col min="1804" max="1805" width="21.85546875" style="20" customWidth="1"/>
    <col min="1806" max="1806" width="24.28515625" style="20" customWidth="1"/>
    <col min="1807" max="1807" width="25.42578125" style="20" customWidth="1"/>
    <col min="1808" max="1808" width="21" style="20" customWidth="1"/>
    <col min="1809" max="2039" width="9.140625" style="20"/>
    <col min="2040" max="2040" width="14.85546875" style="20" customWidth="1"/>
    <col min="2041" max="2041" width="100.28515625" style="20" customWidth="1"/>
    <col min="2042" max="2042" width="26.5703125" style="20" customWidth="1"/>
    <col min="2043" max="2043" width="15" style="20" customWidth="1"/>
    <col min="2044" max="2044" width="30.140625" style="20" customWidth="1"/>
    <col min="2045" max="2045" width="26.85546875" style="20" customWidth="1"/>
    <col min="2046" max="2046" width="25.85546875" style="20" customWidth="1"/>
    <col min="2047" max="2047" width="20.7109375" style="20" customWidth="1"/>
    <col min="2048" max="2048" width="23.42578125" style="20" customWidth="1"/>
    <col min="2049" max="2053" width="20.7109375" style="20" customWidth="1"/>
    <col min="2054" max="2054" width="21.140625" style="20" customWidth="1"/>
    <col min="2055" max="2055" width="20.7109375" style="20" customWidth="1"/>
    <col min="2056" max="2056" width="22.140625" style="20" customWidth="1"/>
    <col min="2057" max="2057" width="25" style="20" customWidth="1"/>
    <col min="2058" max="2058" width="22.85546875" style="20" customWidth="1"/>
    <col min="2059" max="2059" width="20.28515625" style="20" customWidth="1"/>
    <col min="2060" max="2061" width="21.85546875" style="20" customWidth="1"/>
    <col min="2062" max="2062" width="24.28515625" style="20" customWidth="1"/>
    <col min="2063" max="2063" width="25.42578125" style="20" customWidth="1"/>
    <col min="2064" max="2064" width="21" style="20" customWidth="1"/>
    <col min="2065" max="2295" width="9.140625" style="20"/>
    <col min="2296" max="2296" width="14.85546875" style="20" customWidth="1"/>
    <col min="2297" max="2297" width="100.28515625" style="20" customWidth="1"/>
    <col min="2298" max="2298" width="26.5703125" style="20" customWidth="1"/>
    <col min="2299" max="2299" width="15" style="20" customWidth="1"/>
    <col min="2300" max="2300" width="30.140625" style="20" customWidth="1"/>
    <col min="2301" max="2301" width="26.85546875" style="20" customWidth="1"/>
    <col min="2302" max="2302" width="25.85546875" style="20" customWidth="1"/>
    <col min="2303" max="2303" width="20.7109375" style="20" customWidth="1"/>
    <col min="2304" max="2304" width="23.42578125" style="20" customWidth="1"/>
    <col min="2305" max="2309" width="20.7109375" style="20" customWidth="1"/>
    <col min="2310" max="2310" width="21.140625" style="20" customWidth="1"/>
    <col min="2311" max="2311" width="20.7109375" style="20" customWidth="1"/>
    <col min="2312" max="2312" width="22.140625" style="20" customWidth="1"/>
    <col min="2313" max="2313" width="25" style="20" customWidth="1"/>
    <col min="2314" max="2314" width="22.85546875" style="20" customWidth="1"/>
    <col min="2315" max="2315" width="20.28515625" style="20" customWidth="1"/>
    <col min="2316" max="2317" width="21.85546875" style="20" customWidth="1"/>
    <col min="2318" max="2318" width="24.28515625" style="20" customWidth="1"/>
    <col min="2319" max="2319" width="25.42578125" style="20" customWidth="1"/>
    <col min="2320" max="2320" width="21" style="20" customWidth="1"/>
    <col min="2321" max="2551" width="9.140625" style="20"/>
    <col min="2552" max="2552" width="14.85546875" style="20" customWidth="1"/>
    <col min="2553" max="2553" width="100.28515625" style="20" customWidth="1"/>
    <col min="2554" max="2554" width="26.5703125" style="20" customWidth="1"/>
    <col min="2555" max="2555" width="15" style="20" customWidth="1"/>
    <col min="2556" max="2556" width="30.140625" style="20" customWidth="1"/>
    <col min="2557" max="2557" width="26.85546875" style="20" customWidth="1"/>
    <col min="2558" max="2558" width="25.85546875" style="20" customWidth="1"/>
    <col min="2559" max="2559" width="20.7109375" style="20" customWidth="1"/>
    <col min="2560" max="2560" width="23.42578125" style="20" customWidth="1"/>
    <col min="2561" max="2565" width="20.7109375" style="20" customWidth="1"/>
    <col min="2566" max="2566" width="21.140625" style="20" customWidth="1"/>
    <col min="2567" max="2567" width="20.7109375" style="20" customWidth="1"/>
    <col min="2568" max="2568" width="22.140625" style="20" customWidth="1"/>
    <col min="2569" max="2569" width="25" style="20" customWidth="1"/>
    <col min="2570" max="2570" width="22.85546875" style="20" customWidth="1"/>
    <col min="2571" max="2571" width="20.28515625" style="20" customWidth="1"/>
    <col min="2572" max="2573" width="21.85546875" style="20" customWidth="1"/>
    <col min="2574" max="2574" width="24.28515625" style="20" customWidth="1"/>
    <col min="2575" max="2575" width="25.42578125" style="20" customWidth="1"/>
    <col min="2576" max="2576" width="21" style="20" customWidth="1"/>
    <col min="2577" max="2807" width="9.140625" style="20"/>
    <col min="2808" max="2808" width="14.85546875" style="20" customWidth="1"/>
    <col min="2809" max="2809" width="100.28515625" style="20" customWidth="1"/>
    <col min="2810" max="2810" width="26.5703125" style="20" customWidth="1"/>
    <col min="2811" max="2811" width="15" style="20" customWidth="1"/>
    <col min="2812" max="2812" width="30.140625" style="20" customWidth="1"/>
    <col min="2813" max="2813" width="26.85546875" style="20" customWidth="1"/>
    <col min="2814" max="2814" width="25.85546875" style="20" customWidth="1"/>
    <col min="2815" max="2815" width="20.7109375" style="20" customWidth="1"/>
    <col min="2816" max="2816" width="23.42578125" style="20" customWidth="1"/>
    <col min="2817" max="2821" width="20.7109375" style="20" customWidth="1"/>
    <col min="2822" max="2822" width="21.140625" style="20" customWidth="1"/>
    <col min="2823" max="2823" width="20.7109375" style="20" customWidth="1"/>
    <col min="2824" max="2824" width="22.140625" style="20" customWidth="1"/>
    <col min="2825" max="2825" width="25" style="20" customWidth="1"/>
    <col min="2826" max="2826" width="22.85546875" style="20" customWidth="1"/>
    <col min="2827" max="2827" width="20.28515625" style="20" customWidth="1"/>
    <col min="2828" max="2829" width="21.85546875" style="20" customWidth="1"/>
    <col min="2830" max="2830" width="24.28515625" style="20" customWidth="1"/>
    <col min="2831" max="2831" width="25.42578125" style="20" customWidth="1"/>
    <col min="2832" max="2832" width="21" style="20" customWidth="1"/>
    <col min="2833" max="3063" width="9.140625" style="20"/>
    <col min="3064" max="3064" width="14.85546875" style="20" customWidth="1"/>
    <col min="3065" max="3065" width="100.28515625" style="20" customWidth="1"/>
    <col min="3066" max="3066" width="26.5703125" style="20" customWidth="1"/>
    <col min="3067" max="3067" width="15" style="20" customWidth="1"/>
    <col min="3068" max="3068" width="30.140625" style="20" customWidth="1"/>
    <col min="3069" max="3069" width="26.85546875" style="20" customWidth="1"/>
    <col min="3070" max="3070" width="25.85546875" style="20" customWidth="1"/>
    <col min="3071" max="3071" width="20.7109375" style="20" customWidth="1"/>
    <col min="3072" max="3072" width="23.42578125" style="20" customWidth="1"/>
    <col min="3073" max="3077" width="20.7109375" style="20" customWidth="1"/>
    <col min="3078" max="3078" width="21.140625" style="20" customWidth="1"/>
    <col min="3079" max="3079" width="20.7109375" style="20" customWidth="1"/>
    <col min="3080" max="3080" width="22.140625" style="20" customWidth="1"/>
    <col min="3081" max="3081" width="25" style="20" customWidth="1"/>
    <col min="3082" max="3082" width="22.85546875" style="20" customWidth="1"/>
    <col min="3083" max="3083" width="20.28515625" style="20" customWidth="1"/>
    <col min="3084" max="3085" width="21.85546875" style="20" customWidth="1"/>
    <col min="3086" max="3086" width="24.28515625" style="20" customWidth="1"/>
    <col min="3087" max="3087" width="25.42578125" style="20" customWidth="1"/>
    <col min="3088" max="3088" width="21" style="20" customWidth="1"/>
    <col min="3089" max="3319" width="9.140625" style="20"/>
    <col min="3320" max="3320" width="14.85546875" style="20" customWidth="1"/>
    <col min="3321" max="3321" width="100.28515625" style="20" customWidth="1"/>
    <col min="3322" max="3322" width="26.5703125" style="20" customWidth="1"/>
    <col min="3323" max="3323" width="15" style="20" customWidth="1"/>
    <col min="3324" max="3324" width="30.140625" style="20" customWidth="1"/>
    <col min="3325" max="3325" width="26.85546875" style="20" customWidth="1"/>
    <col min="3326" max="3326" width="25.85546875" style="20" customWidth="1"/>
    <col min="3327" max="3327" width="20.7109375" style="20" customWidth="1"/>
    <col min="3328" max="3328" width="23.42578125" style="20" customWidth="1"/>
    <col min="3329" max="3333" width="20.7109375" style="20" customWidth="1"/>
    <col min="3334" max="3334" width="21.140625" style="20" customWidth="1"/>
    <col min="3335" max="3335" width="20.7109375" style="20" customWidth="1"/>
    <col min="3336" max="3336" width="22.140625" style="20" customWidth="1"/>
    <col min="3337" max="3337" width="25" style="20" customWidth="1"/>
    <col min="3338" max="3338" width="22.85546875" style="20" customWidth="1"/>
    <col min="3339" max="3339" width="20.28515625" style="20" customWidth="1"/>
    <col min="3340" max="3341" width="21.85546875" style="20" customWidth="1"/>
    <col min="3342" max="3342" width="24.28515625" style="20" customWidth="1"/>
    <col min="3343" max="3343" width="25.42578125" style="20" customWidth="1"/>
    <col min="3344" max="3344" width="21" style="20" customWidth="1"/>
    <col min="3345" max="3575" width="9.140625" style="20"/>
    <col min="3576" max="3576" width="14.85546875" style="20" customWidth="1"/>
    <col min="3577" max="3577" width="100.28515625" style="20" customWidth="1"/>
    <col min="3578" max="3578" width="26.5703125" style="20" customWidth="1"/>
    <col min="3579" max="3579" width="15" style="20" customWidth="1"/>
    <col min="3580" max="3580" width="30.140625" style="20" customWidth="1"/>
    <col min="3581" max="3581" width="26.85546875" style="20" customWidth="1"/>
    <col min="3582" max="3582" width="25.85546875" style="20" customWidth="1"/>
    <col min="3583" max="3583" width="20.7109375" style="20" customWidth="1"/>
    <col min="3584" max="3584" width="23.42578125" style="20" customWidth="1"/>
    <col min="3585" max="3589" width="20.7109375" style="20" customWidth="1"/>
    <col min="3590" max="3590" width="21.140625" style="20" customWidth="1"/>
    <col min="3591" max="3591" width="20.7109375" style="20" customWidth="1"/>
    <col min="3592" max="3592" width="22.140625" style="20" customWidth="1"/>
    <col min="3593" max="3593" width="25" style="20" customWidth="1"/>
    <col min="3594" max="3594" width="22.85546875" style="20" customWidth="1"/>
    <col min="3595" max="3595" width="20.28515625" style="20" customWidth="1"/>
    <col min="3596" max="3597" width="21.85546875" style="20" customWidth="1"/>
    <col min="3598" max="3598" width="24.28515625" style="20" customWidth="1"/>
    <col min="3599" max="3599" width="25.42578125" style="20" customWidth="1"/>
    <col min="3600" max="3600" width="21" style="20" customWidth="1"/>
    <col min="3601" max="3831" width="9.140625" style="20"/>
    <col min="3832" max="3832" width="14.85546875" style="20" customWidth="1"/>
    <col min="3833" max="3833" width="100.28515625" style="20" customWidth="1"/>
    <col min="3834" max="3834" width="26.5703125" style="20" customWidth="1"/>
    <col min="3835" max="3835" width="15" style="20" customWidth="1"/>
    <col min="3836" max="3836" width="30.140625" style="20" customWidth="1"/>
    <col min="3837" max="3837" width="26.85546875" style="20" customWidth="1"/>
    <col min="3838" max="3838" width="25.85546875" style="20" customWidth="1"/>
    <col min="3839" max="3839" width="20.7109375" style="20" customWidth="1"/>
    <col min="3840" max="3840" width="23.42578125" style="20" customWidth="1"/>
    <col min="3841" max="3845" width="20.7109375" style="20" customWidth="1"/>
    <col min="3846" max="3846" width="21.140625" style="20" customWidth="1"/>
    <col min="3847" max="3847" width="20.7109375" style="20" customWidth="1"/>
    <col min="3848" max="3848" width="22.140625" style="20" customWidth="1"/>
    <col min="3849" max="3849" width="25" style="20" customWidth="1"/>
    <col min="3850" max="3850" width="22.85546875" style="20" customWidth="1"/>
    <col min="3851" max="3851" width="20.28515625" style="20" customWidth="1"/>
    <col min="3852" max="3853" width="21.85546875" style="20" customWidth="1"/>
    <col min="3854" max="3854" width="24.28515625" style="20" customWidth="1"/>
    <col min="3855" max="3855" width="25.42578125" style="20" customWidth="1"/>
    <col min="3856" max="3856" width="21" style="20" customWidth="1"/>
    <col min="3857" max="4087" width="9.140625" style="20"/>
    <col min="4088" max="4088" width="14.85546875" style="20" customWidth="1"/>
    <col min="4089" max="4089" width="100.28515625" style="20" customWidth="1"/>
    <col min="4090" max="4090" width="26.5703125" style="20" customWidth="1"/>
    <col min="4091" max="4091" width="15" style="20" customWidth="1"/>
    <col min="4092" max="4092" width="30.140625" style="20" customWidth="1"/>
    <col min="4093" max="4093" width="26.85546875" style="20" customWidth="1"/>
    <col min="4094" max="4094" width="25.85546875" style="20" customWidth="1"/>
    <col min="4095" max="4095" width="20.7109375" style="20" customWidth="1"/>
    <col min="4096" max="4096" width="23.42578125" style="20" customWidth="1"/>
    <col min="4097" max="4101" width="20.7109375" style="20" customWidth="1"/>
    <col min="4102" max="4102" width="21.140625" style="20" customWidth="1"/>
    <col min="4103" max="4103" width="20.7109375" style="20" customWidth="1"/>
    <col min="4104" max="4104" width="22.140625" style="20" customWidth="1"/>
    <col min="4105" max="4105" width="25" style="20" customWidth="1"/>
    <col min="4106" max="4106" width="22.85546875" style="20" customWidth="1"/>
    <col min="4107" max="4107" width="20.28515625" style="20" customWidth="1"/>
    <col min="4108" max="4109" width="21.85546875" style="20" customWidth="1"/>
    <col min="4110" max="4110" width="24.28515625" style="20" customWidth="1"/>
    <col min="4111" max="4111" width="25.42578125" style="20" customWidth="1"/>
    <col min="4112" max="4112" width="21" style="20" customWidth="1"/>
    <col min="4113" max="4343" width="9.140625" style="20"/>
    <col min="4344" max="4344" width="14.85546875" style="20" customWidth="1"/>
    <col min="4345" max="4345" width="100.28515625" style="20" customWidth="1"/>
    <col min="4346" max="4346" width="26.5703125" style="20" customWidth="1"/>
    <col min="4347" max="4347" width="15" style="20" customWidth="1"/>
    <col min="4348" max="4348" width="30.140625" style="20" customWidth="1"/>
    <col min="4349" max="4349" width="26.85546875" style="20" customWidth="1"/>
    <col min="4350" max="4350" width="25.85546875" style="20" customWidth="1"/>
    <col min="4351" max="4351" width="20.7109375" style="20" customWidth="1"/>
    <col min="4352" max="4352" width="23.42578125" style="20" customWidth="1"/>
    <col min="4353" max="4357" width="20.7109375" style="20" customWidth="1"/>
    <col min="4358" max="4358" width="21.140625" style="20" customWidth="1"/>
    <col min="4359" max="4359" width="20.7109375" style="20" customWidth="1"/>
    <col min="4360" max="4360" width="22.140625" style="20" customWidth="1"/>
    <col min="4361" max="4361" width="25" style="20" customWidth="1"/>
    <col min="4362" max="4362" width="22.85546875" style="20" customWidth="1"/>
    <col min="4363" max="4363" width="20.28515625" style="20" customWidth="1"/>
    <col min="4364" max="4365" width="21.85546875" style="20" customWidth="1"/>
    <col min="4366" max="4366" width="24.28515625" style="20" customWidth="1"/>
    <col min="4367" max="4367" width="25.42578125" style="20" customWidth="1"/>
    <col min="4368" max="4368" width="21" style="20" customWidth="1"/>
    <col min="4369" max="4599" width="9.140625" style="20"/>
    <col min="4600" max="4600" width="14.85546875" style="20" customWidth="1"/>
    <col min="4601" max="4601" width="100.28515625" style="20" customWidth="1"/>
    <col min="4602" max="4602" width="26.5703125" style="20" customWidth="1"/>
    <col min="4603" max="4603" width="15" style="20" customWidth="1"/>
    <col min="4604" max="4604" width="30.140625" style="20" customWidth="1"/>
    <col min="4605" max="4605" width="26.85546875" style="20" customWidth="1"/>
    <col min="4606" max="4606" width="25.85546875" style="20" customWidth="1"/>
    <col min="4607" max="4607" width="20.7109375" style="20" customWidth="1"/>
    <col min="4608" max="4608" width="23.42578125" style="20" customWidth="1"/>
    <col min="4609" max="4613" width="20.7109375" style="20" customWidth="1"/>
    <col min="4614" max="4614" width="21.140625" style="20" customWidth="1"/>
    <col min="4615" max="4615" width="20.7109375" style="20" customWidth="1"/>
    <col min="4616" max="4616" width="22.140625" style="20" customWidth="1"/>
    <col min="4617" max="4617" width="25" style="20" customWidth="1"/>
    <col min="4618" max="4618" width="22.85546875" style="20" customWidth="1"/>
    <col min="4619" max="4619" width="20.28515625" style="20" customWidth="1"/>
    <col min="4620" max="4621" width="21.85546875" style="20" customWidth="1"/>
    <col min="4622" max="4622" width="24.28515625" style="20" customWidth="1"/>
    <col min="4623" max="4623" width="25.42578125" style="20" customWidth="1"/>
    <col min="4624" max="4624" width="21" style="20" customWidth="1"/>
    <col min="4625" max="4855" width="9.140625" style="20"/>
    <col min="4856" max="4856" width="14.85546875" style="20" customWidth="1"/>
    <col min="4857" max="4857" width="100.28515625" style="20" customWidth="1"/>
    <col min="4858" max="4858" width="26.5703125" style="20" customWidth="1"/>
    <col min="4859" max="4859" width="15" style="20" customWidth="1"/>
    <col min="4860" max="4860" width="30.140625" style="20" customWidth="1"/>
    <col min="4861" max="4861" width="26.85546875" style="20" customWidth="1"/>
    <col min="4862" max="4862" width="25.85546875" style="20" customWidth="1"/>
    <col min="4863" max="4863" width="20.7109375" style="20" customWidth="1"/>
    <col min="4864" max="4864" width="23.42578125" style="20" customWidth="1"/>
    <col min="4865" max="4869" width="20.7109375" style="20" customWidth="1"/>
    <col min="4870" max="4870" width="21.140625" style="20" customWidth="1"/>
    <col min="4871" max="4871" width="20.7109375" style="20" customWidth="1"/>
    <col min="4872" max="4872" width="22.140625" style="20" customWidth="1"/>
    <col min="4873" max="4873" width="25" style="20" customWidth="1"/>
    <col min="4874" max="4874" width="22.85546875" style="20" customWidth="1"/>
    <col min="4875" max="4875" width="20.28515625" style="20" customWidth="1"/>
    <col min="4876" max="4877" width="21.85546875" style="20" customWidth="1"/>
    <col min="4878" max="4878" width="24.28515625" style="20" customWidth="1"/>
    <col min="4879" max="4879" width="25.42578125" style="20" customWidth="1"/>
    <col min="4880" max="4880" width="21" style="20" customWidth="1"/>
    <col min="4881" max="5111" width="9.140625" style="20"/>
    <col min="5112" max="5112" width="14.85546875" style="20" customWidth="1"/>
    <col min="5113" max="5113" width="100.28515625" style="20" customWidth="1"/>
    <col min="5114" max="5114" width="26.5703125" style="20" customWidth="1"/>
    <col min="5115" max="5115" width="15" style="20" customWidth="1"/>
    <col min="5116" max="5116" width="30.140625" style="20" customWidth="1"/>
    <col min="5117" max="5117" width="26.85546875" style="20" customWidth="1"/>
    <col min="5118" max="5118" width="25.85546875" style="20" customWidth="1"/>
    <col min="5119" max="5119" width="20.7109375" style="20" customWidth="1"/>
    <col min="5120" max="5120" width="23.42578125" style="20" customWidth="1"/>
    <col min="5121" max="5125" width="20.7109375" style="20" customWidth="1"/>
    <col min="5126" max="5126" width="21.140625" style="20" customWidth="1"/>
    <col min="5127" max="5127" width="20.7109375" style="20" customWidth="1"/>
    <col min="5128" max="5128" width="22.140625" style="20" customWidth="1"/>
    <col min="5129" max="5129" width="25" style="20" customWidth="1"/>
    <col min="5130" max="5130" width="22.85546875" style="20" customWidth="1"/>
    <col min="5131" max="5131" width="20.28515625" style="20" customWidth="1"/>
    <col min="5132" max="5133" width="21.85546875" style="20" customWidth="1"/>
    <col min="5134" max="5134" width="24.28515625" style="20" customWidth="1"/>
    <col min="5135" max="5135" width="25.42578125" style="20" customWidth="1"/>
    <col min="5136" max="5136" width="21" style="20" customWidth="1"/>
    <col min="5137" max="5367" width="9.140625" style="20"/>
    <col min="5368" max="5368" width="14.85546875" style="20" customWidth="1"/>
    <col min="5369" max="5369" width="100.28515625" style="20" customWidth="1"/>
    <col min="5370" max="5370" width="26.5703125" style="20" customWidth="1"/>
    <col min="5371" max="5371" width="15" style="20" customWidth="1"/>
    <col min="5372" max="5372" width="30.140625" style="20" customWidth="1"/>
    <col min="5373" max="5373" width="26.85546875" style="20" customWidth="1"/>
    <col min="5374" max="5374" width="25.85546875" style="20" customWidth="1"/>
    <col min="5375" max="5375" width="20.7109375" style="20" customWidth="1"/>
    <col min="5376" max="5376" width="23.42578125" style="20" customWidth="1"/>
    <col min="5377" max="5381" width="20.7109375" style="20" customWidth="1"/>
    <col min="5382" max="5382" width="21.140625" style="20" customWidth="1"/>
    <col min="5383" max="5383" width="20.7109375" style="20" customWidth="1"/>
    <col min="5384" max="5384" width="22.140625" style="20" customWidth="1"/>
    <col min="5385" max="5385" width="25" style="20" customWidth="1"/>
    <col min="5386" max="5386" width="22.85546875" style="20" customWidth="1"/>
    <col min="5387" max="5387" width="20.28515625" style="20" customWidth="1"/>
    <col min="5388" max="5389" width="21.85546875" style="20" customWidth="1"/>
    <col min="5390" max="5390" width="24.28515625" style="20" customWidth="1"/>
    <col min="5391" max="5391" width="25.42578125" style="20" customWidth="1"/>
    <col min="5392" max="5392" width="21" style="20" customWidth="1"/>
    <col min="5393" max="5623" width="9.140625" style="20"/>
    <col min="5624" max="5624" width="14.85546875" style="20" customWidth="1"/>
    <col min="5625" max="5625" width="100.28515625" style="20" customWidth="1"/>
    <col min="5626" max="5626" width="26.5703125" style="20" customWidth="1"/>
    <col min="5627" max="5627" width="15" style="20" customWidth="1"/>
    <col min="5628" max="5628" width="30.140625" style="20" customWidth="1"/>
    <col min="5629" max="5629" width="26.85546875" style="20" customWidth="1"/>
    <col min="5630" max="5630" width="25.85546875" style="20" customWidth="1"/>
    <col min="5631" max="5631" width="20.7109375" style="20" customWidth="1"/>
    <col min="5632" max="5632" width="23.42578125" style="20" customWidth="1"/>
    <col min="5633" max="5637" width="20.7109375" style="20" customWidth="1"/>
    <col min="5638" max="5638" width="21.140625" style="20" customWidth="1"/>
    <col min="5639" max="5639" width="20.7109375" style="20" customWidth="1"/>
    <col min="5640" max="5640" width="22.140625" style="20" customWidth="1"/>
    <col min="5641" max="5641" width="25" style="20" customWidth="1"/>
    <col min="5642" max="5642" width="22.85546875" style="20" customWidth="1"/>
    <col min="5643" max="5643" width="20.28515625" style="20" customWidth="1"/>
    <col min="5644" max="5645" width="21.85546875" style="20" customWidth="1"/>
    <col min="5646" max="5646" width="24.28515625" style="20" customWidth="1"/>
    <col min="5647" max="5647" width="25.42578125" style="20" customWidth="1"/>
    <col min="5648" max="5648" width="21" style="20" customWidth="1"/>
    <col min="5649" max="5879" width="9.140625" style="20"/>
    <col min="5880" max="5880" width="14.85546875" style="20" customWidth="1"/>
    <col min="5881" max="5881" width="100.28515625" style="20" customWidth="1"/>
    <col min="5882" max="5882" width="26.5703125" style="20" customWidth="1"/>
    <col min="5883" max="5883" width="15" style="20" customWidth="1"/>
    <col min="5884" max="5884" width="30.140625" style="20" customWidth="1"/>
    <col min="5885" max="5885" width="26.85546875" style="20" customWidth="1"/>
    <col min="5886" max="5886" width="25.85546875" style="20" customWidth="1"/>
    <col min="5887" max="5887" width="20.7109375" style="20" customWidth="1"/>
    <col min="5888" max="5888" width="23.42578125" style="20" customWidth="1"/>
    <col min="5889" max="5893" width="20.7109375" style="20" customWidth="1"/>
    <col min="5894" max="5894" width="21.140625" style="20" customWidth="1"/>
    <col min="5895" max="5895" width="20.7109375" style="20" customWidth="1"/>
    <col min="5896" max="5896" width="22.140625" style="20" customWidth="1"/>
    <col min="5897" max="5897" width="25" style="20" customWidth="1"/>
    <col min="5898" max="5898" width="22.85546875" style="20" customWidth="1"/>
    <col min="5899" max="5899" width="20.28515625" style="20" customWidth="1"/>
    <col min="5900" max="5901" width="21.85546875" style="20" customWidth="1"/>
    <col min="5902" max="5902" width="24.28515625" style="20" customWidth="1"/>
    <col min="5903" max="5903" width="25.42578125" style="20" customWidth="1"/>
    <col min="5904" max="5904" width="21" style="20" customWidth="1"/>
    <col min="5905" max="6135" width="9.140625" style="20"/>
    <col min="6136" max="6136" width="14.85546875" style="20" customWidth="1"/>
    <col min="6137" max="6137" width="100.28515625" style="20" customWidth="1"/>
    <col min="6138" max="6138" width="26.5703125" style="20" customWidth="1"/>
    <col min="6139" max="6139" width="15" style="20" customWidth="1"/>
    <col min="6140" max="6140" width="30.140625" style="20" customWidth="1"/>
    <col min="6141" max="6141" width="26.85546875" style="20" customWidth="1"/>
    <col min="6142" max="6142" width="25.85546875" style="20" customWidth="1"/>
    <col min="6143" max="6143" width="20.7109375" style="20" customWidth="1"/>
    <col min="6144" max="6144" width="23.42578125" style="20" customWidth="1"/>
    <col min="6145" max="6149" width="20.7109375" style="20" customWidth="1"/>
    <col min="6150" max="6150" width="21.140625" style="20" customWidth="1"/>
    <col min="6151" max="6151" width="20.7109375" style="20" customWidth="1"/>
    <col min="6152" max="6152" width="22.140625" style="20" customWidth="1"/>
    <col min="6153" max="6153" width="25" style="20" customWidth="1"/>
    <col min="6154" max="6154" width="22.85546875" style="20" customWidth="1"/>
    <col min="6155" max="6155" width="20.28515625" style="20" customWidth="1"/>
    <col min="6156" max="6157" width="21.85546875" style="20" customWidth="1"/>
    <col min="6158" max="6158" width="24.28515625" style="20" customWidth="1"/>
    <col min="6159" max="6159" width="25.42578125" style="20" customWidth="1"/>
    <col min="6160" max="6160" width="21" style="20" customWidth="1"/>
    <col min="6161" max="6391" width="9.140625" style="20"/>
    <col min="6392" max="6392" width="14.85546875" style="20" customWidth="1"/>
    <col min="6393" max="6393" width="100.28515625" style="20" customWidth="1"/>
    <col min="6394" max="6394" width="26.5703125" style="20" customWidth="1"/>
    <col min="6395" max="6395" width="15" style="20" customWidth="1"/>
    <col min="6396" max="6396" width="30.140625" style="20" customWidth="1"/>
    <col min="6397" max="6397" width="26.85546875" style="20" customWidth="1"/>
    <col min="6398" max="6398" width="25.85546875" style="20" customWidth="1"/>
    <col min="6399" max="6399" width="20.7109375" style="20" customWidth="1"/>
    <col min="6400" max="6400" width="23.42578125" style="20" customWidth="1"/>
    <col min="6401" max="6405" width="20.7109375" style="20" customWidth="1"/>
    <col min="6406" max="6406" width="21.140625" style="20" customWidth="1"/>
    <col min="6407" max="6407" width="20.7109375" style="20" customWidth="1"/>
    <col min="6408" max="6408" width="22.140625" style="20" customWidth="1"/>
    <col min="6409" max="6409" width="25" style="20" customWidth="1"/>
    <col min="6410" max="6410" width="22.85546875" style="20" customWidth="1"/>
    <col min="6411" max="6411" width="20.28515625" style="20" customWidth="1"/>
    <col min="6412" max="6413" width="21.85546875" style="20" customWidth="1"/>
    <col min="6414" max="6414" width="24.28515625" style="20" customWidth="1"/>
    <col min="6415" max="6415" width="25.42578125" style="20" customWidth="1"/>
    <col min="6416" max="6416" width="21" style="20" customWidth="1"/>
    <col min="6417" max="6647" width="9.140625" style="20"/>
    <col min="6648" max="6648" width="14.85546875" style="20" customWidth="1"/>
    <col min="6649" max="6649" width="100.28515625" style="20" customWidth="1"/>
    <col min="6650" max="6650" width="26.5703125" style="20" customWidth="1"/>
    <col min="6651" max="6651" width="15" style="20" customWidth="1"/>
    <col min="6652" max="6652" width="30.140625" style="20" customWidth="1"/>
    <col min="6653" max="6653" width="26.85546875" style="20" customWidth="1"/>
    <col min="6654" max="6654" width="25.85546875" style="20" customWidth="1"/>
    <col min="6655" max="6655" width="20.7109375" style="20" customWidth="1"/>
    <col min="6656" max="6656" width="23.42578125" style="20" customWidth="1"/>
    <col min="6657" max="6661" width="20.7109375" style="20" customWidth="1"/>
    <col min="6662" max="6662" width="21.140625" style="20" customWidth="1"/>
    <col min="6663" max="6663" width="20.7109375" style="20" customWidth="1"/>
    <col min="6664" max="6664" width="22.140625" style="20" customWidth="1"/>
    <col min="6665" max="6665" width="25" style="20" customWidth="1"/>
    <col min="6666" max="6666" width="22.85546875" style="20" customWidth="1"/>
    <col min="6667" max="6667" width="20.28515625" style="20" customWidth="1"/>
    <col min="6668" max="6669" width="21.85546875" style="20" customWidth="1"/>
    <col min="6670" max="6670" width="24.28515625" style="20" customWidth="1"/>
    <col min="6671" max="6671" width="25.42578125" style="20" customWidth="1"/>
    <col min="6672" max="6672" width="21" style="20" customWidth="1"/>
    <col min="6673" max="6903" width="9.140625" style="20"/>
    <col min="6904" max="6904" width="14.85546875" style="20" customWidth="1"/>
    <col min="6905" max="6905" width="100.28515625" style="20" customWidth="1"/>
    <col min="6906" max="6906" width="26.5703125" style="20" customWidth="1"/>
    <col min="6907" max="6907" width="15" style="20" customWidth="1"/>
    <col min="6908" max="6908" width="30.140625" style="20" customWidth="1"/>
    <col min="6909" max="6909" width="26.85546875" style="20" customWidth="1"/>
    <col min="6910" max="6910" width="25.85546875" style="20" customWidth="1"/>
    <col min="6911" max="6911" width="20.7109375" style="20" customWidth="1"/>
    <col min="6912" max="6912" width="23.42578125" style="20" customWidth="1"/>
    <col min="6913" max="6917" width="20.7109375" style="20" customWidth="1"/>
    <col min="6918" max="6918" width="21.140625" style="20" customWidth="1"/>
    <col min="6919" max="6919" width="20.7109375" style="20" customWidth="1"/>
    <col min="6920" max="6920" width="22.140625" style="20" customWidth="1"/>
    <col min="6921" max="6921" width="25" style="20" customWidth="1"/>
    <col min="6922" max="6922" width="22.85546875" style="20" customWidth="1"/>
    <col min="6923" max="6923" width="20.28515625" style="20" customWidth="1"/>
    <col min="6924" max="6925" width="21.85546875" style="20" customWidth="1"/>
    <col min="6926" max="6926" width="24.28515625" style="20" customWidth="1"/>
    <col min="6927" max="6927" width="25.42578125" style="20" customWidth="1"/>
    <col min="6928" max="6928" width="21" style="20" customWidth="1"/>
    <col min="6929" max="7159" width="9.140625" style="20"/>
    <col min="7160" max="7160" width="14.85546875" style="20" customWidth="1"/>
    <col min="7161" max="7161" width="100.28515625" style="20" customWidth="1"/>
    <col min="7162" max="7162" width="26.5703125" style="20" customWidth="1"/>
    <col min="7163" max="7163" width="15" style="20" customWidth="1"/>
    <col min="7164" max="7164" width="30.140625" style="20" customWidth="1"/>
    <col min="7165" max="7165" width="26.85546875" style="20" customWidth="1"/>
    <col min="7166" max="7166" width="25.85546875" style="20" customWidth="1"/>
    <col min="7167" max="7167" width="20.7109375" style="20" customWidth="1"/>
    <col min="7168" max="7168" width="23.42578125" style="20" customWidth="1"/>
    <col min="7169" max="7173" width="20.7109375" style="20" customWidth="1"/>
    <col min="7174" max="7174" width="21.140625" style="20" customWidth="1"/>
    <col min="7175" max="7175" width="20.7109375" style="20" customWidth="1"/>
    <col min="7176" max="7176" width="22.140625" style="20" customWidth="1"/>
    <col min="7177" max="7177" width="25" style="20" customWidth="1"/>
    <col min="7178" max="7178" width="22.85546875" style="20" customWidth="1"/>
    <col min="7179" max="7179" width="20.28515625" style="20" customWidth="1"/>
    <col min="7180" max="7181" width="21.85546875" style="20" customWidth="1"/>
    <col min="7182" max="7182" width="24.28515625" style="20" customWidth="1"/>
    <col min="7183" max="7183" width="25.42578125" style="20" customWidth="1"/>
    <col min="7184" max="7184" width="21" style="20" customWidth="1"/>
    <col min="7185" max="7415" width="9.140625" style="20"/>
    <col min="7416" max="7416" width="14.85546875" style="20" customWidth="1"/>
    <col min="7417" max="7417" width="100.28515625" style="20" customWidth="1"/>
    <col min="7418" max="7418" width="26.5703125" style="20" customWidth="1"/>
    <col min="7419" max="7419" width="15" style="20" customWidth="1"/>
    <col min="7420" max="7420" width="30.140625" style="20" customWidth="1"/>
    <col min="7421" max="7421" width="26.85546875" style="20" customWidth="1"/>
    <col min="7422" max="7422" width="25.85546875" style="20" customWidth="1"/>
    <col min="7423" max="7423" width="20.7109375" style="20" customWidth="1"/>
    <col min="7424" max="7424" width="23.42578125" style="20" customWidth="1"/>
    <col min="7425" max="7429" width="20.7109375" style="20" customWidth="1"/>
    <col min="7430" max="7430" width="21.140625" style="20" customWidth="1"/>
    <col min="7431" max="7431" width="20.7109375" style="20" customWidth="1"/>
    <col min="7432" max="7432" width="22.140625" style="20" customWidth="1"/>
    <col min="7433" max="7433" width="25" style="20" customWidth="1"/>
    <col min="7434" max="7434" width="22.85546875" style="20" customWidth="1"/>
    <col min="7435" max="7435" width="20.28515625" style="20" customWidth="1"/>
    <col min="7436" max="7437" width="21.85546875" style="20" customWidth="1"/>
    <col min="7438" max="7438" width="24.28515625" style="20" customWidth="1"/>
    <col min="7439" max="7439" width="25.42578125" style="20" customWidth="1"/>
    <col min="7440" max="7440" width="21" style="20" customWidth="1"/>
    <col min="7441" max="7671" width="9.140625" style="20"/>
    <col min="7672" max="7672" width="14.85546875" style="20" customWidth="1"/>
    <col min="7673" max="7673" width="100.28515625" style="20" customWidth="1"/>
    <col min="7674" max="7674" width="26.5703125" style="20" customWidth="1"/>
    <col min="7675" max="7675" width="15" style="20" customWidth="1"/>
    <col min="7676" max="7676" width="30.140625" style="20" customWidth="1"/>
    <col min="7677" max="7677" width="26.85546875" style="20" customWidth="1"/>
    <col min="7678" max="7678" width="25.85546875" style="20" customWidth="1"/>
    <col min="7679" max="7679" width="20.7109375" style="20" customWidth="1"/>
    <col min="7680" max="7680" width="23.42578125" style="20" customWidth="1"/>
    <col min="7681" max="7685" width="20.7109375" style="20" customWidth="1"/>
    <col min="7686" max="7686" width="21.140625" style="20" customWidth="1"/>
    <col min="7687" max="7687" width="20.7109375" style="20" customWidth="1"/>
    <col min="7688" max="7688" width="22.140625" style="20" customWidth="1"/>
    <col min="7689" max="7689" width="25" style="20" customWidth="1"/>
    <col min="7690" max="7690" width="22.85546875" style="20" customWidth="1"/>
    <col min="7691" max="7691" width="20.28515625" style="20" customWidth="1"/>
    <col min="7692" max="7693" width="21.85546875" style="20" customWidth="1"/>
    <col min="7694" max="7694" width="24.28515625" style="20" customWidth="1"/>
    <col min="7695" max="7695" width="25.42578125" style="20" customWidth="1"/>
    <col min="7696" max="7696" width="21" style="20" customWidth="1"/>
    <col min="7697" max="7927" width="9.140625" style="20"/>
    <col min="7928" max="7928" width="14.85546875" style="20" customWidth="1"/>
    <col min="7929" max="7929" width="100.28515625" style="20" customWidth="1"/>
    <col min="7930" max="7930" width="26.5703125" style="20" customWidth="1"/>
    <col min="7931" max="7931" width="15" style="20" customWidth="1"/>
    <col min="7932" max="7932" width="30.140625" style="20" customWidth="1"/>
    <col min="7933" max="7933" width="26.85546875" style="20" customWidth="1"/>
    <col min="7934" max="7934" width="25.85546875" style="20" customWidth="1"/>
    <col min="7935" max="7935" width="20.7109375" style="20" customWidth="1"/>
    <col min="7936" max="7936" width="23.42578125" style="20" customWidth="1"/>
    <col min="7937" max="7941" width="20.7109375" style="20" customWidth="1"/>
    <col min="7942" max="7942" width="21.140625" style="20" customWidth="1"/>
    <col min="7943" max="7943" width="20.7109375" style="20" customWidth="1"/>
    <col min="7944" max="7944" width="22.140625" style="20" customWidth="1"/>
    <col min="7945" max="7945" width="25" style="20" customWidth="1"/>
    <col min="7946" max="7946" width="22.85546875" style="20" customWidth="1"/>
    <col min="7947" max="7947" width="20.28515625" style="20" customWidth="1"/>
    <col min="7948" max="7949" width="21.85546875" style="20" customWidth="1"/>
    <col min="7950" max="7950" width="24.28515625" style="20" customWidth="1"/>
    <col min="7951" max="7951" width="25.42578125" style="20" customWidth="1"/>
    <col min="7952" max="7952" width="21" style="20" customWidth="1"/>
    <col min="7953" max="8183" width="9.140625" style="20"/>
    <col min="8184" max="8184" width="14.85546875" style="20" customWidth="1"/>
    <col min="8185" max="8185" width="100.28515625" style="20" customWidth="1"/>
    <col min="8186" max="8186" width="26.5703125" style="20" customWidth="1"/>
    <col min="8187" max="8187" width="15" style="20" customWidth="1"/>
    <col min="8188" max="8188" width="30.140625" style="20" customWidth="1"/>
    <col min="8189" max="8189" width="26.85546875" style="20" customWidth="1"/>
    <col min="8190" max="8190" width="25.85546875" style="20" customWidth="1"/>
    <col min="8191" max="8191" width="20.7109375" style="20" customWidth="1"/>
    <col min="8192" max="8192" width="23.42578125" style="20" customWidth="1"/>
    <col min="8193" max="8197" width="20.7109375" style="20" customWidth="1"/>
    <col min="8198" max="8198" width="21.140625" style="20" customWidth="1"/>
    <col min="8199" max="8199" width="20.7109375" style="20" customWidth="1"/>
    <col min="8200" max="8200" width="22.140625" style="20" customWidth="1"/>
    <col min="8201" max="8201" width="25" style="20" customWidth="1"/>
    <col min="8202" max="8202" width="22.85546875" style="20" customWidth="1"/>
    <col min="8203" max="8203" width="20.28515625" style="20" customWidth="1"/>
    <col min="8204" max="8205" width="21.85546875" style="20" customWidth="1"/>
    <col min="8206" max="8206" width="24.28515625" style="20" customWidth="1"/>
    <col min="8207" max="8207" width="25.42578125" style="20" customWidth="1"/>
    <col min="8208" max="8208" width="21" style="20" customWidth="1"/>
    <col min="8209" max="8439" width="9.140625" style="20"/>
    <col min="8440" max="8440" width="14.85546875" style="20" customWidth="1"/>
    <col min="8441" max="8441" width="100.28515625" style="20" customWidth="1"/>
    <col min="8442" max="8442" width="26.5703125" style="20" customWidth="1"/>
    <col min="8443" max="8443" width="15" style="20" customWidth="1"/>
    <col min="8444" max="8444" width="30.140625" style="20" customWidth="1"/>
    <col min="8445" max="8445" width="26.85546875" style="20" customWidth="1"/>
    <col min="8446" max="8446" width="25.85546875" style="20" customWidth="1"/>
    <col min="8447" max="8447" width="20.7109375" style="20" customWidth="1"/>
    <col min="8448" max="8448" width="23.42578125" style="20" customWidth="1"/>
    <col min="8449" max="8453" width="20.7109375" style="20" customWidth="1"/>
    <col min="8454" max="8454" width="21.140625" style="20" customWidth="1"/>
    <col min="8455" max="8455" width="20.7109375" style="20" customWidth="1"/>
    <col min="8456" max="8456" width="22.140625" style="20" customWidth="1"/>
    <col min="8457" max="8457" width="25" style="20" customWidth="1"/>
    <col min="8458" max="8458" width="22.85546875" style="20" customWidth="1"/>
    <col min="8459" max="8459" width="20.28515625" style="20" customWidth="1"/>
    <col min="8460" max="8461" width="21.85546875" style="20" customWidth="1"/>
    <col min="8462" max="8462" width="24.28515625" style="20" customWidth="1"/>
    <col min="8463" max="8463" width="25.42578125" style="20" customWidth="1"/>
    <col min="8464" max="8464" width="21" style="20" customWidth="1"/>
    <col min="8465" max="8695" width="9.140625" style="20"/>
    <col min="8696" max="8696" width="14.85546875" style="20" customWidth="1"/>
    <col min="8697" max="8697" width="100.28515625" style="20" customWidth="1"/>
    <col min="8698" max="8698" width="26.5703125" style="20" customWidth="1"/>
    <col min="8699" max="8699" width="15" style="20" customWidth="1"/>
    <col min="8700" max="8700" width="30.140625" style="20" customWidth="1"/>
    <col min="8701" max="8701" width="26.85546875" style="20" customWidth="1"/>
    <col min="8702" max="8702" width="25.85546875" style="20" customWidth="1"/>
    <col min="8703" max="8703" width="20.7109375" style="20" customWidth="1"/>
    <col min="8704" max="8704" width="23.42578125" style="20" customWidth="1"/>
    <col min="8705" max="8709" width="20.7109375" style="20" customWidth="1"/>
    <col min="8710" max="8710" width="21.140625" style="20" customWidth="1"/>
    <col min="8711" max="8711" width="20.7109375" style="20" customWidth="1"/>
    <col min="8712" max="8712" width="22.140625" style="20" customWidth="1"/>
    <col min="8713" max="8713" width="25" style="20" customWidth="1"/>
    <col min="8714" max="8714" width="22.85546875" style="20" customWidth="1"/>
    <col min="8715" max="8715" width="20.28515625" style="20" customWidth="1"/>
    <col min="8716" max="8717" width="21.85546875" style="20" customWidth="1"/>
    <col min="8718" max="8718" width="24.28515625" style="20" customWidth="1"/>
    <col min="8719" max="8719" width="25.42578125" style="20" customWidth="1"/>
    <col min="8720" max="8720" width="21" style="20" customWidth="1"/>
    <col min="8721" max="8951" width="9.140625" style="20"/>
    <col min="8952" max="8952" width="14.85546875" style="20" customWidth="1"/>
    <col min="8953" max="8953" width="100.28515625" style="20" customWidth="1"/>
    <col min="8954" max="8954" width="26.5703125" style="20" customWidth="1"/>
    <col min="8955" max="8955" width="15" style="20" customWidth="1"/>
    <col min="8956" max="8956" width="30.140625" style="20" customWidth="1"/>
    <col min="8957" max="8957" width="26.85546875" style="20" customWidth="1"/>
    <col min="8958" max="8958" width="25.85546875" style="20" customWidth="1"/>
    <col min="8959" max="8959" width="20.7109375" style="20" customWidth="1"/>
    <col min="8960" max="8960" width="23.42578125" style="20" customWidth="1"/>
    <col min="8961" max="8965" width="20.7109375" style="20" customWidth="1"/>
    <col min="8966" max="8966" width="21.140625" style="20" customWidth="1"/>
    <col min="8967" max="8967" width="20.7109375" style="20" customWidth="1"/>
    <col min="8968" max="8968" width="22.140625" style="20" customWidth="1"/>
    <col min="8969" max="8969" width="25" style="20" customWidth="1"/>
    <col min="8970" max="8970" width="22.85546875" style="20" customWidth="1"/>
    <col min="8971" max="8971" width="20.28515625" style="20" customWidth="1"/>
    <col min="8972" max="8973" width="21.85546875" style="20" customWidth="1"/>
    <col min="8974" max="8974" width="24.28515625" style="20" customWidth="1"/>
    <col min="8975" max="8975" width="25.42578125" style="20" customWidth="1"/>
    <col min="8976" max="8976" width="21" style="20" customWidth="1"/>
    <col min="8977" max="9207" width="9.140625" style="20"/>
    <col min="9208" max="9208" width="14.85546875" style="20" customWidth="1"/>
    <col min="9209" max="9209" width="100.28515625" style="20" customWidth="1"/>
    <col min="9210" max="9210" width="26.5703125" style="20" customWidth="1"/>
    <col min="9211" max="9211" width="15" style="20" customWidth="1"/>
    <col min="9212" max="9212" width="30.140625" style="20" customWidth="1"/>
    <col min="9213" max="9213" width="26.85546875" style="20" customWidth="1"/>
    <col min="9214" max="9214" width="25.85546875" style="20" customWidth="1"/>
    <col min="9215" max="9215" width="20.7109375" style="20" customWidth="1"/>
    <col min="9216" max="9216" width="23.42578125" style="20" customWidth="1"/>
    <col min="9217" max="9221" width="20.7109375" style="20" customWidth="1"/>
    <col min="9222" max="9222" width="21.140625" style="20" customWidth="1"/>
    <col min="9223" max="9223" width="20.7109375" style="20" customWidth="1"/>
    <col min="9224" max="9224" width="22.140625" style="20" customWidth="1"/>
    <col min="9225" max="9225" width="25" style="20" customWidth="1"/>
    <col min="9226" max="9226" width="22.85546875" style="20" customWidth="1"/>
    <col min="9227" max="9227" width="20.28515625" style="20" customWidth="1"/>
    <col min="9228" max="9229" width="21.85546875" style="20" customWidth="1"/>
    <col min="9230" max="9230" width="24.28515625" style="20" customWidth="1"/>
    <col min="9231" max="9231" width="25.42578125" style="20" customWidth="1"/>
    <col min="9232" max="9232" width="21" style="20" customWidth="1"/>
    <col min="9233" max="9463" width="9.140625" style="20"/>
    <col min="9464" max="9464" width="14.85546875" style="20" customWidth="1"/>
    <col min="9465" max="9465" width="100.28515625" style="20" customWidth="1"/>
    <col min="9466" max="9466" width="26.5703125" style="20" customWidth="1"/>
    <col min="9467" max="9467" width="15" style="20" customWidth="1"/>
    <col min="9468" max="9468" width="30.140625" style="20" customWidth="1"/>
    <col min="9469" max="9469" width="26.85546875" style="20" customWidth="1"/>
    <col min="9470" max="9470" width="25.85546875" style="20" customWidth="1"/>
    <col min="9471" max="9471" width="20.7109375" style="20" customWidth="1"/>
    <col min="9472" max="9472" width="23.42578125" style="20" customWidth="1"/>
    <col min="9473" max="9477" width="20.7109375" style="20" customWidth="1"/>
    <col min="9478" max="9478" width="21.140625" style="20" customWidth="1"/>
    <col min="9479" max="9479" width="20.7109375" style="20" customWidth="1"/>
    <col min="9480" max="9480" width="22.140625" style="20" customWidth="1"/>
    <col min="9481" max="9481" width="25" style="20" customWidth="1"/>
    <col min="9482" max="9482" width="22.85546875" style="20" customWidth="1"/>
    <col min="9483" max="9483" width="20.28515625" style="20" customWidth="1"/>
    <col min="9484" max="9485" width="21.85546875" style="20" customWidth="1"/>
    <col min="9486" max="9486" width="24.28515625" style="20" customWidth="1"/>
    <col min="9487" max="9487" width="25.42578125" style="20" customWidth="1"/>
    <col min="9488" max="9488" width="21" style="20" customWidth="1"/>
    <col min="9489" max="9719" width="9.140625" style="20"/>
    <col min="9720" max="9720" width="14.85546875" style="20" customWidth="1"/>
    <col min="9721" max="9721" width="100.28515625" style="20" customWidth="1"/>
    <col min="9722" max="9722" width="26.5703125" style="20" customWidth="1"/>
    <col min="9723" max="9723" width="15" style="20" customWidth="1"/>
    <col min="9724" max="9724" width="30.140625" style="20" customWidth="1"/>
    <col min="9725" max="9725" width="26.85546875" style="20" customWidth="1"/>
    <col min="9726" max="9726" width="25.85546875" style="20" customWidth="1"/>
    <col min="9727" max="9727" width="20.7109375" style="20" customWidth="1"/>
    <col min="9728" max="9728" width="23.42578125" style="20" customWidth="1"/>
    <col min="9729" max="9733" width="20.7109375" style="20" customWidth="1"/>
    <col min="9734" max="9734" width="21.140625" style="20" customWidth="1"/>
    <col min="9735" max="9735" width="20.7109375" style="20" customWidth="1"/>
    <col min="9736" max="9736" width="22.140625" style="20" customWidth="1"/>
    <col min="9737" max="9737" width="25" style="20" customWidth="1"/>
    <col min="9738" max="9738" width="22.85546875" style="20" customWidth="1"/>
    <col min="9739" max="9739" width="20.28515625" style="20" customWidth="1"/>
    <col min="9740" max="9741" width="21.85546875" style="20" customWidth="1"/>
    <col min="9742" max="9742" width="24.28515625" style="20" customWidth="1"/>
    <col min="9743" max="9743" width="25.42578125" style="20" customWidth="1"/>
    <col min="9744" max="9744" width="21" style="20" customWidth="1"/>
    <col min="9745" max="9975" width="9.140625" style="20"/>
    <col min="9976" max="9976" width="14.85546875" style="20" customWidth="1"/>
    <col min="9977" max="9977" width="100.28515625" style="20" customWidth="1"/>
    <col min="9978" max="9978" width="26.5703125" style="20" customWidth="1"/>
    <col min="9979" max="9979" width="15" style="20" customWidth="1"/>
    <col min="9980" max="9980" width="30.140625" style="20" customWidth="1"/>
    <col min="9981" max="9981" width="26.85546875" style="20" customWidth="1"/>
    <col min="9982" max="9982" width="25.85546875" style="20" customWidth="1"/>
    <col min="9983" max="9983" width="20.7109375" style="20" customWidth="1"/>
    <col min="9984" max="9984" width="23.42578125" style="20" customWidth="1"/>
    <col min="9985" max="9989" width="20.7109375" style="20" customWidth="1"/>
    <col min="9990" max="9990" width="21.140625" style="20" customWidth="1"/>
    <col min="9991" max="9991" width="20.7109375" style="20" customWidth="1"/>
    <col min="9992" max="9992" width="22.140625" style="20" customWidth="1"/>
    <col min="9993" max="9993" width="25" style="20" customWidth="1"/>
    <col min="9994" max="9994" width="22.85546875" style="20" customWidth="1"/>
    <col min="9995" max="9995" width="20.28515625" style="20" customWidth="1"/>
    <col min="9996" max="9997" width="21.85546875" style="20" customWidth="1"/>
    <col min="9998" max="9998" width="24.28515625" style="20" customWidth="1"/>
    <col min="9999" max="9999" width="25.42578125" style="20" customWidth="1"/>
    <col min="10000" max="10000" width="21" style="20" customWidth="1"/>
    <col min="10001" max="10231" width="9.140625" style="20"/>
    <col min="10232" max="10232" width="14.85546875" style="20" customWidth="1"/>
    <col min="10233" max="10233" width="100.28515625" style="20" customWidth="1"/>
    <col min="10234" max="10234" width="26.5703125" style="20" customWidth="1"/>
    <col min="10235" max="10235" width="15" style="20" customWidth="1"/>
    <col min="10236" max="10236" width="30.140625" style="20" customWidth="1"/>
    <col min="10237" max="10237" width="26.85546875" style="20" customWidth="1"/>
    <col min="10238" max="10238" width="25.85546875" style="20" customWidth="1"/>
    <col min="10239" max="10239" width="20.7109375" style="20" customWidth="1"/>
    <col min="10240" max="10240" width="23.42578125" style="20" customWidth="1"/>
    <col min="10241" max="10245" width="20.7109375" style="20" customWidth="1"/>
    <col min="10246" max="10246" width="21.140625" style="20" customWidth="1"/>
    <col min="10247" max="10247" width="20.7109375" style="20" customWidth="1"/>
    <col min="10248" max="10248" width="22.140625" style="20" customWidth="1"/>
    <col min="10249" max="10249" width="25" style="20" customWidth="1"/>
    <col min="10250" max="10250" width="22.85546875" style="20" customWidth="1"/>
    <col min="10251" max="10251" width="20.28515625" style="20" customWidth="1"/>
    <col min="10252" max="10253" width="21.85546875" style="20" customWidth="1"/>
    <col min="10254" max="10254" width="24.28515625" style="20" customWidth="1"/>
    <col min="10255" max="10255" width="25.42578125" style="20" customWidth="1"/>
    <col min="10256" max="10256" width="21" style="20" customWidth="1"/>
    <col min="10257" max="10487" width="9.140625" style="20"/>
    <col min="10488" max="10488" width="14.85546875" style="20" customWidth="1"/>
    <col min="10489" max="10489" width="100.28515625" style="20" customWidth="1"/>
    <col min="10490" max="10490" width="26.5703125" style="20" customWidth="1"/>
    <col min="10491" max="10491" width="15" style="20" customWidth="1"/>
    <col min="10492" max="10492" width="30.140625" style="20" customWidth="1"/>
    <col min="10493" max="10493" width="26.85546875" style="20" customWidth="1"/>
    <col min="10494" max="10494" width="25.85546875" style="20" customWidth="1"/>
    <col min="10495" max="10495" width="20.7109375" style="20" customWidth="1"/>
    <col min="10496" max="10496" width="23.42578125" style="20" customWidth="1"/>
    <col min="10497" max="10501" width="20.7109375" style="20" customWidth="1"/>
    <col min="10502" max="10502" width="21.140625" style="20" customWidth="1"/>
    <col min="10503" max="10503" width="20.7109375" style="20" customWidth="1"/>
    <col min="10504" max="10504" width="22.140625" style="20" customWidth="1"/>
    <col min="10505" max="10505" width="25" style="20" customWidth="1"/>
    <col min="10506" max="10506" width="22.85546875" style="20" customWidth="1"/>
    <col min="10507" max="10507" width="20.28515625" style="20" customWidth="1"/>
    <col min="10508" max="10509" width="21.85546875" style="20" customWidth="1"/>
    <col min="10510" max="10510" width="24.28515625" style="20" customWidth="1"/>
    <col min="10511" max="10511" width="25.42578125" style="20" customWidth="1"/>
    <col min="10512" max="10512" width="21" style="20" customWidth="1"/>
    <col min="10513" max="10743" width="9.140625" style="20"/>
    <col min="10744" max="10744" width="14.85546875" style="20" customWidth="1"/>
    <col min="10745" max="10745" width="100.28515625" style="20" customWidth="1"/>
    <col min="10746" max="10746" width="26.5703125" style="20" customWidth="1"/>
    <col min="10747" max="10747" width="15" style="20" customWidth="1"/>
    <col min="10748" max="10748" width="30.140625" style="20" customWidth="1"/>
    <col min="10749" max="10749" width="26.85546875" style="20" customWidth="1"/>
    <col min="10750" max="10750" width="25.85546875" style="20" customWidth="1"/>
    <col min="10751" max="10751" width="20.7109375" style="20" customWidth="1"/>
    <col min="10752" max="10752" width="23.42578125" style="20" customWidth="1"/>
    <col min="10753" max="10757" width="20.7109375" style="20" customWidth="1"/>
    <col min="10758" max="10758" width="21.140625" style="20" customWidth="1"/>
    <col min="10759" max="10759" width="20.7109375" style="20" customWidth="1"/>
    <col min="10760" max="10760" width="22.140625" style="20" customWidth="1"/>
    <col min="10761" max="10761" width="25" style="20" customWidth="1"/>
    <col min="10762" max="10762" width="22.85546875" style="20" customWidth="1"/>
    <col min="10763" max="10763" width="20.28515625" style="20" customWidth="1"/>
    <col min="10764" max="10765" width="21.85546875" style="20" customWidth="1"/>
    <col min="10766" max="10766" width="24.28515625" style="20" customWidth="1"/>
    <col min="10767" max="10767" width="25.42578125" style="20" customWidth="1"/>
    <col min="10768" max="10768" width="21" style="20" customWidth="1"/>
    <col min="10769" max="10999" width="9.140625" style="20"/>
    <col min="11000" max="11000" width="14.85546875" style="20" customWidth="1"/>
    <col min="11001" max="11001" width="100.28515625" style="20" customWidth="1"/>
    <col min="11002" max="11002" width="26.5703125" style="20" customWidth="1"/>
    <col min="11003" max="11003" width="15" style="20" customWidth="1"/>
    <col min="11004" max="11004" width="30.140625" style="20" customWidth="1"/>
    <col min="11005" max="11005" width="26.85546875" style="20" customWidth="1"/>
    <col min="11006" max="11006" width="25.85546875" style="20" customWidth="1"/>
    <col min="11007" max="11007" width="20.7109375" style="20" customWidth="1"/>
    <col min="11008" max="11008" width="23.42578125" style="20" customWidth="1"/>
    <col min="11009" max="11013" width="20.7109375" style="20" customWidth="1"/>
    <col min="11014" max="11014" width="21.140625" style="20" customWidth="1"/>
    <col min="11015" max="11015" width="20.7109375" style="20" customWidth="1"/>
    <col min="11016" max="11016" width="22.140625" style="20" customWidth="1"/>
    <col min="11017" max="11017" width="25" style="20" customWidth="1"/>
    <col min="11018" max="11018" width="22.85546875" style="20" customWidth="1"/>
    <col min="11019" max="11019" width="20.28515625" style="20" customWidth="1"/>
    <col min="11020" max="11021" width="21.85546875" style="20" customWidth="1"/>
    <col min="11022" max="11022" width="24.28515625" style="20" customWidth="1"/>
    <col min="11023" max="11023" width="25.42578125" style="20" customWidth="1"/>
    <col min="11024" max="11024" width="21" style="20" customWidth="1"/>
    <col min="11025" max="11255" width="9.140625" style="20"/>
    <col min="11256" max="11256" width="14.85546875" style="20" customWidth="1"/>
    <col min="11257" max="11257" width="100.28515625" style="20" customWidth="1"/>
    <col min="11258" max="11258" width="26.5703125" style="20" customWidth="1"/>
    <col min="11259" max="11259" width="15" style="20" customWidth="1"/>
    <col min="11260" max="11260" width="30.140625" style="20" customWidth="1"/>
    <col min="11261" max="11261" width="26.85546875" style="20" customWidth="1"/>
    <col min="11262" max="11262" width="25.85546875" style="20" customWidth="1"/>
    <col min="11263" max="11263" width="20.7109375" style="20" customWidth="1"/>
    <col min="11264" max="11264" width="23.42578125" style="20" customWidth="1"/>
    <col min="11265" max="11269" width="20.7109375" style="20" customWidth="1"/>
    <col min="11270" max="11270" width="21.140625" style="20" customWidth="1"/>
    <col min="11271" max="11271" width="20.7109375" style="20" customWidth="1"/>
    <col min="11272" max="11272" width="22.140625" style="20" customWidth="1"/>
    <col min="11273" max="11273" width="25" style="20" customWidth="1"/>
    <col min="11274" max="11274" width="22.85546875" style="20" customWidth="1"/>
    <col min="11275" max="11275" width="20.28515625" style="20" customWidth="1"/>
    <col min="11276" max="11277" width="21.85546875" style="20" customWidth="1"/>
    <col min="11278" max="11278" width="24.28515625" style="20" customWidth="1"/>
    <col min="11279" max="11279" width="25.42578125" style="20" customWidth="1"/>
    <col min="11280" max="11280" width="21" style="20" customWidth="1"/>
    <col min="11281" max="11511" width="9.140625" style="20"/>
    <col min="11512" max="11512" width="14.85546875" style="20" customWidth="1"/>
    <col min="11513" max="11513" width="100.28515625" style="20" customWidth="1"/>
    <col min="11514" max="11514" width="26.5703125" style="20" customWidth="1"/>
    <col min="11515" max="11515" width="15" style="20" customWidth="1"/>
    <col min="11516" max="11516" width="30.140625" style="20" customWidth="1"/>
    <col min="11517" max="11517" width="26.85546875" style="20" customWidth="1"/>
    <col min="11518" max="11518" width="25.85546875" style="20" customWidth="1"/>
    <col min="11519" max="11519" width="20.7109375" style="20" customWidth="1"/>
    <col min="11520" max="11520" width="23.42578125" style="20" customWidth="1"/>
    <col min="11521" max="11525" width="20.7109375" style="20" customWidth="1"/>
    <col min="11526" max="11526" width="21.140625" style="20" customWidth="1"/>
    <col min="11527" max="11527" width="20.7109375" style="20" customWidth="1"/>
    <col min="11528" max="11528" width="22.140625" style="20" customWidth="1"/>
    <col min="11529" max="11529" width="25" style="20" customWidth="1"/>
    <col min="11530" max="11530" width="22.85546875" style="20" customWidth="1"/>
    <col min="11531" max="11531" width="20.28515625" style="20" customWidth="1"/>
    <col min="11532" max="11533" width="21.85546875" style="20" customWidth="1"/>
    <col min="11534" max="11534" width="24.28515625" style="20" customWidth="1"/>
    <col min="11535" max="11535" width="25.42578125" style="20" customWidth="1"/>
    <col min="11536" max="11536" width="21" style="20" customWidth="1"/>
    <col min="11537" max="11767" width="9.140625" style="20"/>
    <col min="11768" max="11768" width="14.85546875" style="20" customWidth="1"/>
    <col min="11769" max="11769" width="100.28515625" style="20" customWidth="1"/>
    <col min="11770" max="11770" width="26.5703125" style="20" customWidth="1"/>
    <col min="11771" max="11771" width="15" style="20" customWidth="1"/>
    <col min="11772" max="11772" width="30.140625" style="20" customWidth="1"/>
    <col min="11773" max="11773" width="26.85546875" style="20" customWidth="1"/>
    <col min="11774" max="11774" width="25.85546875" style="20" customWidth="1"/>
    <col min="11775" max="11775" width="20.7109375" style="20" customWidth="1"/>
    <col min="11776" max="11776" width="23.42578125" style="20" customWidth="1"/>
    <col min="11777" max="11781" width="20.7109375" style="20" customWidth="1"/>
    <col min="11782" max="11782" width="21.140625" style="20" customWidth="1"/>
    <col min="11783" max="11783" width="20.7109375" style="20" customWidth="1"/>
    <col min="11784" max="11784" width="22.140625" style="20" customWidth="1"/>
    <col min="11785" max="11785" width="25" style="20" customWidth="1"/>
    <col min="11786" max="11786" width="22.85546875" style="20" customWidth="1"/>
    <col min="11787" max="11787" width="20.28515625" style="20" customWidth="1"/>
    <col min="11788" max="11789" width="21.85546875" style="20" customWidth="1"/>
    <col min="11790" max="11790" width="24.28515625" style="20" customWidth="1"/>
    <col min="11791" max="11791" width="25.42578125" style="20" customWidth="1"/>
    <col min="11792" max="11792" width="21" style="20" customWidth="1"/>
    <col min="11793" max="12023" width="9.140625" style="20"/>
    <col min="12024" max="12024" width="14.85546875" style="20" customWidth="1"/>
    <col min="12025" max="12025" width="100.28515625" style="20" customWidth="1"/>
    <col min="12026" max="12026" width="26.5703125" style="20" customWidth="1"/>
    <col min="12027" max="12027" width="15" style="20" customWidth="1"/>
    <col min="12028" max="12028" width="30.140625" style="20" customWidth="1"/>
    <col min="12029" max="12029" width="26.85546875" style="20" customWidth="1"/>
    <col min="12030" max="12030" width="25.85546875" style="20" customWidth="1"/>
    <col min="12031" max="12031" width="20.7109375" style="20" customWidth="1"/>
    <col min="12032" max="12032" width="23.42578125" style="20" customWidth="1"/>
    <col min="12033" max="12037" width="20.7109375" style="20" customWidth="1"/>
    <col min="12038" max="12038" width="21.140625" style="20" customWidth="1"/>
    <col min="12039" max="12039" width="20.7109375" style="20" customWidth="1"/>
    <col min="12040" max="12040" width="22.140625" style="20" customWidth="1"/>
    <col min="12041" max="12041" width="25" style="20" customWidth="1"/>
    <col min="12042" max="12042" width="22.85546875" style="20" customWidth="1"/>
    <col min="12043" max="12043" width="20.28515625" style="20" customWidth="1"/>
    <col min="12044" max="12045" width="21.85546875" style="20" customWidth="1"/>
    <col min="12046" max="12046" width="24.28515625" style="20" customWidth="1"/>
    <col min="12047" max="12047" width="25.42578125" style="20" customWidth="1"/>
    <col min="12048" max="12048" width="21" style="20" customWidth="1"/>
    <col min="12049" max="12279" width="9.140625" style="20"/>
    <col min="12280" max="12280" width="14.85546875" style="20" customWidth="1"/>
    <col min="12281" max="12281" width="100.28515625" style="20" customWidth="1"/>
    <col min="12282" max="12282" width="26.5703125" style="20" customWidth="1"/>
    <col min="12283" max="12283" width="15" style="20" customWidth="1"/>
    <col min="12284" max="12284" width="30.140625" style="20" customWidth="1"/>
    <col min="12285" max="12285" width="26.85546875" style="20" customWidth="1"/>
    <col min="12286" max="12286" width="25.85546875" style="20" customWidth="1"/>
    <col min="12287" max="12287" width="20.7109375" style="20" customWidth="1"/>
    <col min="12288" max="12288" width="23.42578125" style="20" customWidth="1"/>
    <col min="12289" max="12293" width="20.7109375" style="20" customWidth="1"/>
    <col min="12294" max="12294" width="21.140625" style="20" customWidth="1"/>
    <col min="12295" max="12295" width="20.7109375" style="20" customWidth="1"/>
    <col min="12296" max="12296" width="22.140625" style="20" customWidth="1"/>
    <col min="12297" max="12297" width="25" style="20" customWidth="1"/>
    <col min="12298" max="12298" width="22.85546875" style="20" customWidth="1"/>
    <col min="12299" max="12299" width="20.28515625" style="20" customWidth="1"/>
    <col min="12300" max="12301" width="21.85546875" style="20" customWidth="1"/>
    <col min="12302" max="12302" width="24.28515625" style="20" customWidth="1"/>
    <col min="12303" max="12303" width="25.42578125" style="20" customWidth="1"/>
    <col min="12304" max="12304" width="21" style="20" customWidth="1"/>
    <col min="12305" max="12535" width="9.140625" style="20"/>
    <col min="12536" max="12536" width="14.85546875" style="20" customWidth="1"/>
    <col min="12537" max="12537" width="100.28515625" style="20" customWidth="1"/>
    <col min="12538" max="12538" width="26.5703125" style="20" customWidth="1"/>
    <col min="12539" max="12539" width="15" style="20" customWidth="1"/>
    <col min="12540" max="12540" width="30.140625" style="20" customWidth="1"/>
    <col min="12541" max="12541" width="26.85546875" style="20" customWidth="1"/>
    <col min="12542" max="12542" width="25.85546875" style="20" customWidth="1"/>
    <col min="12543" max="12543" width="20.7109375" style="20" customWidth="1"/>
    <col min="12544" max="12544" width="23.42578125" style="20" customWidth="1"/>
    <col min="12545" max="12549" width="20.7109375" style="20" customWidth="1"/>
    <col min="12550" max="12550" width="21.140625" style="20" customWidth="1"/>
    <col min="12551" max="12551" width="20.7109375" style="20" customWidth="1"/>
    <col min="12552" max="12552" width="22.140625" style="20" customWidth="1"/>
    <col min="12553" max="12553" width="25" style="20" customWidth="1"/>
    <col min="12554" max="12554" width="22.85546875" style="20" customWidth="1"/>
    <col min="12555" max="12555" width="20.28515625" style="20" customWidth="1"/>
    <col min="12556" max="12557" width="21.85546875" style="20" customWidth="1"/>
    <col min="12558" max="12558" width="24.28515625" style="20" customWidth="1"/>
    <col min="12559" max="12559" width="25.42578125" style="20" customWidth="1"/>
    <col min="12560" max="12560" width="21" style="20" customWidth="1"/>
    <col min="12561" max="12791" width="9.140625" style="20"/>
    <col min="12792" max="12792" width="14.85546875" style="20" customWidth="1"/>
    <col min="12793" max="12793" width="100.28515625" style="20" customWidth="1"/>
    <col min="12794" max="12794" width="26.5703125" style="20" customWidth="1"/>
    <col min="12795" max="12795" width="15" style="20" customWidth="1"/>
    <col min="12796" max="12796" width="30.140625" style="20" customWidth="1"/>
    <col min="12797" max="12797" width="26.85546875" style="20" customWidth="1"/>
    <col min="12798" max="12798" width="25.85546875" style="20" customWidth="1"/>
    <col min="12799" max="12799" width="20.7109375" style="20" customWidth="1"/>
    <col min="12800" max="12800" width="23.42578125" style="20" customWidth="1"/>
    <col min="12801" max="12805" width="20.7109375" style="20" customWidth="1"/>
    <col min="12806" max="12806" width="21.140625" style="20" customWidth="1"/>
    <col min="12807" max="12807" width="20.7109375" style="20" customWidth="1"/>
    <col min="12808" max="12808" width="22.140625" style="20" customWidth="1"/>
    <col min="12809" max="12809" width="25" style="20" customWidth="1"/>
    <col min="12810" max="12810" width="22.85546875" style="20" customWidth="1"/>
    <col min="12811" max="12811" width="20.28515625" style="20" customWidth="1"/>
    <col min="12812" max="12813" width="21.85546875" style="20" customWidth="1"/>
    <col min="12814" max="12814" width="24.28515625" style="20" customWidth="1"/>
    <col min="12815" max="12815" width="25.42578125" style="20" customWidth="1"/>
    <col min="12816" max="12816" width="21" style="20" customWidth="1"/>
    <col min="12817" max="13047" width="9.140625" style="20"/>
    <col min="13048" max="13048" width="14.85546875" style="20" customWidth="1"/>
    <col min="13049" max="13049" width="100.28515625" style="20" customWidth="1"/>
    <col min="13050" max="13050" width="26.5703125" style="20" customWidth="1"/>
    <col min="13051" max="13051" width="15" style="20" customWidth="1"/>
    <col min="13052" max="13052" width="30.140625" style="20" customWidth="1"/>
    <col min="13053" max="13053" width="26.85546875" style="20" customWidth="1"/>
    <col min="13054" max="13054" width="25.85546875" style="20" customWidth="1"/>
    <col min="13055" max="13055" width="20.7109375" style="20" customWidth="1"/>
    <col min="13056" max="13056" width="23.42578125" style="20" customWidth="1"/>
    <col min="13057" max="13061" width="20.7109375" style="20" customWidth="1"/>
    <col min="13062" max="13062" width="21.140625" style="20" customWidth="1"/>
    <col min="13063" max="13063" width="20.7109375" style="20" customWidth="1"/>
    <col min="13064" max="13064" width="22.140625" style="20" customWidth="1"/>
    <col min="13065" max="13065" width="25" style="20" customWidth="1"/>
    <col min="13066" max="13066" width="22.85546875" style="20" customWidth="1"/>
    <col min="13067" max="13067" width="20.28515625" style="20" customWidth="1"/>
    <col min="13068" max="13069" width="21.85546875" style="20" customWidth="1"/>
    <col min="13070" max="13070" width="24.28515625" style="20" customWidth="1"/>
    <col min="13071" max="13071" width="25.42578125" style="20" customWidth="1"/>
    <col min="13072" max="13072" width="21" style="20" customWidth="1"/>
    <col min="13073" max="13303" width="9.140625" style="20"/>
    <col min="13304" max="13304" width="14.85546875" style="20" customWidth="1"/>
    <col min="13305" max="13305" width="100.28515625" style="20" customWidth="1"/>
    <col min="13306" max="13306" width="26.5703125" style="20" customWidth="1"/>
    <col min="13307" max="13307" width="15" style="20" customWidth="1"/>
    <col min="13308" max="13308" width="30.140625" style="20" customWidth="1"/>
    <col min="13309" max="13309" width="26.85546875" style="20" customWidth="1"/>
    <col min="13310" max="13310" width="25.85546875" style="20" customWidth="1"/>
    <col min="13311" max="13311" width="20.7109375" style="20" customWidth="1"/>
    <col min="13312" max="13312" width="23.42578125" style="20" customWidth="1"/>
    <col min="13313" max="13317" width="20.7109375" style="20" customWidth="1"/>
    <col min="13318" max="13318" width="21.140625" style="20" customWidth="1"/>
    <col min="13319" max="13319" width="20.7109375" style="20" customWidth="1"/>
    <col min="13320" max="13320" width="22.140625" style="20" customWidth="1"/>
    <col min="13321" max="13321" width="25" style="20" customWidth="1"/>
    <col min="13322" max="13322" width="22.85546875" style="20" customWidth="1"/>
    <col min="13323" max="13323" width="20.28515625" style="20" customWidth="1"/>
    <col min="13324" max="13325" width="21.85546875" style="20" customWidth="1"/>
    <col min="13326" max="13326" width="24.28515625" style="20" customWidth="1"/>
    <col min="13327" max="13327" width="25.42578125" style="20" customWidth="1"/>
    <col min="13328" max="13328" width="21" style="20" customWidth="1"/>
    <col min="13329" max="13559" width="9.140625" style="20"/>
    <col min="13560" max="13560" width="14.85546875" style="20" customWidth="1"/>
    <col min="13561" max="13561" width="100.28515625" style="20" customWidth="1"/>
    <col min="13562" max="13562" width="26.5703125" style="20" customWidth="1"/>
    <col min="13563" max="13563" width="15" style="20" customWidth="1"/>
    <col min="13564" max="13564" width="30.140625" style="20" customWidth="1"/>
    <col min="13565" max="13565" width="26.85546875" style="20" customWidth="1"/>
    <col min="13566" max="13566" width="25.85546875" style="20" customWidth="1"/>
    <col min="13567" max="13567" width="20.7109375" style="20" customWidth="1"/>
    <col min="13568" max="13568" width="23.42578125" style="20" customWidth="1"/>
    <col min="13569" max="13573" width="20.7109375" style="20" customWidth="1"/>
    <col min="13574" max="13574" width="21.140625" style="20" customWidth="1"/>
    <col min="13575" max="13575" width="20.7109375" style="20" customWidth="1"/>
    <col min="13576" max="13576" width="22.140625" style="20" customWidth="1"/>
    <col min="13577" max="13577" width="25" style="20" customWidth="1"/>
    <col min="13578" max="13578" width="22.85546875" style="20" customWidth="1"/>
    <col min="13579" max="13579" width="20.28515625" style="20" customWidth="1"/>
    <col min="13580" max="13581" width="21.85546875" style="20" customWidth="1"/>
    <col min="13582" max="13582" width="24.28515625" style="20" customWidth="1"/>
    <col min="13583" max="13583" width="25.42578125" style="20" customWidth="1"/>
    <col min="13584" max="13584" width="21" style="20" customWidth="1"/>
    <col min="13585" max="13815" width="9.140625" style="20"/>
    <col min="13816" max="13816" width="14.85546875" style="20" customWidth="1"/>
    <col min="13817" max="13817" width="100.28515625" style="20" customWidth="1"/>
    <col min="13818" max="13818" width="26.5703125" style="20" customWidth="1"/>
    <col min="13819" max="13819" width="15" style="20" customWidth="1"/>
    <col min="13820" max="13820" width="30.140625" style="20" customWidth="1"/>
    <col min="13821" max="13821" width="26.85546875" style="20" customWidth="1"/>
    <col min="13822" max="13822" width="25.85546875" style="20" customWidth="1"/>
    <col min="13823" max="13823" width="20.7109375" style="20" customWidth="1"/>
    <col min="13824" max="13824" width="23.42578125" style="20" customWidth="1"/>
    <col min="13825" max="13829" width="20.7109375" style="20" customWidth="1"/>
    <col min="13830" max="13830" width="21.140625" style="20" customWidth="1"/>
    <col min="13831" max="13831" width="20.7109375" style="20" customWidth="1"/>
    <col min="13832" max="13832" width="22.140625" style="20" customWidth="1"/>
    <col min="13833" max="13833" width="25" style="20" customWidth="1"/>
    <col min="13834" max="13834" width="22.85546875" style="20" customWidth="1"/>
    <col min="13835" max="13835" width="20.28515625" style="20" customWidth="1"/>
    <col min="13836" max="13837" width="21.85546875" style="20" customWidth="1"/>
    <col min="13838" max="13838" width="24.28515625" style="20" customWidth="1"/>
    <col min="13839" max="13839" width="25.42578125" style="20" customWidth="1"/>
    <col min="13840" max="13840" width="21" style="20" customWidth="1"/>
    <col min="13841" max="14071" width="9.140625" style="20"/>
    <col min="14072" max="14072" width="14.85546875" style="20" customWidth="1"/>
    <col min="14073" max="14073" width="100.28515625" style="20" customWidth="1"/>
    <col min="14074" max="14074" width="26.5703125" style="20" customWidth="1"/>
    <col min="14075" max="14075" width="15" style="20" customWidth="1"/>
    <col min="14076" max="14076" width="30.140625" style="20" customWidth="1"/>
    <col min="14077" max="14077" width="26.85546875" style="20" customWidth="1"/>
    <col min="14078" max="14078" width="25.85546875" style="20" customWidth="1"/>
    <col min="14079" max="14079" width="20.7109375" style="20" customWidth="1"/>
    <col min="14080" max="14080" width="23.42578125" style="20" customWidth="1"/>
    <col min="14081" max="14085" width="20.7109375" style="20" customWidth="1"/>
    <col min="14086" max="14086" width="21.140625" style="20" customWidth="1"/>
    <col min="14087" max="14087" width="20.7109375" style="20" customWidth="1"/>
    <col min="14088" max="14088" width="22.140625" style="20" customWidth="1"/>
    <col min="14089" max="14089" width="25" style="20" customWidth="1"/>
    <col min="14090" max="14090" width="22.85546875" style="20" customWidth="1"/>
    <col min="14091" max="14091" width="20.28515625" style="20" customWidth="1"/>
    <col min="14092" max="14093" width="21.85546875" style="20" customWidth="1"/>
    <col min="14094" max="14094" width="24.28515625" style="20" customWidth="1"/>
    <col min="14095" max="14095" width="25.42578125" style="20" customWidth="1"/>
    <col min="14096" max="14096" width="21" style="20" customWidth="1"/>
    <col min="14097" max="14327" width="9.140625" style="20"/>
    <col min="14328" max="14328" width="14.85546875" style="20" customWidth="1"/>
    <col min="14329" max="14329" width="100.28515625" style="20" customWidth="1"/>
    <col min="14330" max="14330" width="26.5703125" style="20" customWidth="1"/>
    <col min="14331" max="14331" width="15" style="20" customWidth="1"/>
    <col min="14332" max="14332" width="30.140625" style="20" customWidth="1"/>
    <col min="14333" max="14333" width="26.85546875" style="20" customWidth="1"/>
    <col min="14334" max="14334" width="25.85546875" style="20" customWidth="1"/>
    <col min="14335" max="14335" width="20.7109375" style="20" customWidth="1"/>
    <col min="14336" max="14336" width="23.42578125" style="20" customWidth="1"/>
    <col min="14337" max="14341" width="20.7109375" style="20" customWidth="1"/>
    <col min="14342" max="14342" width="21.140625" style="20" customWidth="1"/>
    <col min="14343" max="14343" width="20.7109375" style="20" customWidth="1"/>
    <col min="14344" max="14344" width="22.140625" style="20" customWidth="1"/>
    <col min="14345" max="14345" width="25" style="20" customWidth="1"/>
    <col min="14346" max="14346" width="22.85546875" style="20" customWidth="1"/>
    <col min="14347" max="14347" width="20.28515625" style="20" customWidth="1"/>
    <col min="14348" max="14349" width="21.85546875" style="20" customWidth="1"/>
    <col min="14350" max="14350" width="24.28515625" style="20" customWidth="1"/>
    <col min="14351" max="14351" width="25.42578125" style="20" customWidth="1"/>
    <col min="14352" max="14352" width="21" style="20" customWidth="1"/>
    <col min="14353" max="14583" width="9.140625" style="20"/>
    <col min="14584" max="14584" width="14.85546875" style="20" customWidth="1"/>
    <col min="14585" max="14585" width="100.28515625" style="20" customWidth="1"/>
    <col min="14586" max="14586" width="26.5703125" style="20" customWidth="1"/>
    <col min="14587" max="14587" width="15" style="20" customWidth="1"/>
    <col min="14588" max="14588" width="30.140625" style="20" customWidth="1"/>
    <col min="14589" max="14589" width="26.85546875" style="20" customWidth="1"/>
    <col min="14590" max="14590" width="25.85546875" style="20" customWidth="1"/>
    <col min="14591" max="14591" width="20.7109375" style="20" customWidth="1"/>
    <col min="14592" max="14592" width="23.42578125" style="20" customWidth="1"/>
    <col min="14593" max="14597" width="20.7109375" style="20" customWidth="1"/>
    <col min="14598" max="14598" width="21.140625" style="20" customWidth="1"/>
    <col min="14599" max="14599" width="20.7109375" style="20" customWidth="1"/>
    <col min="14600" max="14600" width="22.140625" style="20" customWidth="1"/>
    <col min="14601" max="14601" width="25" style="20" customWidth="1"/>
    <col min="14602" max="14602" width="22.85546875" style="20" customWidth="1"/>
    <col min="14603" max="14603" width="20.28515625" style="20" customWidth="1"/>
    <col min="14604" max="14605" width="21.85546875" style="20" customWidth="1"/>
    <col min="14606" max="14606" width="24.28515625" style="20" customWidth="1"/>
    <col min="14607" max="14607" width="25.42578125" style="20" customWidth="1"/>
    <col min="14608" max="14608" width="21" style="20" customWidth="1"/>
    <col min="14609" max="14839" width="9.140625" style="20"/>
    <col min="14840" max="14840" width="14.85546875" style="20" customWidth="1"/>
    <col min="14841" max="14841" width="100.28515625" style="20" customWidth="1"/>
    <col min="14842" max="14842" width="26.5703125" style="20" customWidth="1"/>
    <col min="14843" max="14843" width="15" style="20" customWidth="1"/>
    <col min="14844" max="14844" width="30.140625" style="20" customWidth="1"/>
    <col min="14845" max="14845" width="26.85546875" style="20" customWidth="1"/>
    <col min="14846" max="14846" width="25.85546875" style="20" customWidth="1"/>
    <col min="14847" max="14847" width="20.7109375" style="20" customWidth="1"/>
    <col min="14848" max="14848" width="23.42578125" style="20" customWidth="1"/>
    <col min="14849" max="14853" width="20.7109375" style="20" customWidth="1"/>
    <col min="14854" max="14854" width="21.140625" style="20" customWidth="1"/>
    <col min="14855" max="14855" width="20.7109375" style="20" customWidth="1"/>
    <col min="14856" max="14856" width="22.140625" style="20" customWidth="1"/>
    <col min="14857" max="14857" width="25" style="20" customWidth="1"/>
    <col min="14858" max="14858" width="22.85546875" style="20" customWidth="1"/>
    <col min="14859" max="14859" width="20.28515625" style="20" customWidth="1"/>
    <col min="14860" max="14861" width="21.85546875" style="20" customWidth="1"/>
    <col min="14862" max="14862" width="24.28515625" style="20" customWidth="1"/>
    <col min="14863" max="14863" width="25.42578125" style="20" customWidth="1"/>
    <col min="14864" max="14864" width="21" style="20" customWidth="1"/>
    <col min="14865" max="15095" width="9.140625" style="20"/>
    <col min="15096" max="15096" width="14.85546875" style="20" customWidth="1"/>
    <col min="15097" max="15097" width="100.28515625" style="20" customWidth="1"/>
    <col min="15098" max="15098" width="26.5703125" style="20" customWidth="1"/>
    <col min="15099" max="15099" width="15" style="20" customWidth="1"/>
    <col min="15100" max="15100" width="30.140625" style="20" customWidth="1"/>
    <col min="15101" max="15101" width="26.85546875" style="20" customWidth="1"/>
    <col min="15102" max="15102" width="25.85546875" style="20" customWidth="1"/>
    <col min="15103" max="15103" width="20.7109375" style="20" customWidth="1"/>
    <col min="15104" max="15104" width="23.42578125" style="20" customWidth="1"/>
    <col min="15105" max="15109" width="20.7109375" style="20" customWidth="1"/>
    <col min="15110" max="15110" width="21.140625" style="20" customWidth="1"/>
    <col min="15111" max="15111" width="20.7109375" style="20" customWidth="1"/>
    <col min="15112" max="15112" width="22.140625" style="20" customWidth="1"/>
    <col min="15113" max="15113" width="25" style="20" customWidth="1"/>
    <col min="15114" max="15114" width="22.85546875" style="20" customWidth="1"/>
    <col min="15115" max="15115" width="20.28515625" style="20" customWidth="1"/>
    <col min="15116" max="15117" width="21.85546875" style="20" customWidth="1"/>
    <col min="15118" max="15118" width="24.28515625" style="20" customWidth="1"/>
    <col min="15119" max="15119" width="25.42578125" style="20" customWidth="1"/>
    <col min="15120" max="15120" width="21" style="20" customWidth="1"/>
    <col min="15121" max="15351" width="9.140625" style="20"/>
    <col min="15352" max="15352" width="14.85546875" style="20" customWidth="1"/>
    <col min="15353" max="15353" width="100.28515625" style="20" customWidth="1"/>
    <col min="15354" max="15354" width="26.5703125" style="20" customWidth="1"/>
    <col min="15355" max="15355" width="15" style="20" customWidth="1"/>
    <col min="15356" max="15356" width="30.140625" style="20" customWidth="1"/>
    <col min="15357" max="15357" width="26.85546875" style="20" customWidth="1"/>
    <col min="15358" max="15358" width="25.85546875" style="20" customWidth="1"/>
    <col min="15359" max="15359" width="20.7109375" style="20" customWidth="1"/>
    <col min="15360" max="15360" width="23.42578125" style="20" customWidth="1"/>
    <col min="15361" max="15365" width="20.7109375" style="20" customWidth="1"/>
    <col min="15366" max="15366" width="21.140625" style="20" customWidth="1"/>
    <col min="15367" max="15367" width="20.7109375" style="20" customWidth="1"/>
    <col min="15368" max="15368" width="22.140625" style="20" customWidth="1"/>
    <col min="15369" max="15369" width="25" style="20" customWidth="1"/>
    <col min="15370" max="15370" width="22.85546875" style="20" customWidth="1"/>
    <col min="15371" max="15371" width="20.28515625" style="20" customWidth="1"/>
    <col min="15372" max="15373" width="21.85546875" style="20" customWidth="1"/>
    <col min="15374" max="15374" width="24.28515625" style="20" customWidth="1"/>
    <col min="15375" max="15375" width="25.42578125" style="20" customWidth="1"/>
    <col min="15376" max="15376" width="21" style="20" customWidth="1"/>
    <col min="15377" max="15607" width="9.140625" style="20"/>
    <col min="15608" max="15608" width="14.85546875" style="20" customWidth="1"/>
    <col min="15609" max="15609" width="100.28515625" style="20" customWidth="1"/>
    <col min="15610" max="15610" width="26.5703125" style="20" customWidth="1"/>
    <col min="15611" max="15611" width="15" style="20" customWidth="1"/>
    <col min="15612" max="15612" width="30.140625" style="20" customWidth="1"/>
    <col min="15613" max="15613" width="26.85546875" style="20" customWidth="1"/>
    <col min="15614" max="15614" width="25.85546875" style="20" customWidth="1"/>
    <col min="15615" max="15615" width="20.7109375" style="20" customWidth="1"/>
    <col min="15616" max="15616" width="23.42578125" style="20" customWidth="1"/>
    <col min="15617" max="15621" width="20.7109375" style="20" customWidth="1"/>
    <col min="15622" max="15622" width="21.140625" style="20" customWidth="1"/>
    <col min="15623" max="15623" width="20.7109375" style="20" customWidth="1"/>
    <col min="15624" max="15624" width="22.140625" style="20" customWidth="1"/>
    <col min="15625" max="15625" width="25" style="20" customWidth="1"/>
    <col min="15626" max="15626" width="22.85546875" style="20" customWidth="1"/>
    <col min="15627" max="15627" width="20.28515625" style="20" customWidth="1"/>
    <col min="15628" max="15629" width="21.85546875" style="20" customWidth="1"/>
    <col min="15630" max="15630" width="24.28515625" style="20" customWidth="1"/>
    <col min="15631" max="15631" width="25.42578125" style="20" customWidth="1"/>
    <col min="15632" max="15632" width="21" style="20" customWidth="1"/>
    <col min="15633" max="15863" width="9.140625" style="20"/>
    <col min="15864" max="15864" width="14.85546875" style="20" customWidth="1"/>
    <col min="15865" max="15865" width="100.28515625" style="20" customWidth="1"/>
    <col min="15866" max="15866" width="26.5703125" style="20" customWidth="1"/>
    <col min="15867" max="15867" width="15" style="20" customWidth="1"/>
    <col min="15868" max="15868" width="30.140625" style="20" customWidth="1"/>
    <col min="15869" max="15869" width="26.85546875" style="20" customWidth="1"/>
    <col min="15870" max="15870" width="25.85546875" style="20" customWidth="1"/>
    <col min="15871" max="15871" width="20.7109375" style="20" customWidth="1"/>
    <col min="15872" max="15872" width="23.42578125" style="20" customWidth="1"/>
    <col min="15873" max="15877" width="20.7109375" style="20" customWidth="1"/>
    <col min="15878" max="15878" width="21.140625" style="20" customWidth="1"/>
    <col min="15879" max="15879" width="20.7109375" style="20" customWidth="1"/>
    <col min="15880" max="15880" width="22.140625" style="20" customWidth="1"/>
    <col min="15881" max="15881" width="25" style="20" customWidth="1"/>
    <col min="15882" max="15882" width="22.85546875" style="20" customWidth="1"/>
    <col min="15883" max="15883" width="20.28515625" style="20" customWidth="1"/>
    <col min="15884" max="15885" width="21.85546875" style="20" customWidth="1"/>
    <col min="15886" max="15886" width="24.28515625" style="20" customWidth="1"/>
    <col min="15887" max="15887" width="25.42578125" style="20" customWidth="1"/>
    <col min="15888" max="15888" width="21" style="20" customWidth="1"/>
    <col min="15889" max="16119" width="9.140625" style="20"/>
    <col min="16120" max="16120" width="14.85546875" style="20" customWidth="1"/>
    <col min="16121" max="16121" width="100.28515625" style="20" customWidth="1"/>
    <col min="16122" max="16122" width="26.5703125" style="20" customWidth="1"/>
    <col min="16123" max="16123" width="15" style="20" customWidth="1"/>
    <col min="16124" max="16124" width="30.140625" style="20" customWidth="1"/>
    <col min="16125" max="16125" width="26.85546875" style="20" customWidth="1"/>
    <col min="16126" max="16126" width="25.85546875" style="20" customWidth="1"/>
    <col min="16127" max="16127" width="20.7109375" style="20" customWidth="1"/>
    <col min="16128" max="16128" width="23.42578125" style="20" customWidth="1"/>
    <col min="16129" max="16133" width="20.7109375" style="20" customWidth="1"/>
    <col min="16134" max="16134" width="21.140625" style="20" customWidth="1"/>
    <col min="16135" max="16135" width="20.7109375" style="20" customWidth="1"/>
    <col min="16136" max="16136" width="22.140625" style="20" customWidth="1"/>
    <col min="16137" max="16137" width="25" style="20" customWidth="1"/>
    <col min="16138" max="16138" width="22.85546875" style="20" customWidth="1"/>
    <col min="16139" max="16139" width="20.28515625" style="20" customWidth="1"/>
    <col min="16140" max="16141" width="21.85546875" style="20" customWidth="1"/>
    <col min="16142" max="16142" width="24.28515625" style="20" customWidth="1"/>
    <col min="16143" max="16143" width="25.42578125" style="20" customWidth="1"/>
    <col min="16144" max="16144" width="21" style="20" customWidth="1"/>
    <col min="16145" max="16384" width="9.140625" style="20"/>
  </cols>
  <sheetData>
    <row r="1" spans="1:17" ht="163.5" customHeight="1" x14ac:dyDescent="0.2">
      <c r="N1" s="424" t="s">
        <v>904</v>
      </c>
      <c r="O1" s="424"/>
      <c r="P1" s="424"/>
      <c r="Q1" s="54"/>
    </row>
    <row r="2" spans="1:17" ht="75" customHeight="1" x14ac:dyDescent="0.2">
      <c r="A2" s="426" t="s">
        <v>970</v>
      </c>
      <c r="B2" s="426"/>
      <c r="C2" s="426"/>
      <c r="D2" s="426"/>
      <c r="E2" s="426"/>
      <c r="F2" s="426"/>
      <c r="G2" s="426"/>
      <c r="H2" s="426"/>
      <c r="I2" s="426"/>
      <c r="J2" s="426"/>
      <c r="K2" s="426"/>
      <c r="L2" s="426"/>
      <c r="M2" s="426"/>
      <c r="N2" s="426"/>
    </row>
    <row r="3" spans="1:17" ht="43.5" customHeight="1" x14ac:dyDescent="0.45">
      <c r="A3" s="427" t="s">
        <v>78</v>
      </c>
      <c r="B3" s="427"/>
      <c r="C3" s="427"/>
      <c r="D3" s="427"/>
      <c r="E3" s="427"/>
      <c r="F3" s="427"/>
      <c r="G3" s="428"/>
      <c r="H3" s="428"/>
      <c r="I3" s="428"/>
      <c r="J3" s="428"/>
      <c r="K3" s="428"/>
      <c r="L3" s="428"/>
      <c r="M3" s="428"/>
      <c r="N3" s="428"/>
      <c r="O3" s="24"/>
      <c r="P3" s="24"/>
    </row>
    <row r="4" spans="1:17" ht="48" customHeight="1" thickBot="1" x14ac:dyDescent="0.35">
      <c r="A4" s="429" t="s">
        <v>79</v>
      </c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5"/>
      <c r="O4" s="425"/>
      <c r="P4" s="24"/>
    </row>
    <row r="5" spans="1:17" ht="27" x14ac:dyDescent="0.4">
      <c r="A5" s="431"/>
      <c r="B5" s="432"/>
      <c r="C5" s="433"/>
      <c r="D5" s="433"/>
      <c r="E5" s="433"/>
      <c r="F5" s="433"/>
      <c r="G5" s="25"/>
      <c r="H5" s="25"/>
      <c r="I5" s="25"/>
      <c r="J5" s="25"/>
      <c r="K5" s="26"/>
      <c r="L5" s="26"/>
      <c r="M5" s="25"/>
      <c r="N5" s="25"/>
      <c r="O5" s="25"/>
      <c r="P5" s="27"/>
    </row>
    <row r="6" spans="1:17" ht="27" x14ac:dyDescent="0.4">
      <c r="A6" s="434" t="s">
        <v>80</v>
      </c>
      <c r="B6" s="435"/>
      <c r="C6" s="436"/>
      <c r="D6" s="436"/>
      <c r="E6" s="436"/>
      <c r="F6" s="436"/>
      <c r="G6" s="436"/>
      <c r="H6" s="436"/>
      <c r="I6" s="436"/>
      <c r="J6" s="436"/>
      <c r="K6" s="436"/>
      <c r="L6" s="436"/>
      <c r="M6" s="436"/>
      <c r="N6" s="436"/>
      <c r="O6" s="436"/>
      <c r="P6" s="437"/>
    </row>
    <row r="7" spans="1:17" ht="27" x14ac:dyDescent="0.4">
      <c r="A7" s="434" t="s">
        <v>81</v>
      </c>
      <c r="B7" s="435"/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6"/>
      <c r="O7" s="436"/>
      <c r="P7" s="437"/>
    </row>
    <row r="8" spans="1:17" ht="27" x14ac:dyDescent="0.4">
      <c r="A8" s="434" t="s">
        <v>82</v>
      </c>
      <c r="B8" s="435"/>
      <c r="C8" s="438"/>
      <c r="D8" s="438"/>
      <c r="E8" s="438"/>
      <c r="F8" s="438"/>
      <c r="G8" s="438"/>
      <c r="H8" s="438"/>
      <c r="I8" s="438"/>
      <c r="J8" s="438"/>
      <c r="K8" s="438"/>
      <c r="L8" s="438"/>
      <c r="M8" s="438"/>
      <c r="N8" s="438"/>
      <c r="O8" s="438"/>
      <c r="P8" s="439"/>
    </row>
    <row r="9" spans="1:17" ht="29.25" customHeight="1" thickBot="1" x14ac:dyDescent="0.25">
      <c r="A9" s="28"/>
      <c r="B9" s="29"/>
      <c r="C9" s="440" t="s">
        <v>899</v>
      </c>
      <c r="D9" s="440"/>
      <c r="E9" s="440"/>
      <c r="F9" s="440"/>
      <c r="G9" s="440"/>
      <c r="H9" s="440"/>
      <c r="I9" s="440"/>
      <c r="J9" s="440"/>
      <c r="K9" s="440"/>
      <c r="L9" s="440"/>
      <c r="M9" s="440"/>
      <c r="N9" s="440"/>
      <c r="O9" s="440"/>
      <c r="P9" s="441"/>
    </row>
    <row r="10" spans="1:17" ht="29.25" customHeight="1" x14ac:dyDescent="0.2">
      <c r="A10" s="51"/>
      <c r="B10" s="52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7" ht="26.25" x14ac:dyDescent="0.4">
      <c r="A11" s="430"/>
      <c r="B11" s="430"/>
      <c r="C11" s="430"/>
      <c r="D11" s="430"/>
      <c r="E11" s="430"/>
      <c r="F11" s="430"/>
      <c r="G11" s="36"/>
      <c r="H11" s="36"/>
      <c r="I11" s="36"/>
      <c r="J11" s="36"/>
      <c r="K11" s="218"/>
      <c r="L11" s="218"/>
      <c r="M11" s="36"/>
      <c r="N11" s="36"/>
      <c r="O11" s="36"/>
      <c r="P11" s="36"/>
    </row>
    <row r="12" spans="1:17" s="30" customFormat="1" ht="36.75" customHeight="1" thickBot="1" x14ac:dyDescent="0.3">
      <c r="A12" s="422" t="s">
        <v>83</v>
      </c>
      <c r="B12" s="422"/>
      <c r="C12" s="422"/>
      <c r="D12" s="422"/>
      <c r="E12" s="422"/>
      <c r="F12" s="422"/>
      <c r="G12" s="422"/>
      <c r="H12" s="422"/>
      <c r="I12" s="422"/>
      <c r="J12" s="422"/>
      <c r="K12" s="422"/>
      <c r="L12" s="422"/>
      <c r="M12" s="422"/>
      <c r="N12" s="422"/>
      <c r="O12" s="422"/>
      <c r="P12" s="422"/>
    </row>
    <row r="13" spans="1:17" ht="45" customHeight="1" x14ac:dyDescent="0.2">
      <c r="A13" s="407" t="s">
        <v>84</v>
      </c>
      <c r="B13" s="399" t="s">
        <v>85</v>
      </c>
      <c r="C13" s="399" t="s">
        <v>0</v>
      </c>
      <c r="D13" s="399" t="s">
        <v>1</v>
      </c>
      <c r="E13" s="410" t="s">
        <v>829</v>
      </c>
      <c r="F13" s="402"/>
      <c r="G13" s="402" t="s">
        <v>2</v>
      </c>
      <c r="H13" s="402"/>
      <c r="I13" s="402" t="s">
        <v>3</v>
      </c>
      <c r="J13" s="402"/>
      <c r="K13" s="402" t="s">
        <v>4</v>
      </c>
      <c r="L13" s="402"/>
      <c r="M13" s="402" t="s">
        <v>5</v>
      </c>
      <c r="N13" s="402"/>
      <c r="O13" s="402" t="s">
        <v>848</v>
      </c>
      <c r="P13" s="404" t="s">
        <v>6</v>
      </c>
    </row>
    <row r="14" spans="1:17" ht="59.25" customHeight="1" x14ac:dyDescent="0.2">
      <c r="A14" s="408"/>
      <c r="B14" s="400"/>
      <c r="C14" s="400"/>
      <c r="D14" s="400"/>
      <c r="E14" s="411"/>
      <c r="F14" s="403"/>
      <c r="G14" s="403"/>
      <c r="H14" s="403"/>
      <c r="I14" s="403"/>
      <c r="J14" s="403"/>
      <c r="K14" s="403"/>
      <c r="L14" s="403"/>
      <c r="M14" s="403"/>
      <c r="N14" s="403"/>
      <c r="O14" s="403"/>
      <c r="P14" s="405"/>
    </row>
    <row r="15" spans="1:17" ht="73.5" customHeight="1" thickBot="1" x14ac:dyDescent="0.25">
      <c r="A15" s="409"/>
      <c r="B15" s="401"/>
      <c r="C15" s="401"/>
      <c r="D15" s="401"/>
      <c r="E15" s="207" t="s">
        <v>832</v>
      </c>
      <c r="F15" s="208" t="s">
        <v>7</v>
      </c>
      <c r="G15" s="208" t="s">
        <v>8</v>
      </c>
      <c r="H15" s="208" t="s">
        <v>7</v>
      </c>
      <c r="I15" s="208" t="s">
        <v>8</v>
      </c>
      <c r="J15" s="208" t="s">
        <v>7</v>
      </c>
      <c r="K15" s="208" t="s">
        <v>8</v>
      </c>
      <c r="L15" s="208" t="s">
        <v>7</v>
      </c>
      <c r="M15" s="208" t="s">
        <v>8</v>
      </c>
      <c r="N15" s="208" t="s">
        <v>7</v>
      </c>
      <c r="O15" s="208" t="s">
        <v>7</v>
      </c>
      <c r="P15" s="406"/>
    </row>
    <row r="16" spans="1:17" s="22" customFormat="1" ht="27" thickBot="1" x14ac:dyDescent="0.3">
      <c r="A16" s="225" t="s">
        <v>86</v>
      </c>
      <c r="B16" s="214" t="s">
        <v>87</v>
      </c>
      <c r="C16" s="214" t="s">
        <v>9</v>
      </c>
      <c r="D16" s="214" t="s">
        <v>10</v>
      </c>
      <c r="E16" s="215">
        <v>1</v>
      </c>
      <c r="F16" s="216">
        <f t="shared" ref="F16" si="0">E16+1</f>
        <v>2</v>
      </c>
      <c r="G16" s="216">
        <f t="shared" ref="G16" si="1">F16+1</f>
        <v>3</v>
      </c>
      <c r="H16" s="216">
        <f t="shared" ref="H16" si="2">G16+1</f>
        <v>4</v>
      </c>
      <c r="I16" s="216">
        <f t="shared" ref="I16" si="3">H16+1</f>
        <v>5</v>
      </c>
      <c r="J16" s="216">
        <f t="shared" ref="J16" si="4">I16+1</f>
        <v>6</v>
      </c>
      <c r="K16" s="216">
        <f t="shared" ref="K16" si="5">J16+1</f>
        <v>7</v>
      </c>
      <c r="L16" s="216">
        <f t="shared" ref="L16" si="6">K16+1</f>
        <v>8</v>
      </c>
      <c r="M16" s="216">
        <f t="shared" ref="M16" si="7">L16+1</f>
        <v>9</v>
      </c>
      <c r="N16" s="216">
        <f t="shared" ref="N16" si="8">M16+1</f>
        <v>10</v>
      </c>
      <c r="O16" s="216">
        <f t="shared" ref="O16" si="9">N16+1</f>
        <v>11</v>
      </c>
      <c r="P16" s="217">
        <f t="shared" ref="P16" si="10">O16+1</f>
        <v>12</v>
      </c>
    </row>
    <row r="17" spans="1:16" ht="54" customHeight="1" x14ac:dyDescent="0.2">
      <c r="A17" s="274">
        <v>1</v>
      </c>
      <c r="B17" s="219" t="s">
        <v>88</v>
      </c>
      <c r="C17" s="210" t="s">
        <v>11</v>
      </c>
      <c r="D17" s="211" t="s">
        <v>12</v>
      </c>
      <c r="E17" s="212">
        <f t="shared" ref="E17:O17" si="11">E18+E35</f>
        <v>0</v>
      </c>
      <c r="F17" s="55">
        <f t="shared" si="11"/>
        <v>0</v>
      </c>
      <c r="G17" s="55">
        <f t="shared" si="11"/>
        <v>0</v>
      </c>
      <c r="H17" s="55">
        <f t="shared" si="11"/>
        <v>0</v>
      </c>
      <c r="I17" s="55">
        <f t="shared" si="11"/>
        <v>0</v>
      </c>
      <c r="J17" s="55">
        <f t="shared" si="11"/>
        <v>0</v>
      </c>
      <c r="K17" s="55">
        <f t="shared" si="11"/>
        <v>0</v>
      </c>
      <c r="L17" s="55">
        <f t="shared" si="11"/>
        <v>0</v>
      </c>
      <c r="M17" s="55">
        <f t="shared" si="11"/>
        <v>0</v>
      </c>
      <c r="N17" s="55">
        <f t="shared" si="11"/>
        <v>0</v>
      </c>
      <c r="O17" s="55">
        <f t="shared" si="11"/>
        <v>0</v>
      </c>
      <c r="P17" s="213">
        <f>P35</f>
        <v>0</v>
      </c>
    </row>
    <row r="18" spans="1:16" ht="25.5" customHeight="1" x14ac:dyDescent="0.2">
      <c r="A18" s="275" t="s">
        <v>89</v>
      </c>
      <c r="B18" s="220" t="s">
        <v>90</v>
      </c>
      <c r="C18" s="117" t="s">
        <v>11</v>
      </c>
      <c r="D18" s="119" t="s">
        <v>13</v>
      </c>
      <c r="E18" s="57">
        <f t="shared" ref="E18:P18" si="12">E19+E28+E29+E30+E31</f>
        <v>0</v>
      </c>
      <c r="F18" s="31">
        <f t="shared" si="12"/>
        <v>0</v>
      </c>
      <c r="G18" s="31">
        <f t="shared" si="12"/>
        <v>0</v>
      </c>
      <c r="H18" s="31">
        <f t="shared" si="12"/>
        <v>0</v>
      </c>
      <c r="I18" s="31">
        <f t="shared" si="12"/>
        <v>0</v>
      </c>
      <c r="J18" s="31">
        <f t="shared" si="12"/>
        <v>0</v>
      </c>
      <c r="K18" s="31">
        <f t="shared" si="12"/>
        <v>0</v>
      </c>
      <c r="L18" s="31">
        <f t="shared" si="12"/>
        <v>0</v>
      </c>
      <c r="M18" s="31">
        <f t="shared" si="12"/>
        <v>0</v>
      </c>
      <c r="N18" s="31">
        <f t="shared" si="12"/>
        <v>0</v>
      </c>
      <c r="O18" s="31">
        <f t="shared" si="12"/>
        <v>0</v>
      </c>
      <c r="P18" s="32">
        <f t="shared" si="12"/>
        <v>0</v>
      </c>
    </row>
    <row r="19" spans="1:16" ht="28.5" customHeight="1" x14ac:dyDescent="0.2">
      <c r="A19" s="275" t="s">
        <v>91</v>
      </c>
      <c r="B19" s="220" t="s">
        <v>92</v>
      </c>
      <c r="C19" s="117" t="s">
        <v>11</v>
      </c>
      <c r="D19" s="119" t="s">
        <v>14</v>
      </c>
      <c r="E19" s="57">
        <f>E20+E21+E22+E25+E23</f>
        <v>0</v>
      </c>
      <c r="F19" s="31">
        <f>F20+F21+F22+F25+F23</f>
        <v>0</v>
      </c>
      <c r="G19" s="31">
        <f t="shared" ref="G19:O19" si="13">G20+G21+G22+G25</f>
        <v>0</v>
      </c>
      <c r="H19" s="31">
        <f t="shared" si="13"/>
        <v>0</v>
      </c>
      <c r="I19" s="31">
        <f t="shared" si="13"/>
        <v>0</v>
      </c>
      <c r="J19" s="31">
        <f t="shared" si="13"/>
        <v>0</v>
      </c>
      <c r="K19" s="31">
        <f t="shared" si="13"/>
        <v>0</v>
      </c>
      <c r="L19" s="31">
        <f>L20+L21+L22+L25</f>
        <v>0</v>
      </c>
      <c r="M19" s="31">
        <f t="shared" si="13"/>
        <v>0</v>
      </c>
      <c r="N19" s="31">
        <f t="shared" si="13"/>
        <v>0</v>
      </c>
      <c r="O19" s="31">
        <f t="shared" si="13"/>
        <v>0</v>
      </c>
      <c r="P19" s="32">
        <f>P20+P21+P22+P25+P23</f>
        <v>0</v>
      </c>
    </row>
    <row r="20" spans="1:16" ht="29.25" customHeight="1" x14ac:dyDescent="0.2">
      <c r="A20" s="275" t="s">
        <v>93</v>
      </c>
      <c r="B20" s="221" t="s">
        <v>94</v>
      </c>
      <c r="C20" s="117" t="s">
        <v>11</v>
      </c>
      <c r="D20" s="119" t="s">
        <v>15</v>
      </c>
      <c r="E20" s="121"/>
      <c r="F20" s="78"/>
      <c r="G20" s="78"/>
      <c r="H20" s="78"/>
      <c r="I20" s="78"/>
      <c r="J20" s="78"/>
      <c r="K20" s="31">
        <f>E20+G20+I20</f>
        <v>0</v>
      </c>
      <c r="L20" s="31">
        <f>F20+H20+J20</f>
        <v>0</v>
      </c>
      <c r="M20" s="33">
        <v>0</v>
      </c>
      <c r="N20" s="33">
        <v>0</v>
      </c>
      <c r="O20" s="78"/>
      <c r="P20" s="32">
        <f t="shared" ref="P20:P23" si="14">L20+N20+O20</f>
        <v>0</v>
      </c>
    </row>
    <row r="21" spans="1:16" ht="27.75" x14ac:dyDescent="0.2">
      <c r="A21" s="275" t="s">
        <v>95</v>
      </c>
      <c r="B21" s="221" t="s">
        <v>96</v>
      </c>
      <c r="C21" s="117" t="s">
        <v>11</v>
      </c>
      <c r="D21" s="119" t="s">
        <v>16</v>
      </c>
      <c r="E21" s="121"/>
      <c r="F21" s="78"/>
      <c r="G21" s="78"/>
      <c r="H21" s="78"/>
      <c r="I21" s="78"/>
      <c r="J21" s="78"/>
      <c r="K21" s="31">
        <f>E21+G21+I21</f>
        <v>0</v>
      </c>
      <c r="L21" s="31">
        <f t="shared" ref="L21:L22" si="15">F21+H21+J21</f>
        <v>0</v>
      </c>
      <c r="M21" s="78"/>
      <c r="N21" s="78"/>
      <c r="O21" s="78"/>
      <c r="P21" s="32">
        <f t="shared" si="14"/>
        <v>0</v>
      </c>
    </row>
    <row r="22" spans="1:16" ht="39" customHeight="1" x14ac:dyDescent="0.2">
      <c r="A22" s="275" t="s">
        <v>97</v>
      </c>
      <c r="B22" s="221" t="s">
        <v>98</v>
      </c>
      <c r="C22" s="117" t="s">
        <v>11</v>
      </c>
      <c r="D22" s="119" t="s">
        <v>17</v>
      </c>
      <c r="E22" s="121"/>
      <c r="F22" s="78"/>
      <c r="G22" s="78"/>
      <c r="H22" s="78"/>
      <c r="I22" s="78"/>
      <c r="J22" s="78"/>
      <c r="K22" s="31">
        <f>E22+G22+I22</f>
        <v>0</v>
      </c>
      <c r="L22" s="31">
        <f t="shared" si="15"/>
        <v>0</v>
      </c>
      <c r="M22" s="78"/>
      <c r="N22" s="78"/>
      <c r="O22" s="78"/>
      <c r="P22" s="32">
        <f t="shared" si="14"/>
        <v>0</v>
      </c>
    </row>
    <row r="23" spans="1:16" ht="60.75" customHeight="1" x14ac:dyDescent="0.2">
      <c r="A23" s="275" t="s">
        <v>99</v>
      </c>
      <c r="B23" s="221" t="s">
        <v>100</v>
      </c>
      <c r="C23" s="117" t="s">
        <v>11</v>
      </c>
      <c r="D23" s="119" t="s">
        <v>18</v>
      </c>
      <c r="E23" s="121"/>
      <c r="F23" s="78"/>
      <c r="G23" s="78"/>
      <c r="H23" s="78"/>
      <c r="I23" s="78"/>
      <c r="J23" s="78"/>
      <c r="K23" s="31">
        <f>G23+I23+E23</f>
        <v>0</v>
      </c>
      <c r="L23" s="31">
        <f>H23+J23+F23</f>
        <v>0</v>
      </c>
      <c r="M23" s="33">
        <v>0</v>
      </c>
      <c r="N23" s="33">
        <v>0</v>
      </c>
      <c r="O23" s="78"/>
      <c r="P23" s="32">
        <f t="shared" si="14"/>
        <v>0</v>
      </c>
    </row>
    <row r="24" spans="1:16" ht="55.5" x14ac:dyDescent="0.2">
      <c r="A24" s="275" t="s">
        <v>101</v>
      </c>
      <c r="B24" s="221" t="s">
        <v>847</v>
      </c>
      <c r="C24" s="117" t="s">
        <v>11</v>
      </c>
      <c r="D24" s="119" t="s">
        <v>19</v>
      </c>
      <c r="E24" s="12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1">
        <f>'[4]8-НКРЕКП-Р2'!F78</f>
        <v>0</v>
      </c>
      <c r="N24" s="31">
        <f>'[4]8-НКРЕКП-Р2'!F10</f>
        <v>0</v>
      </c>
      <c r="O24" s="33">
        <v>0</v>
      </c>
      <c r="P24" s="32">
        <f>L24+N24+O24</f>
        <v>0</v>
      </c>
    </row>
    <row r="25" spans="1:16" ht="27.75" x14ac:dyDescent="0.2">
      <c r="A25" s="275" t="s">
        <v>905</v>
      </c>
      <c r="B25" s="221" t="s">
        <v>102</v>
      </c>
      <c r="C25" s="117" t="s">
        <v>11</v>
      </c>
      <c r="D25" s="119" t="s">
        <v>20</v>
      </c>
      <c r="E25" s="121"/>
      <c r="F25" s="78"/>
      <c r="G25" s="78"/>
      <c r="H25" s="78"/>
      <c r="I25" s="78"/>
      <c r="J25" s="78"/>
      <c r="K25" s="31">
        <f>E25+G25+I25</f>
        <v>0</v>
      </c>
      <c r="L25" s="31">
        <f>F25+H25+J25</f>
        <v>0</v>
      </c>
      <c r="M25" s="78"/>
      <c r="N25" s="78"/>
      <c r="O25" s="78"/>
      <c r="P25" s="32">
        <f>L25+N25+O25</f>
        <v>0</v>
      </c>
    </row>
    <row r="26" spans="1:16" ht="31.5" customHeight="1" x14ac:dyDescent="0.2">
      <c r="A26" s="275" t="s">
        <v>906</v>
      </c>
      <c r="B26" s="222" t="s">
        <v>103</v>
      </c>
      <c r="C26" s="117" t="s">
        <v>11</v>
      </c>
      <c r="D26" s="119" t="s">
        <v>21</v>
      </c>
      <c r="E26" s="121"/>
      <c r="F26" s="78"/>
      <c r="G26" s="78"/>
      <c r="H26" s="78"/>
      <c r="I26" s="78"/>
      <c r="J26" s="78"/>
      <c r="K26" s="31">
        <f t="shared" ref="K26:K30" si="16">E26+G26+I26</f>
        <v>0</v>
      </c>
      <c r="L26" s="31">
        <f t="shared" ref="L26:L30" si="17">F26+H26+J26</f>
        <v>0</v>
      </c>
      <c r="M26" s="78"/>
      <c r="N26" s="78"/>
      <c r="O26" s="78"/>
      <c r="P26" s="32">
        <f t="shared" ref="P26:P31" si="18">L26+N26+O26</f>
        <v>0</v>
      </c>
    </row>
    <row r="27" spans="1:16" ht="27.75" x14ac:dyDescent="0.2">
      <c r="A27" s="275" t="s">
        <v>828</v>
      </c>
      <c r="B27" s="221" t="s">
        <v>104</v>
      </c>
      <c r="C27" s="117" t="s">
        <v>11</v>
      </c>
      <c r="D27" s="119" t="s">
        <v>22</v>
      </c>
      <c r="E27" s="121"/>
      <c r="F27" s="78"/>
      <c r="G27" s="78"/>
      <c r="H27" s="78"/>
      <c r="I27" s="78"/>
      <c r="J27" s="78"/>
      <c r="K27" s="31">
        <f t="shared" si="16"/>
        <v>0</v>
      </c>
      <c r="L27" s="31">
        <f t="shared" si="17"/>
        <v>0</v>
      </c>
      <c r="M27" s="78"/>
      <c r="N27" s="78"/>
      <c r="O27" s="78"/>
      <c r="P27" s="32">
        <f t="shared" si="18"/>
        <v>0</v>
      </c>
    </row>
    <row r="28" spans="1:16" ht="27.75" x14ac:dyDescent="0.2">
      <c r="A28" s="275" t="s">
        <v>105</v>
      </c>
      <c r="B28" s="220" t="s">
        <v>106</v>
      </c>
      <c r="C28" s="117" t="s">
        <v>11</v>
      </c>
      <c r="D28" s="119" t="s">
        <v>23</v>
      </c>
      <c r="E28" s="121"/>
      <c r="F28" s="78"/>
      <c r="G28" s="78"/>
      <c r="H28" s="78"/>
      <c r="I28" s="78"/>
      <c r="J28" s="78"/>
      <c r="K28" s="31">
        <f t="shared" si="16"/>
        <v>0</v>
      </c>
      <c r="L28" s="31">
        <f t="shared" si="17"/>
        <v>0</v>
      </c>
      <c r="M28" s="78"/>
      <c r="N28" s="78"/>
      <c r="O28" s="78"/>
      <c r="P28" s="32">
        <f t="shared" si="18"/>
        <v>0</v>
      </c>
    </row>
    <row r="29" spans="1:16" ht="27.75" x14ac:dyDescent="0.2">
      <c r="A29" s="275" t="s">
        <v>107</v>
      </c>
      <c r="B29" s="220" t="s">
        <v>108</v>
      </c>
      <c r="C29" s="117" t="s">
        <v>11</v>
      </c>
      <c r="D29" s="119" t="s">
        <v>24</v>
      </c>
      <c r="E29" s="121"/>
      <c r="F29" s="78"/>
      <c r="G29" s="78"/>
      <c r="H29" s="78"/>
      <c r="I29" s="78"/>
      <c r="J29" s="78"/>
      <c r="K29" s="31">
        <f t="shared" si="16"/>
        <v>0</v>
      </c>
      <c r="L29" s="31">
        <f t="shared" si="17"/>
        <v>0</v>
      </c>
      <c r="M29" s="78"/>
      <c r="N29" s="78"/>
      <c r="O29" s="78"/>
      <c r="P29" s="32">
        <f t="shared" si="18"/>
        <v>0</v>
      </c>
    </row>
    <row r="30" spans="1:16" ht="24" customHeight="1" x14ac:dyDescent="0.2">
      <c r="A30" s="275" t="s">
        <v>109</v>
      </c>
      <c r="B30" s="220" t="s">
        <v>110</v>
      </c>
      <c r="C30" s="117" t="s">
        <v>11</v>
      </c>
      <c r="D30" s="119" t="s">
        <v>25</v>
      </c>
      <c r="E30" s="121"/>
      <c r="F30" s="78"/>
      <c r="G30" s="78"/>
      <c r="H30" s="78"/>
      <c r="I30" s="78"/>
      <c r="J30" s="78"/>
      <c r="K30" s="31">
        <f t="shared" si="16"/>
        <v>0</v>
      </c>
      <c r="L30" s="31">
        <f t="shared" si="17"/>
        <v>0</v>
      </c>
      <c r="M30" s="78"/>
      <c r="N30" s="78"/>
      <c r="O30" s="78"/>
      <c r="P30" s="32">
        <f t="shared" si="18"/>
        <v>0</v>
      </c>
    </row>
    <row r="31" spans="1:16" ht="27" customHeight="1" x14ac:dyDescent="0.2">
      <c r="A31" s="275" t="s">
        <v>111</v>
      </c>
      <c r="B31" s="220" t="s">
        <v>112</v>
      </c>
      <c r="C31" s="117" t="s">
        <v>11</v>
      </c>
      <c r="D31" s="119" t="s">
        <v>26</v>
      </c>
      <c r="E31" s="57">
        <f t="shared" ref="E31:F31" si="19">E32+E34</f>
        <v>0</v>
      </c>
      <c r="F31" s="31">
        <f t="shared" si="19"/>
        <v>0</v>
      </c>
      <c r="G31" s="31">
        <f>G32+G33+G34</f>
        <v>0</v>
      </c>
      <c r="H31" s="31">
        <f>H32+H33+H34</f>
        <v>0</v>
      </c>
      <c r="I31" s="31">
        <f>I32+I34</f>
        <v>0</v>
      </c>
      <c r="J31" s="31">
        <f>J32+J34</f>
        <v>0</v>
      </c>
      <c r="K31" s="31">
        <f>E31+G31+I31</f>
        <v>0</v>
      </c>
      <c r="L31" s="31">
        <f>F31+H31+J31</f>
        <v>0</v>
      </c>
      <c r="M31" s="31">
        <f>M32+M34</f>
        <v>0</v>
      </c>
      <c r="N31" s="31">
        <f>N32+N34</f>
        <v>0</v>
      </c>
      <c r="O31" s="31">
        <f>O32+O34</f>
        <v>0</v>
      </c>
      <c r="P31" s="32">
        <f t="shared" si="18"/>
        <v>0</v>
      </c>
    </row>
    <row r="32" spans="1:16" ht="27.75" x14ac:dyDescent="0.2">
      <c r="A32" s="275" t="s">
        <v>113</v>
      </c>
      <c r="B32" s="221" t="s">
        <v>114</v>
      </c>
      <c r="C32" s="117" t="s">
        <v>11</v>
      </c>
      <c r="D32" s="119" t="s">
        <v>27</v>
      </c>
      <c r="E32" s="121"/>
      <c r="F32" s="78"/>
      <c r="G32" s="78"/>
      <c r="H32" s="78"/>
      <c r="I32" s="78"/>
      <c r="J32" s="78"/>
      <c r="K32" s="31">
        <f>E32+G32+I32</f>
        <v>0</v>
      </c>
      <c r="L32" s="31">
        <f>F32+H32+J32</f>
        <v>0</v>
      </c>
      <c r="M32" s="78"/>
      <c r="N32" s="78"/>
      <c r="O32" s="78"/>
      <c r="P32" s="32">
        <f>L32+N32+O32</f>
        <v>0</v>
      </c>
    </row>
    <row r="33" spans="1:16" ht="55.5" x14ac:dyDescent="0.2">
      <c r="A33" s="275" t="s">
        <v>115</v>
      </c>
      <c r="B33" s="221" t="s">
        <v>116</v>
      </c>
      <c r="C33" s="117" t="s">
        <v>11</v>
      </c>
      <c r="D33" s="119" t="s">
        <v>28</v>
      </c>
      <c r="E33" s="123">
        <v>0</v>
      </c>
      <c r="F33" s="33">
        <v>0</v>
      </c>
      <c r="G33" s="78"/>
      <c r="H33" s="78"/>
      <c r="I33" s="33">
        <v>0</v>
      </c>
      <c r="J33" s="33">
        <v>0</v>
      </c>
      <c r="K33" s="31">
        <f>G33</f>
        <v>0</v>
      </c>
      <c r="L33" s="31">
        <f>H33</f>
        <v>0</v>
      </c>
      <c r="M33" s="33">
        <v>0</v>
      </c>
      <c r="N33" s="33">
        <v>0</v>
      </c>
      <c r="O33" s="33">
        <v>0</v>
      </c>
      <c r="P33" s="32">
        <f>L33+N33+O33</f>
        <v>0</v>
      </c>
    </row>
    <row r="34" spans="1:16" ht="31.5" customHeight="1" x14ac:dyDescent="0.2">
      <c r="A34" s="275" t="s">
        <v>117</v>
      </c>
      <c r="B34" s="221" t="s">
        <v>104</v>
      </c>
      <c r="C34" s="117" t="s">
        <v>11</v>
      </c>
      <c r="D34" s="119" t="s">
        <v>29</v>
      </c>
      <c r="E34" s="121"/>
      <c r="F34" s="78"/>
      <c r="G34" s="78"/>
      <c r="H34" s="78"/>
      <c r="I34" s="78"/>
      <c r="J34" s="78"/>
      <c r="K34" s="31">
        <f>E34+G34+I34</f>
        <v>0</v>
      </c>
      <c r="L34" s="31">
        <f t="shared" ref="L34" si="20">F34+H34+J34</f>
        <v>0</v>
      </c>
      <c r="M34" s="78"/>
      <c r="N34" s="78"/>
      <c r="O34" s="78"/>
      <c r="P34" s="32">
        <f>L34+N34+O34</f>
        <v>0</v>
      </c>
    </row>
    <row r="35" spans="1:16" ht="27.75" x14ac:dyDescent="0.2">
      <c r="A35" s="275" t="s">
        <v>118</v>
      </c>
      <c r="B35" s="220" t="s">
        <v>119</v>
      </c>
      <c r="C35" s="117" t="s">
        <v>11</v>
      </c>
      <c r="D35" s="119" t="s">
        <v>30</v>
      </c>
      <c r="E35" s="57">
        <f t="shared" ref="E35:J35" si="21">E36+E38+E39+E40+E45</f>
        <v>0</v>
      </c>
      <c r="F35" s="31">
        <f t="shared" si="21"/>
        <v>0</v>
      </c>
      <c r="G35" s="31">
        <f t="shared" si="21"/>
        <v>0</v>
      </c>
      <c r="H35" s="31">
        <f t="shared" si="21"/>
        <v>0</v>
      </c>
      <c r="I35" s="31">
        <f t="shared" si="21"/>
        <v>0</v>
      </c>
      <c r="J35" s="31">
        <f t="shared" si="21"/>
        <v>0</v>
      </c>
      <c r="K35" s="31">
        <f>E35+G35+I35</f>
        <v>0</v>
      </c>
      <c r="L35" s="31">
        <f>F35+H35+J35</f>
        <v>0</v>
      </c>
      <c r="M35" s="31">
        <f>M36+M38+M39+M40+M45</f>
        <v>0</v>
      </c>
      <c r="N35" s="31">
        <f>N36+N38+N39+N40+N45</f>
        <v>0</v>
      </c>
      <c r="O35" s="31">
        <f>O36+O38+O39+O40+O45</f>
        <v>0</v>
      </c>
      <c r="P35" s="32">
        <f>L35+N35+O35</f>
        <v>0</v>
      </c>
    </row>
    <row r="36" spans="1:16" ht="26.25" customHeight="1" x14ac:dyDescent="0.2">
      <c r="A36" s="275" t="s">
        <v>120</v>
      </c>
      <c r="B36" s="220" t="s">
        <v>121</v>
      </c>
      <c r="C36" s="117" t="s">
        <v>11</v>
      </c>
      <c r="D36" s="119" t="s">
        <v>31</v>
      </c>
      <c r="E36" s="121"/>
      <c r="F36" s="78"/>
      <c r="G36" s="78"/>
      <c r="H36" s="78"/>
      <c r="I36" s="78"/>
      <c r="J36" s="78"/>
      <c r="K36" s="31">
        <f>E36+G36+I36</f>
        <v>0</v>
      </c>
      <c r="L36" s="31">
        <f t="shared" ref="L36:L46" si="22">F36+H36+J36</f>
        <v>0</v>
      </c>
      <c r="M36" s="78"/>
      <c r="N36" s="78"/>
      <c r="O36" s="78"/>
      <c r="P36" s="32">
        <f t="shared" ref="P36:P45" si="23">L36+N36+O36</f>
        <v>0</v>
      </c>
    </row>
    <row r="37" spans="1:16" ht="27.75" customHeight="1" x14ac:dyDescent="0.2">
      <c r="A37" s="275" t="s">
        <v>122</v>
      </c>
      <c r="B37" s="221" t="s">
        <v>123</v>
      </c>
      <c r="C37" s="117" t="s">
        <v>11</v>
      </c>
      <c r="D37" s="119" t="s">
        <v>32</v>
      </c>
      <c r="E37" s="121"/>
      <c r="F37" s="78"/>
      <c r="G37" s="78"/>
      <c r="H37" s="78"/>
      <c r="I37" s="78"/>
      <c r="J37" s="78"/>
      <c r="K37" s="31">
        <f t="shared" ref="K37:K46" si="24">E37+G37+I37</f>
        <v>0</v>
      </c>
      <c r="L37" s="31">
        <f t="shared" si="22"/>
        <v>0</v>
      </c>
      <c r="M37" s="78"/>
      <c r="N37" s="78"/>
      <c r="O37" s="78"/>
      <c r="P37" s="32">
        <f t="shared" si="23"/>
        <v>0</v>
      </c>
    </row>
    <row r="38" spans="1:16" ht="27.75" x14ac:dyDescent="0.2">
      <c r="A38" s="275" t="s">
        <v>124</v>
      </c>
      <c r="B38" s="220" t="s">
        <v>106</v>
      </c>
      <c r="C38" s="117" t="s">
        <v>11</v>
      </c>
      <c r="D38" s="119" t="s">
        <v>33</v>
      </c>
      <c r="E38" s="121"/>
      <c r="F38" s="78"/>
      <c r="G38" s="78"/>
      <c r="H38" s="78"/>
      <c r="I38" s="78"/>
      <c r="J38" s="78"/>
      <c r="K38" s="31">
        <f t="shared" si="24"/>
        <v>0</v>
      </c>
      <c r="L38" s="31">
        <f t="shared" si="22"/>
        <v>0</v>
      </c>
      <c r="M38" s="78"/>
      <c r="N38" s="78"/>
      <c r="O38" s="78"/>
      <c r="P38" s="32">
        <f t="shared" si="23"/>
        <v>0</v>
      </c>
    </row>
    <row r="39" spans="1:16" ht="24.75" customHeight="1" x14ac:dyDescent="0.2">
      <c r="A39" s="275" t="s">
        <v>125</v>
      </c>
      <c r="B39" s="220" t="s">
        <v>108</v>
      </c>
      <c r="C39" s="117" t="s">
        <v>11</v>
      </c>
      <c r="D39" s="119" t="s">
        <v>34</v>
      </c>
      <c r="E39" s="121"/>
      <c r="F39" s="78"/>
      <c r="G39" s="78"/>
      <c r="H39" s="78"/>
      <c r="I39" s="78"/>
      <c r="J39" s="78"/>
      <c r="K39" s="31">
        <f t="shared" si="24"/>
        <v>0</v>
      </c>
      <c r="L39" s="31">
        <f t="shared" si="22"/>
        <v>0</v>
      </c>
      <c r="M39" s="78"/>
      <c r="N39" s="78"/>
      <c r="O39" s="78"/>
      <c r="P39" s="32">
        <f t="shared" si="23"/>
        <v>0</v>
      </c>
    </row>
    <row r="40" spans="1:16" ht="24.75" customHeight="1" thickBot="1" x14ac:dyDescent="0.25">
      <c r="A40" s="276" t="s">
        <v>126</v>
      </c>
      <c r="B40" s="220" t="s">
        <v>110</v>
      </c>
      <c r="C40" s="117" t="s">
        <v>11</v>
      </c>
      <c r="D40" s="119" t="s">
        <v>35</v>
      </c>
      <c r="E40" s="121"/>
      <c r="F40" s="78"/>
      <c r="G40" s="78"/>
      <c r="H40" s="78"/>
      <c r="I40" s="78"/>
      <c r="J40" s="78"/>
      <c r="K40" s="31">
        <f t="shared" si="24"/>
        <v>0</v>
      </c>
      <c r="L40" s="31">
        <f t="shared" si="22"/>
        <v>0</v>
      </c>
      <c r="M40" s="78"/>
      <c r="N40" s="78"/>
      <c r="O40" s="78"/>
      <c r="P40" s="32">
        <f t="shared" si="23"/>
        <v>0</v>
      </c>
    </row>
    <row r="41" spans="1:16" ht="24.75" customHeight="1" x14ac:dyDescent="0.2">
      <c r="A41" s="412" t="s">
        <v>84</v>
      </c>
      <c r="B41" s="399" t="s">
        <v>85</v>
      </c>
      <c r="C41" s="399" t="s">
        <v>0</v>
      </c>
      <c r="D41" s="399" t="s">
        <v>1</v>
      </c>
      <c r="E41" s="410" t="s">
        <v>829</v>
      </c>
      <c r="F41" s="402"/>
      <c r="G41" s="402" t="s">
        <v>2</v>
      </c>
      <c r="H41" s="402"/>
      <c r="I41" s="402" t="s">
        <v>3</v>
      </c>
      <c r="J41" s="402"/>
      <c r="K41" s="402" t="s">
        <v>4</v>
      </c>
      <c r="L41" s="402"/>
      <c r="M41" s="402" t="s">
        <v>5</v>
      </c>
      <c r="N41" s="402"/>
      <c r="O41" s="402" t="s">
        <v>848</v>
      </c>
      <c r="P41" s="404" t="s">
        <v>6</v>
      </c>
    </row>
    <row r="42" spans="1:16" ht="30.75" customHeight="1" x14ac:dyDescent="0.2">
      <c r="A42" s="408"/>
      <c r="B42" s="400"/>
      <c r="C42" s="400"/>
      <c r="D42" s="400"/>
      <c r="E42" s="411"/>
      <c r="F42" s="403"/>
      <c r="G42" s="403"/>
      <c r="H42" s="403"/>
      <c r="I42" s="403"/>
      <c r="J42" s="403"/>
      <c r="K42" s="403"/>
      <c r="L42" s="403"/>
      <c r="M42" s="403"/>
      <c r="N42" s="403"/>
      <c r="O42" s="403"/>
      <c r="P42" s="405"/>
    </row>
    <row r="43" spans="1:16" ht="84.75" customHeight="1" thickBot="1" x14ac:dyDescent="0.25">
      <c r="A43" s="409"/>
      <c r="B43" s="401"/>
      <c r="C43" s="401"/>
      <c r="D43" s="401"/>
      <c r="E43" s="207" t="s">
        <v>832</v>
      </c>
      <c r="F43" s="208" t="s">
        <v>7</v>
      </c>
      <c r="G43" s="208" t="s">
        <v>8</v>
      </c>
      <c r="H43" s="208" t="s">
        <v>7</v>
      </c>
      <c r="I43" s="208" t="s">
        <v>8</v>
      </c>
      <c r="J43" s="208" t="s">
        <v>7</v>
      </c>
      <c r="K43" s="208" t="s">
        <v>8</v>
      </c>
      <c r="L43" s="208" t="s">
        <v>7</v>
      </c>
      <c r="M43" s="208" t="s">
        <v>8</v>
      </c>
      <c r="N43" s="208" t="s">
        <v>7</v>
      </c>
      <c r="O43" s="208" t="s">
        <v>7</v>
      </c>
      <c r="P43" s="406"/>
    </row>
    <row r="44" spans="1:16" ht="39.75" customHeight="1" thickBot="1" x14ac:dyDescent="0.25">
      <c r="A44" s="225" t="s">
        <v>86</v>
      </c>
      <c r="B44" s="214" t="s">
        <v>87</v>
      </c>
      <c r="C44" s="214" t="s">
        <v>9</v>
      </c>
      <c r="D44" s="214" t="s">
        <v>10</v>
      </c>
      <c r="E44" s="215">
        <v>1</v>
      </c>
      <c r="F44" s="216">
        <f t="shared" ref="F44" si="25">E44+1</f>
        <v>2</v>
      </c>
      <c r="G44" s="216">
        <f t="shared" ref="G44" si="26">F44+1</f>
        <v>3</v>
      </c>
      <c r="H44" s="216">
        <f t="shared" ref="H44" si="27">G44+1</f>
        <v>4</v>
      </c>
      <c r="I44" s="216">
        <f t="shared" ref="I44" si="28">H44+1</f>
        <v>5</v>
      </c>
      <c r="J44" s="216">
        <f t="shared" ref="J44" si="29">I44+1</f>
        <v>6</v>
      </c>
      <c r="K44" s="216">
        <f t="shared" ref="K44" si="30">J44+1</f>
        <v>7</v>
      </c>
      <c r="L44" s="216">
        <f t="shared" ref="L44" si="31">K44+1</f>
        <v>8</v>
      </c>
      <c r="M44" s="216">
        <f t="shared" ref="M44" si="32">L44+1</f>
        <v>9</v>
      </c>
      <c r="N44" s="216">
        <f t="shared" ref="N44" si="33">M44+1</f>
        <v>10</v>
      </c>
      <c r="O44" s="216">
        <f t="shared" ref="O44" si="34">N44+1</f>
        <v>11</v>
      </c>
      <c r="P44" s="217">
        <f t="shared" ref="P44" si="35">O44+1</f>
        <v>12</v>
      </c>
    </row>
    <row r="45" spans="1:16" ht="24.75" customHeight="1" x14ac:dyDescent="0.2">
      <c r="A45" s="274" t="s">
        <v>127</v>
      </c>
      <c r="B45" s="220" t="s">
        <v>104</v>
      </c>
      <c r="C45" s="117" t="s">
        <v>11</v>
      </c>
      <c r="D45" s="119" t="s">
        <v>36</v>
      </c>
      <c r="E45" s="121"/>
      <c r="F45" s="78"/>
      <c r="G45" s="78"/>
      <c r="H45" s="78"/>
      <c r="I45" s="78"/>
      <c r="J45" s="78"/>
      <c r="K45" s="31">
        <f t="shared" si="24"/>
        <v>0</v>
      </c>
      <c r="L45" s="31">
        <f t="shared" si="22"/>
        <v>0</v>
      </c>
      <c r="M45" s="78"/>
      <c r="N45" s="78"/>
      <c r="O45" s="78"/>
      <c r="P45" s="32">
        <f t="shared" si="23"/>
        <v>0</v>
      </c>
    </row>
    <row r="46" spans="1:16" ht="27.75" x14ac:dyDescent="0.2">
      <c r="A46" s="275" t="s">
        <v>128</v>
      </c>
      <c r="B46" s="221" t="s">
        <v>129</v>
      </c>
      <c r="C46" s="117" t="s">
        <v>11</v>
      </c>
      <c r="D46" s="119" t="s">
        <v>37</v>
      </c>
      <c r="E46" s="121"/>
      <c r="F46" s="78"/>
      <c r="G46" s="78"/>
      <c r="H46" s="78"/>
      <c r="I46" s="78"/>
      <c r="J46" s="78"/>
      <c r="K46" s="31">
        <f t="shared" si="24"/>
        <v>0</v>
      </c>
      <c r="L46" s="31">
        <f t="shared" si="22"/>
        <v>0</v>
      </c>
      <c r="M46" s="78"/>
      <c r="N46" s="78"/>
      <c r="O46" s="78"/>
      <c r="P46" s="32">
        <f>L46+N46+O46</f>
        <v>0</v>
      </c>
    </row>
    <row r="47" spans="1:16" ht="25.5" customHeight="1" x14ac:dyDescent="0.2">
      <c r="A47" s="275" t="s">
        <v>130</v>
      </c>
      <c r="B47" s="220" t="s">
        <v>131</v>
      </c>
      <c r="C47" s="117" t="s">
        <v>11</v>
      </c>
      <c r="D47" s="119" t="s">
        <v>38</v>
      </c>
      <c r="E47" s="57">
        <f t="shared" ref="E47:J47" si="36">E48+E50+E51+E52+E53</f>
        <v>0</v>
      </c>
      <c r="F47" s="31">
        <f t="shared" si="36"/>
        <v>0</v>
      </c>
      <c r="G47" s="31">
        <f t="shared" si="36"/>
        <v>0</v>
      </c>
      <c r="H47" s="31">
        <f t="shared" si="36"/>
        <v>0</v>
      </c>
      <c r="I47" s="31">
        <f t="shared" si="36"/>
        <v>0</v>
      </c>
      <c r="J47" s="31">
        <f t="shared" si="36"/>
        <v>0</v>
      </c>
      <c r="K47" s="31">
        <f>E47+G47+I47</f>
        <v>0</v>
      </c>
      <c r="L47" s="31">
        <f>E47+H47+J47</f>
        <v>0</v>
      </c>
      <c r="M47" s="31">
        <f>M48+M50+M51+M52+M53</f>
        <v>0</v>
      </c>
      <c r="N47" s="31">
        <f>N48+N50+N51+N52+N53</f>
        <v>0</v>
      </c>
      <c r="O47" s="31">
        <f>O48+O50+O51+O52+O53</f>
        <v>0</v>
      </c>
      <c r="P47" s="32">
        <f>L47+N47+O47</f>
        <v>0</v>
      </c>
    </row>
    <row r="48" spans="1:16" ht="27.75" x14ac:dyDescent="0.2">
      <c r="A48" s="275" t="s">
        <v>132</v>
      </c>
      <c r="B48" s="220" t="s">
        <v>121</v>
      </c>
      <c r="C48" s="117" t="s">
        <v>11</v>
      </c>
      <c r="D48" s="119" t="s">
        <v>39</v>
      </c>
      <c r="E48" s="121"/>
      <c r="F48" s="78"/>
      <c r="G48" s="78"/>
      <c r="H48" s="78"/>
      <c r="I48" s="78"/>
      <c r="J48" s="78"/>
      <c r="K48" s="31">
        <f t="shared" ref="K48:K54" si="37">E48+G48+I48</f>
        <v>0</v>
      </c>
      <c r="L48" s="31">
        <f t="shared" ref="L48:L54" si="38">E48+H48+J48</f>
        <v>0</v>
      </c>
      <c r="M48" s="78"/>
      <c r="N48" s="78"/>
      <c r="O48" s="78"/>
      <c r="P48" s="32">
        <f>N48+L48+O48</f>
        <v>0</v>
      </c>
    </row>
    <row r="49" spans="1:16" ht="30.75" customHeight="1" x14ac:dyDescent="0.2">
      <c r="A49" s="275" t="s">
        <v>133</v>
      </c>
      <c r="B49" s="221" t="s">
        <v>123</v>
      </c>
      <c r="C49" s="117" t="s">
        <v>11</v>
      </c>
      <c r="D49" s="119" t="s">
        <v>40</v>
      </c>
      <c r="E49" s="121"/>
      <c r="F49" s="78"/>
      <c r="G49" s="78"/>
      <c r="H49" s="78"/>
      <c r="I49" s="78"/>
      <c r="J49" s="78"/>
      <c r="K49" s="31">
        <f t="shared" si="37"/>
        <v>0</v>
      </c>
      <c r="L49" s="31">
        <f t="shared" si="38"/>
        <v>0</v>
      </c>
      <c r="M49" s="78"/>
      <c r="N49" s="78"/>
      <c r="O49" s="78"/>
      <c r="P49" s="32">
        <f t="shared" ref="P49:P52" si="39">N49+L49+O49</f>
        <v>0</v>
      </c>
    </row>
    <row r="50" spans="1:16" ht="26.25" customHeight="1" x14ac:dyDescent="0.2">
      <c r="A50" s="275" t="s">
        <v>134</v>
      </c>
      <c r="B50" s="220" t="s">
        <v>106</v>
      </c>
      <c r="C50" s="117" t="s">
        <v>11</v>
      </c>
      <c r="D50" s="119" t="s">
        <v>41</v>
      </c>
      <c r="E50" s="121"/>
      <c r="F50" s="78"/>
      <c r="G50" s="78"/>
      <c r="H50" s="78"/>
      <c r="I50" s="78"/>
      <c r="J50" s="78"/>
      <c r="K50" s="31">
        <f t="shared" si="37"/>
        <v>0</v>
      </c>
      <c r="L50" s="31">
        <f t="shared" si="38"/>
        <v>0</v>
      </c>
      <c r="M50" s="78"/>
      <c r="N50" s="78"/>
      <c r="O50" s="78"/>
      <c r="P50" s="32">
        <f t="shared" si="39"/>
        <v>0</v>
      </c>
    </row>
    <row r="51" spans="1:16" ht="26.25" customHeight="1" x14ac:dyDescent="0.2">
      <c r="A51" s="275" t="s">
        <v>135</v>
      </c>
      <c r="B51" s="220" t="s">
        <v>108</v>
      </c>
      <c r="C51" s="117" t="s">
        <v>11</v>
      </c>
      <c r="D51" s="119" t="s">
        <v>42</v>
      </c>
      <c r="E51" s="121"/>
      <c r="F51" s="78"/>
      <c r="G51" s="78"/>
      <c r="H51" s="78"/>
      <c r="I51" s="78"/>
      <c r="J51" s="78"/>
      <c r="K51" s="31">
        <f t="shared" si="37"/>
        <v>0</v>
      </c>
      <c r="L51" s="31">
        <f t="shared" si="38"/>
        <v>0</v>
      </c>
      <c r="M51" s="78"/>
      <c r="N51" s="78"/>
      <c r="O51" s="78"/>
      <c r="P51" s="32">
        <f t="shared" si="39"/>
        <v>0</v>
      </c>
    </row>
    <row r="52" spans="1:16" ht="26.25" customHeight="1" x14ac:dyDescent="0.2">
      <c r="A52" s="275" t="s">
        <v>136</v>
      </c>
      <c r="B52" s="220" t="s">
        <v>110</v>
      </c>
      <c r="C52" s="117" t="s">
        <v>11</v>
      </c>
      <c r="D52" s="119" t="s">
        <v>43</v>
      </c>
      <c r="E52" s="121"/>
      <c r="F52" s="78"/>
      <c r="G52" s="78"/>
      <c r="H52" s="78"/>
      <c r="I52" s="78"/>
      <c r="J52" s="78"/>
      <c r="K52" s="31">
        <f t="shared" si="37"/>
        <v>0</v>
      </c>
      <c r="L52" s="31">
        <f t="shared" si="38"/>
        <v>0</v>
      </c>
      <c r="M52" s="78"/>
      <c r="N52" s="78"/>
      <c r="O52" s="78"/>
      <c r="P52" s="32">
        <f t="shared" si="39"/>
        <v>0</v>
      </c>
    </row>
    <row r="53" spans="1:16" ht="26.25" customHeight="1" x14ac:dyDescent="0.2">
      <c r="A53" s="275" t="s">
        <v>137</v>
      </c>
      <c r="B53" s="220" t="s">
        <v>138</v>
      </c>
      <c r="C53" s="117" t="s">
        <v>11</v>
      </c>
      <c r="D53" s="119" t="s">
        <v>44</v>
      </c>
      <c r="E53" s="121"/>
      <c r="F53" s="78"/>
      <c r="G53" s="78"/>
      <c r="H53" s="78"/>
      <c r="I53" s="78"/>
      <c r="J53" s="78"/>
      <c r="K53" s="31">
        <f t="shared" si="37"/>
        <v>0</v>
      </c>
      <c r="L53" s="31">
        <f t="shared" si="38"/>
        <v>0</v>
      </c>
      <c r="M53" s="78"/>
      <c r="N53" s="78"/>
      <c r="O53" s="78"/>
      <c r="P53" s="32">
        <f>N53+L53+O53</f>
        <v>0</v>
      </c>
    </row>
    <row r="54" spans="1:16" ht="26.25" customHeight="1" x14ac:dyDescent="0.2">
      <c r="A54" s="275" t="s">
        <v>139</v>
      </c>
      <c r="B54" s="221" t="s">
        <v>129</v>
      </c>
      <c r="C54" s="117" t="s">
        <v>11</v>
      </c>
      <c r="D54" s="119" t="s">
        <v>45</v>
      </c>
      <c r="E54" s="121"/>
      <c r="F54" s="78"/>
      <c r="G54" s="78"/>
      <c r="H54" s="78"/>
      <c r="I54" s="78"/>
      <c r="J54" s="78"/>
      <c r="K54" s="31">
        <f t="shared" si="37"/>
        <v>0</v>
      </c>
      <c r="L54" s="31">
        <f t="shared" si="38"/>
        <v>0</v>
      </c>
      <c r="M54" s="78"/>
      <c r="N54" s="78"/>
      <c r="O54" s="78"/>
      <c r="P54" s="32">
        <f>N54+L54+O54</f>
        <v>0</v>
      </c>
    </row>
    <row r="55" spans="1:16" ht="27" customHeight="1" x14ac:dyDescent="0.2">
      <c r="A55" s="275" t="s">
        <v>140</v>
      </c>
      <c r="B55" s="220" t="s">
        <v>141</v>
      </c>
      <c r="C55" s="117" t="s">
        <v>11</v>
      </c>
      <c r="D55" s="119" t="s">
        <v>46</v>
      </c>
      <c r="E55" s="12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1">
        <f>O56+O57+O58+O59+O60</f>
        <v>0</v>
      </c>
      <c r="P55" s="32">
        <f>L55+N55+O55</f>
        <v>0</v>
      </c>
    </row>
    <row r="56" spans="1:16" ht="29.25" customHeight="1" x14ac:dyDescent="0.2">
      <c r="A56" s="275" t="s">
        <v>142</v>
      </c>
      <c r="B56" s="220" t="s">
        <v>121</v>
      </c>
      <c r="C56" s="117" t="s">
        <v>11</v>
      </c>
      <c r="D56" s="119" t="s">
        <v>47</v>
      </c>
      <c r="E56" s="12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78"/>
      <c r="P56" s="32">
        <f t="shared" ref="P56:P60" si="40">L56+N56+O56</f>
        <v>0</v>
      </c>
    </row>
    <row r="57" spans="1:16" ht="29.25" customHeight="1" x14ac:dyDescent="0.2">
      <c r="A57" s="275" t="s">
        <v>143</v>
      </c>
      <c r="B57" s="220" t="s">
        <v>106</v>
      </c>
      <c r="C57" s="117" t="s">
        <v>11</v>
      </c>
      <c r="D57" s="119" t="s">
        <v>48</v>
      </c>
      <c r="E57" s="12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78"/>
      <c r="P57" s="32">
        <f t="shared" si="40"/>
        <v>0</v>
      </c>
    </row>
    <row r="58" spans="1:16" ht="29.25" customHeight="1" x14ac:dyDescent="0.2">
      <c r="A58" s="275" t="s">
        <v>144</v>
      </c>
      <c r="B58" s="220" t="s">
        <v>108</v>
      </c>
      <c r="C58" s="117" t="s">
        <v>11</v>
      </c>
      <c r="D58" s="119" t="s">
        <v>49</v>
      </c>
      <c r="E58" s="12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78"/>
      <c r="P58" s="32">
        <f t="shared" si="40"/>
        <v>0</v>
      </c>
    </row>
    <row r="59" spans="1:16" ht="25.5" customHeight="1" x14ac:dyDescent="0.2">
      <c r="A59" s="275" t="s">
        <v>145</v>
      </c>
      <c r="B59" s="220" t="s">
        <v>110</v>
      </c>
      <c r="C59" s="117" t="s">
        <v>11</v>
      </c>
      <c r="D59" s="119" t="s">
        <v>50</v>
      </c>
      <c r="E59" s="12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78"/>
      <c r="P59" s="32">
        <f t="shared" si="40"/>
        <v>0</v>
      </c>
    </row>
    <row r="60" spans="1:16" ht="27.75" x14ac:dyDescent="0.2">
      <c r="A60" s="275" t="s">
        <v>146</v>
      </c>
      <c r="B60" s="220" t="s">
        <v>138</v>
      </c>
      <c r="C60" s="117" t="s">
        <v>11</v>
      </c>
      <c r="D60" s="119" t="s">
        <v>51</v>
      </c>
      <c r="E60" s="12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78"/>
      <c r="P60" s="32">
        <f t="shared" si="40"/>
        <v>0</v>
      </c>
    </row>
    <row r="61" spans="1:16" ht="27.75" x14ac:dyDescent="0.2">
      <c r="A61" s="275" t="s">
        <v>147</v>
      </c>
      <c r="B61" s="220" t="s">
        <v>148</v>
      </c>
      <c r="C61" s="117" t="s">
        <v>11</v>
      </c>
      <c r="D61" s="119" t="s">
        <v>52</v>
      </c>
      <c r="E61" s="121"/>
      <c r="F61" s="78"/>
      <c r="G61" s="78"/>
      <c r="H61" s="78"/>
      <c r="I61" s="78"/>
      <c r="J61" s="78"/>
      <c r="K61" s="31">
        <f>E61+G61+I61</f>
        <v>0</v>
      </c>
      <c r="L61" s="31">
        <f>F61+H61+J61</f>
        <v>0</v>
      </c>
      <c r="M61" s="33">
        <v>0</v>
      </c>
      <c r="N61" s="78"/>
      <c r="O61" s="78"/>
      <c r="P61" s="32">
        <f>L61+N61+O61</f>
        <v>0</v>
      </c>
    </row>
    <row r="62" spans="1:16" ht="55.5" x14ac:dyDescent="0.2">
      <c r="A62" s="275" t="s">
        <v>149</v>
      </c>
      <c r="B62" s="220" t="s">
        <v>150</v>
      </c>
      <c r="C62" s="117" t="s">
        <v>11</v>
      </c>
      <c r="D62" s="119" t="s">
        <v>53</v>
      </c>
      <c r="E62" s="121"/>
      <c r="F62" s="78"/>
      <c r="G62" s="78"/>
      <c r="H62" s="78"/>
      <c r="I62" s="78"/>
      <c r="J62" s="78"/>
      <c r="K62" s="31">
        <f>E62+G62+I62</f>
        <v>0</v>
      </c>
      <c r="L62" s="31">
        <f>F62+H62+J62</f>
        <v>0</v>
      </c>
      <c r="M62" s="33">
        <v>0</v>
      </c>
      <c r="N62" s="78"/>
      <c r="O62" s="78"/>
      <c r="P62" s="32">
        <f>L62+N62+O62</f>
        <v>0</v>
      </c>
    </row>
    <row r="63" spans="1:16" ht="27.75" customHeight="1" x14ac:dyDescent="0.2">
      <c r="A63" s="275">
        <v>5</v>
      </c>
      <c r="B63" s="220" t="s">
        <v>151</v>
      </c>
      <c r="C63" s="117" t="s">
        <v>11</v>
      </c>
      <c r="D63" s="119" t="s">
        <v>54</v>
      </c>
      <c r="E63" s="57">
        <f t="shared" ref="E63:P63" si="41">IF(ROUND(E17+E47+E55+E61,0)=ROUND(E64+E87+E89+E91+E92+E93+E94+E95,0),E17+E47+E55+E61,"помилка")</f>
        <v>0</v>
      </c>
      <c r="F63" s="31">
        <f t="shared" si="41"/>
        <v>0</v>
      </c>
      <c r="G63" s="31">
        <f t="shared" si="41"/>
        <v>0</v>
      </c>
      <c r="H63" s="31">
        <f t="shared" si="41"/>
        <v>0</v>
      </c>
      <c r="I63" s="31">
        <f t="shared" si="41"/>
        <v>0</v>
      </c>
      <c r="J63" s="31">
        <f t="shared" si="41"/>
        <v>0</v>
      </c>
      <c r="K63" s="31">
        <f t="shared" si="41"/>
        <v>0</v>
      </c>
      <c r="L63" s="31">
        <f t="shared" si="41"/>
        <v>0</v>
      </c>
      <c r="M63" s="31">
        <f t="shared" si="41"/>
        <v>0</v>
      </c>
      <c r="N63" s="31">
        <f t="shared" si="41"/>
        <v>0</v>
      </c>
      <c r="O63" s="31">
        <f t="shared" si="41"/>
        <v>0</v>
      </c>
      <c r="P63" s="32">
        <f t="shared" si="41"/>
        <v>0</v>
      </c>
    </row>
    <row r="64" spans="1:16" ht="25.5" customHeight="1" x14ac:dyDescent="0.2">
      <c r="A64" s="275" t="s">
        <v>152</v>
      </c>
      <c r="B64" s="220" t="s">
        <v>92</v>
      </c>
      <c r="C64" s="117" t="s">
        <v>11</v>
      </c>
      <c r="D64" s="119" t="s">
        <v>55</v>
      </c>
      <c r="E64" s="57">
        <f>E65+E80+E84+E85+E70</f>
        <v>0</v>
      </c>
      <c r="F64" s="31">
        <f>F65+F80+F84+F85+F70</f>
        <v>0</v>
      </c>
      <c r="G64" s="31">
        <f t="shared" ref="G64:J64" si="42">G65+G80+G84+G85</f>
        <v>0</v>
      </c>
      <c r="H64" s="31">
        <f t="shared" si="42"/>
        <v>0</v>
      </c>
      <c r="I64" s="31">
        <f t="shared" si="42"/>
        <v>0</v>
      </c>
      <c r="J64" s="31">
        <f t="shared" si="42"/>
        <v>0</v>
      </c>
      <c r="K64" s="31">
        <f>E64+G64+I64</f>
        <v>0</v>
      </c>
      <c r="L64" s="31">
        <f>F64+H64+J64</f>
        <v>0</v>
      </c>
      <c r="M64" s="31">
        <f>M80+M75+M84+M85</f>
        <v>0</v>
      </c>
      <c r="N64" s="31">
        <f>N80+N75+N84+N85</f>
        <v>0</v>
      </c>
      <c r="O64" s="31">
        <f>O65+O80+O84+O85+O70</f>
        <v>0</v>
      </c>
      <c r="P64" s="32">
        <f>P65+P80+P84+P85+P70</f>
        <v>0</v>
      </c>
    </row>
    <row r="65" spans="1:16" ht="55.5" x14ac:dyDescent="0.2">
      <c r="A65" s="275" t="s">
        <v>153</v>
      </c>
      <c r="B65" s="220" t="s">
        <v>154</v>
      </c>
      <c r="C65" s="117" t="s">
        <v>11</v>
      </c>
      <c r="D65" s="119" t="s">
        <v>56</v>
      </c>
      <c r="E65" s="57">
        <f t="shared" ref="E65:F65" si="43">E66+E67+E68+E69</f>
        <v>0</v>
      </c>
      <c r="F65" s="31">
        <f t="shared" si="43"/>
        <v>0</v>
      </c>
      <c r="G65" s="33">
        <v>0</v>
      </c>
      <c r="H65" s="33">
        <v>0</v>
      </c>
      <c r="I65" s="33">
        <v>0</v>
      </c>
      <c r="J65" s="33">
        <v>0</v>
      </c>
      <c r="K65" s="31">
        <f t="shared" ref="K65:L74" si="44">E65+G65+I65</f>
        <v>0</v>
      </c>
      <c r="L65" s="31">
        <f t="shared" si="44"/>
        <v>0</v>
      </c>
      <c r="M65" s="33">
        <v>0</v>
      </c>
      <c r="N65" s="33">
        <v>0</v>
      </c>
      <c r="O65" s="78"/>
      <c r="P65" s="32">
        <f>L65+O65+N65</f>
        <v>0</v>
      </c>
    </row>
    <row r="66" spans="1:16" ht="27.75" x14ac:dyDescent="0.2">
      <c r="A66" s="275" t="s">
        <v>155</v>
      </c>
      <c r="B66" s="220" t="s">
        <v>156</v>
      </c>
      <c r="C66" s="117" t="s">
        <v>11</v>
      </c>
      <c r="D66" s="119" t="s">
        <v>833</v>
      </c>
      <c r="E66" s="121"/>
      <c r="F66" s="78"/>
      <c r="G66" s="33">
        <v>0</v>
      </c>
      <c r="H66" s="33">
        <v>0</v>
      </c>
      <c r="I66" s="33">
        <v>0</v>
      </c>
      <c r="J66" s="33">
        <v>0</v>
      </c>
      <c r="K66" s="31">
        <f t="shared" si="44"/>
        <v>0</v>
      </c>
      <c r="L66" s="31">
        <f t="shared" si="44"/>
        <v>0</v>
      </c>
      <c r="M66" s="33">
        <v>0</v>
      </c>
      <c r="N66" s="33">
        <v>0</v>
      </c>
      <c r="O66" s="33">
        <v>0</v>
      </c>
      <c r="P66" s="32">
        <f t="shared" ref="P66:P79" si="45">L66+O66+N66</f>
        <v>0</v>
      </c>
    </row>
    <row r="67" spans="1:16" ht="27.75" x14ac:dyDescent="0.2">
      <c r="A67" s="275" t="s">
        <v>157</v>
      </c>
      <c r="B67" s="220" t="s">
        <v>158</v>
      </c>
      <c r="C67" s="117" t="s">
        <v>11</v>
      </c>
      <c r="D67" s="119" t="s">
        <v>834</v>
      </c>
      <c r="E67" s="121"/>
      <c r="F67" s="78"/>
      <c r="G67" s="33">
        <v>0</v>
      </c>
      <c r="H67" s="33">
        <v>0</v>
      </c>
      <c r="I67" s="33">
        <v>0</v>
      </c>
      <c r="J67" s="33">
        <v>0</v>
      </c>
      <c r="K67" s="31">
        <f t="shared" si="44"/>
        <v>0</v>
      </c>
      <c r="L67" s="31">
        <f t="shared" si="44"/>
        <v>0</v>
      </c>
      <c r="M67" s="33">
        <v>0</v>
      </c>
      <c r="N67" s="33">
        <v>0</v>
      </c>
      <c r="O67" s="33">
        <v>0</v>
      </c>
      <c r="P67" s="32">
        <f t="shared" si="45"/>
        <v>0</v>
      </c>
    </row>
    <row r="68" spans="1:16" ht="27.75" x14ac:dyDescent="0.2">
      <c r="A68" s="275" t="s">
        <v>159</v>
      </c>
      <c r="B68" s="220" t="s">
        <v>160</v>
      </c>
      <c r="C68" s="117" t="s">
        <v>11</v>
      </c>
      <c r="D68" s="119" t="s">
        <v>835</v>
      </c>
      <c r="E68" s="121"/>
      <c r="F68" s="78"/>
      <c r="G68" s="33">
        <v>0</v>
      </c>
      <c r="H68" s="33">
        <v>0</v>
      </c>
      <c r="I68" s="33">
        <v>0</v>
      </c>
      <c r="J68" s="33">
        <v>0</v>
      </c>
      <c r="K68" s="31">
        <f t="shared" si="44"/>
        <v>0</v>
      </c>
      <c r="L68" s="31">
        <f t="shared" si="44"/>
        <v>0</v>
      </c>
      <c r="M68" s="33">
        <v>0</v>
      </c>
      <c r="N68" s="33">
        <v>0</v>
      </c>
      <c r="O68" s="78"/>
      <c r="P68" s="32">
        <f t="shared" si="45"/>
        <v>0</v>
      </c>
    </row>
    <row r="69" spans="1:16" ht="27.75" x14ac:dyDescent="0.2">
      <c r="A69" s="275" t="s">
        <v>161</v>
      </c>
      <c r="B69" s="220" t="s">
        <v>162</v>
      </c>
      <c r="C69" s="117" t="s">
        <v>11</v>
      </c>
      <c r="D69" s="119" t="s">
        <v>836</v>
      </c>
      <c r="E69" s="121"/>
      <c r="F69" s="78"/>
      <c r="G69" s="33">
        <v>0</v>
      </c>
      <c r="H69" s="33">
        <v>0</v>
      </c>
      <c r="I69" s="33">
        <v>0</v>
      </c>
      <c r="J69" s="33">
        <v>0</v>
      </c>
      <c r="K69" s="31">
        <f t="shared" si="44"/>
        <v>0</v>
      </c>
      <c r="L69" s="31">
        <f t="shared" si="44"/>
        <v>0</v>
      </c>
      <c r="M69" s="33">
        <v>0</v>
      </c>
      <c r="N69" s="33">
        <v>0</v>
      </c>
      <c r="O69" s="33">
        <v>0</v>
      </c>
      <c r="P69" s="32">
        <f t="shared" si="45"/>
        <v>0</v>
      </c>
    </row>
    <row r="70" spans="1:16" ht="81" customHeight="1" x14ac:dyDescent="0.2">
      <c r="A70" s="275" t="s">
        <v>163</v>
      </c>
      <c r="B70" s="221" t="s">
        <v>164</v>
      </c>
      <c r="C70" s="117" t="s">
        <v>11</v>
      </c>
      <c r="D70" s="119" t="s">
        <v>837</v>
      </c>
      <c r="E70" s="57">
        <f>E71+E72+E73+E74</f>
        <v>0</v>
      </c>
      <c r="F70" s="31">
        <f t="shared" ref="F70" si="46">F71+F72+F73+F74</f>
        <v>0</v>
      </c>
      <c r="G70" s="33">
        <v>0</v>
      </c>
      <c r="H70" s="33">
        <v>0</v>
      </c>
      <c r="I70" s="33">
        <v>0</v>
      </c>
      <c r="J70" s="33">
        <v>0</v>
      </c>
      <c r="K70" s="31">
        <f>E70+G70+I70</f>
        <v>0</v>
      </c>
      <c r="L70" s="31">
        <f>F70+H70+J70</f>
        <v>0</v>
      </c>
      <c r="M70" s="33">
        <v>0</v>
      </c>
      <c r="N70" s="33">
        <v>0</v>
      </c>
      <c r="O70" s="78"/>
      <c r="P70" s="32">
        <f t="shared" si="45"/>
        <v>0</v>
      </c>
    </row>
    <row r="71" spans="1:16" ht="25.5" customHeight="1" x14ac:dyDescent="0.2">
      <c r="A71" s="275" t="s">
        <v>165</v>
      </c>
      <c r="B71" s="220" t="s">
        <v>156</v>
      </c>
      <c r="C71" s="117" t="s">
        <v>11</v>
      </c>
      <c r="D71" s="119" t="s">
        <v>838</v>
      </c>
      <c r="E71" s="122"/>
      <c r="F71" s="102"/>
      <c r="G71" s="33">
        <v>0</v>
      </c>
      <c r="H71" s="33">
        <v>0</v>
      </c>
      <c r="I71" s="33">
        <v>0</v>
      </c>
      <c r="J71" s="33">
        <v>0</v>
      </c>
      <c r="K71" s="31">
        <f>E71+G71+I71</f>
        <v>0</v>
      </c>
      <c r="L71" s="31">
        <f t="shared" si="44"/>
        <v>0</v>
      </c>
      <c r="M71" s="33">
        <v>0</v>
      </c>
      <c r="N71" s="33">
        <v>0</v>
      </c>
      <c r="O71" s="33">
        <v>0</v>
      </c>
      <c r="P71" s="32">
        <f t="shared" si="45"/>
        <v>0</v>
      </c>
    </row>
    <row r="72" spans="1:16" ht="25.5" customHeight="1" x14ac:dyDescent="0.2">
      <c r="A72" s="275" t="s">
        <v>166</v>
      </c>
      <c r="B72" s="220" t="s">
        <v>158</v>
      </c>
      <c r="C72" s="117" t="s">
        <v>11</v>
      </c>
      <c r="D72" s="119" t="s">
        <v>839</v>
      </c>
      <c r="E72" s="122"/>
      <c r="F72" s="102"/>
      <c r="G72" s="33">
        <v>0</v>
      </c>
      <c r="H72" s="33">
        <v>0</v>
      </c>
      <c r="I72" s="33">
        <v>0</v>
      </c>
      <c r="J72" s="33">
        <v>0</v>
      </c>
      <c r="K72" s="31">
        <f t="shared" si="44"/>
        <v>0</v>
      </c>
      <c r="L72" s="31">
        <f t="shared" si="44"/>
        <v>0</v>
      </c>
      <c r="M72" s="33">
        <v>0</v>
      </c>
      <c r="N72" s="33">
        <v>0</v>
      </c>
      <c r="O72" s="33">
        <v>0</v>
      </c>
      <c r="P72" s="32">
        <f t="shared" si="45"/>
        <v>0</v>
      </c>
    </row>
    <row r="73" spans="1:16" ht="25.5" customHeight="1" x14ac:dyDescent="0.2">
      <c r="A73" s="275" t="s">
        <v>167</v>
      </c>
      <c r="B73" s="220" t="s">
        <v>160</v>
      </c>
      <c r="C73" s="117" t="s">
        <v>11</v>
      </c>
      <c r="D73" s="119" t="s">
        <v>840</v>
      </c>
      <c r="E73" s="122"/>
      <c r="F73" s="102"/>
      <c r="G73" s="33">
        <v>0</v>
      </c>
      <c r="H73" s="33">
        <v>0</v>
      </c>
      <c r="I73" s="33">
        <v>0</v>
      </c>
      <c r="J73" s="33">
        <v>0</v>
      </c>
      <c r="K73" s="31">
        <f t="shared" si="44"/>
        <v>0</v>
      </c>
      <c r="L73" s="31">
        <f t="shared" si="44"/>
        <v>0</v>
      </c>
      <c r="M73" s="33">
        <v>0</v>
      </c>
      <c r="N73" s="33">
        <v>0</v>
      </c>
      <c r="O73" s="78"/>
      <c r="P73" s="32">
        <f t="shared" si="45"/>
        <v>0</v>
      </c>
    </row>
    <row r="74" spans="1:16" ht="25.5" customHeight="1" x14ac:dyDescent="0.2">
      <c r="A74" s="275" t="s">
        <v>168</v>
      </c>
      <c r="B74" s="220" t="s">
        <v>162</v>
      </c>
      <c r="C74" s="117" t="s">
        <v>11</v>
      </c>
      <c r="D74" s="119" t="s">
        <v>841</v>
      </c>
      <c r="E74" s="122"/>
      <c r="F74" s="102"/>
      <c r="G74" s="33">
        <v>0</v>
      </c>
      <c r="H74" s="33">
        <v>0</v>
      </c>
      <c r="I74" s="33">
        <v>0</v>
      </c>
      <c r="J74" s="33">
        <v>0</v>
      </c>
      <c r="K74" s="31">
        <f t="shared" si="44"/>
        <v>0</v>
      </c>
      <c r="L74" s="31">
        <f t="shared" si="44"/>
        <v>0</v>
      </c>
      <c r="M74" s="33">
        <v>0</v>
      </c>
      <c r="N74" s="33">
        <v>0</v>
      </c>
      <c r="O74" s="33">
        <v>0</v>
      </c>
      <c r="P74" s="32">
        <f t="shared" si="45"/>
        <v>0</v>
      </c>
    </row>
    <row r="75" spans="1:16" ht="113.25" customHeight="1" x14ac:dyDescent="0.2">
      <c r="A75" s="275" t="s">
        <v>169</v>
      </c>
      <c r="B75" s="220" t="s">
        <v>170</v>
      </c>
      <c r="C75" s="117" t="s">
        <v>11</v>
      </c>
      <c r="D75" s="119" t="s">
        <v>57</v>
      </c>
      <c r="E75" s="123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1">
        <f>M76+M77+M78+M79</f>
        <v>0</v>
      </c>
      <c r="N75" s="31">
        <f>N76+N77+N78+N79</f>
        <v>0</v>
      </c>
      <c r="O75" s="78"/>
      <c r="P75" s="32">
        <f t="shared" si="45"/>
        <v>0</v>
      </c>
    </row>
    <row r="76" spans="1:16" ht="27.75" x14ac:dyDescent="0.2">
      <c r="A76" s="275" t="s">
        <v>171</v>
      </c>
      <c r="B76" s="220" t="s">
        <v>156</v>
      </c>
      <c r="C76" s="117" t="s">
        <v>11</v>
      </c>
      <c r="D76" s="119" t="s">
        <v>58</v>
      </c>
      <c r="E76" s="12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1">
        <f>'[4]8-НКРЕКП-Р2'!F78</f>
        <v>0</v>
      </c>
      <c r="N76" s="31">
        <f>'[4]8-НКРЕКП-Р2'!F10</f>
        <v>0</v>
      </c>
      <c r="O76" s="33">
        <v>0</v>
      </c>
      <c r="P76" s="32">
        <f t="shared" si="45"/>
        <v>0</v>
      </c>
    </row>
    <row r="77" spans="1:16" ht="25.5" customHeight="1" x14ac:dyDescent="0.2">
      <c r="A77" s="275" t="s">
        <v>172</v>
      </c>
      <c r="B77" s="220" t="s">
        <v>173</v>
      </c>
      <c r="C77" s="117" t="s">
        <v>11</v>
      </c>
      <c r="D77" s="119" t="s">
        <v>59</v>
      </c>
      <c r="E77" s="12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2">
        <f t="shared" si="45"/>
        <v>0</v>
      </c>
    </row>
    <row r="78" spans="1:16" ht="25.5" customHeight="1" x14ac:dyDescent="0.2">
      <c r="A78" s="275" t="s">
        <v>174</v>
      </c>
      <c r="B78" s="220" t="s">
        <v>160</v>
      </c>
      <c r="C78" s="117" t="s">
        <v>11</v>
      </c>
      <c r="D78" s="119" t="s">
        <v>60</v>
      </c>
      <c r="E78" s="12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3">
        <v>0</v>
      </c>
      <c r="O78" s="78"/>
      <c r="P78" s="32">
        <f t="shared" si="45"/>
        <v>0</v>
      </c>
    </row>
    <row r="79" spans="1:16" ht="25.5" customHeight="1" x14ac:dyDescent="0.2">
      <c r="A79" s="275" t="s">
        <v>175</v>
      </c>
      <c r="B79" s="220" t="s">
        <v>162</v>
      </c>
      <c r="C79" s="117" t="s">
        <v>11</v>
      </c>
      <c r="D79" s="119" t="s">
        <v>61</v>
      </c>
      <c r="E79" s="12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2">
        <f t="shared" si="45"/>
        <v>0</v>
      </c>
    </row>
    <row r="80" spans="1:16" ht="25.5" customHeight="1" x14ac:dyDescent="0.2">
      <c r="A80" s="275" t="s">
        <v>907</v>
      </c>
      <c r="B80" s="220" t="s">
        <v>177</v>
      </c>
      <c r="C80" s="117" t="s">
        <v>11</v>
      </c>
      <c r="D80" s="119" t="s">
        <v>62</v>
      </c>
      <c r="E80" s="57">
        <f t="shared" ref="E80:J80" si="47">E81+E82+E83</f>
        <v>0</v>
      </c>
      <c r="F80" s="31">
        <f t="shared" si="47"/>
        <v>0</v>
      </c>
      <c r="G80" s="31">
        <f t="shared" si="47"/>
        <v>0</v>
      </c>
      <c r="H80" s="31">
        <f t="shared" si="47"/>
        <v>0</v>
      </c>
      <c r="I80" s="31">
        <f t="shared" si="47"/>
        <v>0</v>
      </c>
      <c r="J80" s="31">
        <f t="shared" si="47"/>
        <v>0</v>
      </c>
      <c r="K80" s="31">
        <f>E80+G80+I80</f>
        <v>0</v>
      </c>
      <c r="L80" s="31">
        <f>F80+H80+J80</f>
        <v>0</v>
      </c>
      <c r="M80" s="31">
        <f>M81+M82+M83</f>
        <v>0</v>
      </c>
      <c r="N80" s="31">
        <f>N81+N82+N83</f>
        <v>0</v>
      </c>
      <c r="O80" s="31">
        <f>O81+O82+O83</f>
        <v>0</v>
      </c>
      <c r="P80" s="32">
        <f>L80+O80+N80</f>
        <v>0</v>
      </c>
    </row>
    <row r="81" spans="1:16" ht="25.5" customHeight="1" x14ac:dyDescent="0.2">
      <c r="A81" s="275" t="s">
        <v>908</v>
      </c>
      <c r="B81" s="220" t="s">
        <v>179</v>
      </c>
      <c r="C81" s="117" t="s">
        <v>11</v>
      </c>
      <c r="D81" s="119" t="s">
        <v>63</v>
      </c>
      <c r="E81" s="121"/>
      <c r="F81" s="78"/>
      <c r="G81" s="78"/>
      <c r="H81" s="78"/>
      <c r="I81" s="78"/>
      <c r="J81" s="78"/>
      <c r="K81" s="31">
        <f t="shared" ref="K81:K91" si="48">E81+G81+I81</f>
        <v>0</v>
      </c>
      <c r="L81" s="31">
        <f t="shared" ref="L81:L91" si="49">F81+H81+J81</f>
        <v>0</v>
      </c>
      <c r="M81" s="78"/>
      <c r="N81" s="78"/>
      <c r="O81" s="78"/>
      <c r="P81" s="32">
        <f t="shared" ref="P81:P91" si="50">L81+O81+N81</f>
        <v>0</v>
      </c>
    </row>
    <row r="82" spans="1:16" ht="25.5" customHeight="1" x14ac:dyDescent="0.2">
      <c r="A82" s="275" t="s">
        <v>909</v>
      </c>
      <c r="B82" s="220" t="s">
        <v>180</v>
      </c>
      <c r="C82" s="117" t="s">
        <v>11</v>
      </c>
      <c r="D82" s="119" t="s">
        <v>64</v>
      </c>
      <c r="E82" s="121"/>
      <c r="F82" s="78"/>
      <c r="G82" s="78"/>
      <c r="H82" s="78"/>
      <c r="I82" s="78"/>
      <c r="J82" s="78"/>
      <c r="K82" s="31">
        <f t="shared" si="48"/>
        <v>0</v>
      </c>
      <c r="L82" s="31">
        <f t="shared" si="49"/>
        <v>0</v>
      </c>
      <c r="M82" s="78"/>
      <c r="N82" s="78"/>
      <c r="O82" s="78"/>
      <c r="P82" s="32">
        <f t="shared" si="50"/>
        <v>0</v>
      </c>
    </row>
    <row r="83" spans="1:16" ht="25.5" customHeight="1" x14ac:dyDescent="0.2">
      <c r="A83" s="275" t="s">
        <v>910</v>
      </c>
      <c r="B83" s="220" t="s">
        <v>182</v>
      </c>
      <c r="C83" s="117" t="s">
        <v>11</v>
      </c>
      <c r="D83" s="119" t="s">
        <v>65</v>
      </c>
      <c r="E83" s="121"/>
      <c r="F83" s="78"/>
      <c r="G83" s="78"/>
      <c r="H83" s="78"/>
      <c r="I83" s="78"/>
      <c r="J83" s="78"/>
      <c r="K83" s="31">
        <f t="shared" si="48"/>
        <v>0</v>
      </c>
      <c r="L83" s="31">
        <f t="shared" si="49"/>
        <v>0</v>
      </c>
      <c r="M83" s="78"/>
      <c r="N83" s="78"/>
      <c r="O83" s="78"/>
      <c r="P83" s="32">
        <f t="shared" si="50"/>
        <v>0</v>
      </c>
    </row>
    <row r="84" spans="1:16" ht="25.5" customHeight="1" x14ac:dyDescent="0.2">
      <c r="A84" s="275" t="s">
        <v>911</v>
      </c>
      <c r="B84" s="220" t="s">
        <v>183</v>
      </c>
      <c r="C84" s="117" t="s">
        <v>11</v>
      </c>
      <c r="D84" s="119" t="s">
        <v>66</v>
      </c>
      <c r="E84" s="121"/>
      <c r="F84" s="78"/>
      <c r="G84" s="78"/>
      <c r="H84" s="78"/>
      <c r="I84" s="78"/>
      <c r="J84" s="78"/>
      <c r="K84" s="31">
        <f t="shared" si="48"/>
        <v>0</v>
      </c>
      <c r="L84" s="31">
        <f t="shared" si="49"/>
        <v>0</v>
      </c>
      <c r="M84" s="78"/>
      <c r="N84" s="78"/>
      <c r="O84" s="78"/>
      <c r="P84" s="32">
        <f t="shared" si="50"/>
        <v>0</v>
      </c>
    </row>
    <row r="85" spans="1:16" ht="25.5" customHeight="1" x14ac:dyDescent="0.2">
      <c r="A85" s="275" t="s">
        <v>176</v>
      </c>
      <c r="B85" s="220" t="s">
        <v>184</v>
      </c>
      <c r="C85" s="117" t="s">
        <v>11</v>
      </c>
      <c r="D85" s="119" t="s">
        <v>67</v>
      </c>
      <c r="E85" s="121"/>
      <c r="F85" s="78"/>
      <c r="G85" s="78"/>
      <c r="H85" s="78"/>
      <c r="I85" s="78"/>
      <c r="J85" s="78"/>
      <c r="K85" s="31">
        <f t="shared" si="48"/>
        <v>0</v>
      </c>
      <c r="L85" s="31">
        <f t="shared" si="49"/>
        <v>0</v>
      </c>
      <c r="M85" s="78"/>
      <c r="N85" s="78"/>
      <c r="O85" s="78"/>
      <c r="P85" s="32">
        <f t="shared" si="50"/>
        <v>0</v>
      </c>
    </row>
    <row r="86" spans="1:16" ht="27.75" x14ac:dyDescent="0.2">
      <c r="A86" s="275" t="s">
        <v>178</v>
      </c>
      <c r="B86" s="220" t="s">
        <v>185</v>
      </c>
      <c r="C86" s="117" t="s">
        <v>11</v>
      </c>
      <c r="D86" s="119" t="s">
        <v>68</v>
      </c>
      <c r="E86" s="121"/>
      <c r="F86" s="78"/>
      <c r="G86" s="78"/>
      <c r="H86" s="78"/>
      <c r="I86" s="78"/>
      <c r="J86" s="78"/>
      <c r="K86" s="31">
        <f t="shared" si="48"/>
        <v>0</v>
      </c>
      <c r="L86" s="31">
        <f t="shared" si="49"/>
        <v>0</v>
      </c>
      <c r="M86" s="78"/>
      <c r="N86" s="78"/>
      <c r="O86" s="78"/>
      <c r="P86" s="32">
        <f t="shared" si="50"/>
        <v>0</v>
      </c>
    </row>
    <row r="87" spans="1:16" ht="27.75" x14ac:dyDescent="0.2">
      <c r="A87" s="275" t="s">
        <v>186</v>
      </c>
      <c r="B87" s="220" t="s">
        <v>187</v>
      </c>
      <c r="C87" s="117" t="s">
        <v>11</v>
      </c>
      <c r="D87" s="119" t="s">
        <v>69</v>
      </c>
      <c r="E87" s="121"/>
      <c r="F87" s="78"/>
      <c r="G87" s="78"/>
      <c r="H87" s="78"/>
      <c r="I87" s="78"/>
      <c r="J87" s="78"/>
      <c r="K87" s="31">
        <f t="shared" si="48"/>
        <v>0</v>
      </c>
      <c r="L87" s="31">
        <f t="shared" si="49"/>
        <v>0</v>
      </c>
      <c r="M87" s="78"/>
      <c r="N87" s="78"/>
      <c r="O87" s="78"/>
      <c r="P87" s="32">
        <f t="shared" si="50"/>
        <v>0</v>
      </c>
    </row>
    <row r="88" spans="1:16" ht="27.75" x14ac:dyDescent="0.2">
      <c r="A88" s="275" t="s">
        <v>188</v>
      </c>
      <c r="B88" s="220" t="s">
        <v>185</v>
      </c>
      <c r="C88" s="117" t="s">
        <v>11</v>
      </c>
      <c r="D88" s="119" t="s">
        <v>70</v>
      </c>
      <c r="E88" s="121"/>
      <c r="F88" s="78"/>
      <c r="G88" s="78"/>
      <c r="H88" s="78"/>
      <c r="I88" s="78"/>
      <c r="J88" s="78"/>
      <c r="K88" s="31">
        <f t="shared" si="48"/>
        <v>0</v>
      </c>
      <c r="L88" s="31">
        <f t="shared" si="49"/>
        <v>0</v>
      </c>
      <c r="M88" s="78"/>
      <c r="N88" s="78"/>
      <c r="O88" s="78"/>
      <c r="P88" s="32">
        <f t="shared" si="50"/>
        <v>0</v>
      </c>
    </row>
    <row r="89" spans="1:16" ht="27" customHeight="1" x14ac:dyDescent="0.2">
      <c r="A89" s="275" t="s">
        <v>189</v>
      </c>
      <c r="B89" s="220" t="s">
        <v>108</v>
      </c>
      <c r="C89" s="117" t="s">
        <v>11</v>
      </c>
      <c r="D89" s="119" t="s">
        <v>71</v>
      </c>
      <c r="E89" s="121"/>
      <c r="F89" s="78"/>
      <c r="G89" s="78"/>
      <c r="H89" s="78"/>
      <c r="I89" s="78"/>
      <c r="J89" s="78"/>
      <c r="K89" s="31">
        <f t="shared" si="48"/>
        <v>0</v>
      </c>
      <c r="L89" s="31">
        <f t="shared" si="49"/>
        <v>0</v>
      </c>
      <c r="M89" s="78"/>
      <c r="N89" s="78"/>
      <c r="O89" s="78"/>
      <c r="P89" s="32">
        <f t="shared" si="50"/>
        <v>0</v>
      </c>
    </row>
    <row r="90" spans="1:16" ht="27" customHeight="1" x14ac:dyDescent="0.2">
      <c r="A90" s="275" t="s">
        <v>190</v>
      </c>
      <c r="B90" s="220" t="s">
        <v>185</v>
      </c>
      <c r="C90" s="117" t="s">
        <v>11</v>
      </c>
      <c r="D90" s="119" t="s">
        <v>72</v>
      </c>
      <c r="E90" s="121"/>
      <c r="F90" s="78"/>
      <c r="G90" s="78"/>
      <c r="H90" s="78"/>
      <c r="I90" s="78"/>
      <c r="J90" s="78"/>
      <c r="K90" s="31">
        <f t="shared" si="48"/>
        <v>0</v>
      </c>
      <c r="L90" s="31">
        <f t="shared" si="49"/>
        <v>0</v>
      </c>
      <c r="M90" s="78"/>
      <c r="N90" s="78"/>
      <c r="O90" s="78"/>
      <c r="P90" s="32">
        <f t="shared" si="50"/>
        <v>0</v>
      </c>
    </row>
    <row r="91" spans="1:16" ht="27" customHeight="1" x14ac:dyDescent="0.2">
      <c r="A91" s="275" t="s">
        <v>191</v>
      </c>
      <c r="B91" s="220" t="s">
        <v>110</v>
      </c>
      <c r="C91" s="117" t="s">
        <v>11</v>
      </c>
      <c r="D91" s="119" t="s">
        <v>73</v>
      </c>
      <c r="E91" s="121"/>
      <c r="F91" s="78"/>
      <c r="G91" s="78"/>
      <c r="H91" s="78"/>
      <c r="I91" s="78"/>
      <c r="J91" s="78"/>
      <c r="K91" s="31">
        <f t="shared" si="48"/>
        <v>0</v>
      </c>
      <c r="L91" s="31">
        <f t="shared" si="49"/>
        <v>0</v>
      </c>
      <c r="M91" s="78"/>
      <c r="N91" s="78"/>
      <c r="O91" s="78"/>
      <c r="P91" s="32">
        <f t="shared" si="50"/>
        <v>0</v>
      </c>
    </row>
    <row r="92" spans="1:16" ht="90.75" customHeight="1" x14ac:dyDescent="0.2">
      <c r="A92" s="275" t="s">
        <v>192</v>
      </c>
      <c r="B92" s="221" t="s">
        <v>193</v>
      </c>
      <c r="C92" s="117" t="s">
        <v>11</v>
      </c>
      <c r="D92" s="119" t="s">
        <v>74</v>
      </c>
      <c r="E92" s="123">
        <v>0</v>
      </c>
      <c r="F92" s="33">
        <v>0</v>
      </c>
      <c r="G92" s="78"/>
      <c r="H92" s="78"/>
      <c r="I92" s="33">
        <v>0</v>
      </c>
      <c r="J92" s="33">
        <v>0</v>
      </c>
      <c r="K92" s="31">
        <f>G92</f>
        <v>0</v>
      </c>
      <c r="L92" s="31">
        <f>H92</f>
        <v>0</v>
      </c>
      <c r="M92" s="33">
        <v>0</v>
      </c>
      <c r="N92" s="33">
        <v>0</v>
      </c>
      <c r="O92" s="33">
        <v>0</v>
      </c>
      <c r="P92" s="32">
        <f>L92+O92+N92</f>
        <v>0</v>
      </c>
    </row>
    <row r="93" spans="1:16" ht="27" customHeight="1" x14ac:dyDescent="0.2">
      <c r="A93" s="275" t="s">
        <v>194</v>
      </c>
      <c r="B93" s="220" t="s">
        <v>114</v>
      </c>
      <c r="C93" s="117" t="s">
        <v>11</v>
      </c>
      <c r="D93" s="119" t="s">
        <v>75</v>
      </c>
      <c r="E93" s="121"/>
      <c r="F93" s="78"/>
      <c r="G93" s="78"/>
      <c r="H93" s="78"/>
      <c r="I93" s="78"/>
      <c r="J93" s="78"/>
      <c r="K93" s="31">
        <f>E93+G93+I93</f>
        <v>0</v>
      </c>
      <c r="L93" s="31">
        <f>F93+H93+J93</f>
        <v>0</v>
      </c>
      <c r="M93" s="78"/>
      <c r="N93" s="78"/>
      <c r="O93" s="78"/>
      <c r="P93" s="32">
        <f t="shared" ref="P93:P101" si="51">L93+O93+N93</f>
        <v>0</v>
      </c>
    </row>
    <row r="94" spans="1:16" ht="27.75" x14ac:dyDescent="0.2">
      <c r="A94" s="275" t="s">
        <v>195</v>
      </c>
      <c r="B94" s="220" t="s">
        <v>196</v>
      </c>
      <c r="C94" s="117" t="s">
        <v>11</v>
      </c>
      <c r="D94" s="119" t="s">
        <v>76</v>
      </c>
      <c r="E94" s="121"/>
      <c r="F94" s="78"/>
      <c r="G94" s="78"/>
      <c r="H94" s="78"/>
      <c r="I94" s="78"/>
      <c r="J94" s="78"/>
      <c r="K94" s="31">
        <f t="shared" ref="K94:K101" si="52">E94+G94+I94</f>
        <v>0</v>
      </c>
      <c r="L94" s="31">
        <f t="shared" ref="L94:L101" si="53">F94+H94+J94</f>
        <v>0</v>
      </c>
      <c r="M94" s="78"/>
      <c r="N94" s="78"/>
      <c r="O94" s="78"/>
      <c r="P94" s="32">
        <f t="shared" si="51"/>
        <v>0</v>
      </c>
    </row>
    <row r="95" spans="1:16" ht="27" customHeight="1" thickBot="1" x14ac:dyDescent="0.25">
      <c r="A95" s="276" t="s">
        <v>197</v>
      </c>
      <c r="B95" s="220" t="s">
        <v>198</v>
      </c>
      <c r="C95" s="117" t="s">
        <v>11</v>
      </c>
      <c r="D95" s="119" t="s">
        <v>77</v>
      </c>
      <c r="E95" s="121"/>
      <c r="F95" s="78"/>
      <c r="G95" s="78"/>
      <c r="H95" s="78"/>
      <c r="I95" s="78"/>
      <c r="J95" s="78"/>
      <c r="K95" s="31">
        <f t="shared" si="52"/>
        <v>0</v>
      </c>
      <c r="L95" s="31">
        <f t="shared" si="53"/>
        <v>0</v>
      </c>
      <c r="M95" s="78"/>
      <c r="N95" s="78"/>
      <c r="O95" s="78"/>
      <c r="P95" s="32">
        <f t="shared" si="51"/>
        <v>0</v>
      </c>
    </row>
    <row r="96" spans="1:16" ht="27" customHeight="1" x14ac:dyDescent="0.2">
      <c r="A96" s="412" t="s">
        <v>84</v>
      </c>
      <c r="B96" s="399" t="s">
        <v>85</v>
      </c>
      <c r="C96" s="399" t="s">
        <v>0</v>
      </c>
      <c r="D96" s="399" t="s">
        <v>1</v>
      </c>
      <c r="E96" s="410" t="s">
        <v>829</v>
      </c>
      <c r="F96" s="402"/>
      <c r="G96" s="402" t="s">
        <v>2</v>
      </c>
      <c r="H96" s="402"/>
      <c r="I96" s="402" t="s">
        <v>3</v>
      </c>
      <c r="J96" s="402"/>
      <c r="K96" s="402" t="s">
        <v>4</v>
      </c>
      <c r="L96" s="402"/>
      <c r="M96" s="402" t="s">
        <v>5</v>
      </c>
      <c r="N96" s="402"/>
      <c r="O96" s="402" t="s">
        <v>848</v>
      </c>
      <c r="P96" s="404" t="s">
        <v>6</v>
      </c>
    </row>
    <row r="97" spans="1:16" ht="27" customHeight="1" x14ac:dyDescent="0.2">
      <c r="A97" s="408"/>
      <c r="B97" s="400"/>
      <c r="C97" s="400"/>
      <c r="D97" s="400"/>
      <c r="E97" s="411"/>
      <c r="F97" s="403"/>
      <c r="G97" s="403"/>
      <c r="H97" s="403"/>
      <c r="I97" s="403"/>
      <c r="J97" s="403"/>
      <c r="K97" s="403"/>
      <c r="L97" s="403"/>
      <c r="M97" s="403"/>
      <c r="N97" s="403"/>
      <c r="O97" s="403"/>
      <c r="P97" s="405"/>
    </row>
    <row r="98" spans="1:16" ht="89.25" customHeight="1" thickBot="1" x14ac:dyDescent="0.25">
      <c r="A98" s="409"/>
      <c r="B98" s="401"/>
      <c r="C98" s="401"/>
      <c r="D98" s="401"/>
      <c r="E98" s="207" t="s">
        <v>832</v>
      </c>
      <c r="F98" s="208" t="s">
        <v>7</v>
      </c>
      <c r="G98" s="208" t="s">
        <v>8</v>
      </c>
      <c r="H98" s="208" t="s">
        <v>7</v>
      </c>
      <c r="I98" s="208" t="s">
        <v>8</v>
      </c>
      <c r="J98" s="208" t="s">
        <v>7</v>
      </c>
      <c r="K98" s="208" t="s">
        <v>8</v>
      </c>
      <c r="L98" s="208" t="s">
        <v>7</v>
      </c>
      <c r="M98" s="208" t="s">
        <v>8</v>
      </c>
      <c r="N98" s="208" t="s">
        <v>7</v>
      </c>
      <c r="O98" s="208" t="s">
        <v>7</v>
      </c>
      <c r="P98" s="406"/>
    </row>
    <row r="99" spans="1:16" ht="30.75" customHeight="1" thickBot="1" x14ac:dyDescent="0.25">
      <c r="A99" s="225" t="s">
        <v>86</v>
      </c>
      <c r="B99" s="214" t="s">
        <v>87</v>
      </c>
      <c r="C99" s="214" t="s">
        <v>9</v>
      </c>
      <c r="D99" s="214" t="s">
        <v>10</v>
      </c>
      <c r="E99" s="215">
        <v>1</v>
      </c>
      <c r="F99" s="216">
        <f t="shared" ref="F99" si="54">E99+1</f>
        <v>2</v>
      </c>
      <c r="G99" s="216">
        <f t="shared" ref="G99" si="55">F99+1</f>
        <v>3</v>
      </c>
      <c r="H99" s="216">
        <f t="shared" ref="H99" si="56">G99+1</f>
        <v>4</v>
      </c>
      <c r="I99" s="216">
        <f t="shared" ref="I99" si="57">H99+1</f>
        <v>5</v>
      </c>
      <c r="J99" s="216">
        <f t="shared" ref="J99" si="58">I99+1</f>
        <v>6</v>
      </c>
      <c r="K99" s="216">
        <f t="shared" ref="K99" si="59">J99+1</f>
        <v>7</v>
      </c>
      <c r="L99" s="216">
        <f t="shared" ref="L99" si="60">K99+1</f>
        <v>8</v>
      </c>
      <c r="M99" s="216">
        <f t="shared" ref="M99" si="61">L99+1</f>
        <v>9</v>
      </c>
      <c r="N99" s="216">
        <f t="shared" ref="N99" si="62">M99+1</f>
        <v>10</v>
      </c>
      <c r="O99" s="216">
        <f t="shared" ref="O99" si="63">N99+1</f>
        <v>11</v>
      </c>
      <c r="P99" s="217">
        <f t="shared" ref="P99" si="64">O99+1</f>
        <v>12</v>
      </c>
    </row>
    <row r="100" spans="1:16" ht="27" customHeight="1" x14ac:dyDescent="0.2">
      <c r="A100" s="274" t="s">
        <v>199</v>
      </c>
      <c r="B100" s="220" t="s">
        <v>200</v>
      </c>
      <c r="C100" s="117" t="s">
        <v>11</v>
      </c>
      <c r="D100" s="119" t="s">
        <v>842</v>
      </c>
      <c r="E100" s="121"/>
      <c r="F100" s="78"/>
      <c r="G100" s="78"/>
      <c r="H100" s="78"/>
      <c r="I100" s="78"/>
      <c r="J100" s="78"/>
      <c r="K100" s="31">
        <f t="shared" si="52"/>
        <v>0</v>
      </c>
      <c r="L100" s="31">
        <f t="shared" si="53"/>
        <v>0</v>
      </c>
      <c r="M100" s="78"/>
      <c r="N100" s="78"/>
      <c r="O100" s="78"/>
      <c r="P100" s="32">
        <f t="shared" si="51"/>
        <v>0</v>
      </c>
    </row>
    <row r="101" spans="1:16" ht="30.75" customHeight="1" x14ac:dyDescent="0.2">
      <c r="A101" s="275" t="s">
        <v>201</v>
      </c>
      <c r="B101" s="220" t="s">
        <v>202</v>
      </c>
      <c r="C101" s="117" t="s">
        <v>11</v>
      </c>
      <c r="D101" s="119" t="s">
        <v>843</v>
      </c>
      <c r="E101" s="121"/>
      <c r="F101" s="78"/>
      <c r="G101" s="78"/>
      <c r="H101" s="78"/>
      <c r="I101" s="78"/>
      <c r="J101" s="78"/>
      <c r="K101" s="31">
        <f t="shared" si="52"/>
        <v>0</v>
      </c>
      <c r="L101" s="31">
        <f t="shared" si="53"/>
        <v>0</v>
      </c>
      <c r="M101" s="78"/>
      <c r="N101" s="78"/>
      <c r="O101" s="78"/>
      <c r="P101" s="32">
        <f t="shared" si="51"/>
        <v>0</v>
      </c>
    </row>
    <row r="102" spans="1:16" ht="27.75" x14ac:dyDescent="0.2">
      <c r="A102" s="275" t="s">
        <v>203</v>
      </c>
      <c r="B102" s="220" t="s">
        <v>204</v>
      </c>
      <c r="C102" s="117" t="s">
        <v>11</v>
      </c>
      <c r="D102" s="119" t="s">
        <v>844</v>
      </c>
      <c r="E102" s="57">
        <f t="shared" ref="E102:P102" si="65">E63+E100+E101</f>
        <v>0</v>
      </c>
      <c r="F102" s="31">
        <f t="shared" si="65"/>
        <v>0</v>
      </c>
      <c r="G102" s="31">
        <f t="shared" si="65"/>
        <v>0</v>
      </c>
      <c r="H102" s="31">
        <f t="shared" si="65"/>
        <v>0</v>
      </c>
      <c r="I102" s="31">
        <f t="shared" si="65"/>
        <v>0</v>
      </c>
      <c r="J102" s="31">
        <f t="shared" si="65"/>
        <v>0</v>
      </c>
      <c r="K102" s="31">
        <f t="shared" si="65"/>
        <v>0</v>
      </c>
      <c r="L102" s="31">
        <f t="shared" si="65"/>
        <v>0</v>
      </c>
      <c r="M102" s="31">
        <f t="shared" si="65"/>
        <v>0</v>
      </c>
      <c r="N102" s="31">
        <f t="shared" si="65"/>
        <v>0</v>
      </c>
      <c r="O102" s="31">
        <f t="shared" si="65"/>
        <v>0</v>
      </c>
      <c r="P102" s="32">
        <f t="shared" si="65"/>
        <v>0</v>
      </c>
    </row>
    <row r="103" spans="1:16" ht="85.5" customHeight="1" x14ac:dyDescent="0.2">
      <c r="A103" s="275" t="s">
        <v>205</v>
      </c>
      <c r="B103" s="220" t="s">
        <v>206</v>
      </c>
      <c r="C103" s="117" t="s">
        <v>11</v>
      </c>
      <c r="D103" s="119" t="s">
        <v>207</v>
      </c>
      <c r="E103" s="57">
        <f t="shared" ref="E103:N103" si="66">IF(ROUND(E102-E61,0)=ROUND(E104+E105+E106+E107,0),E104+E105+E106+E107,"помилка")</f>
        <v>0</v>
      </c>
      <c r="F103" s="31">
        <f t="shared" si="66"/>
        <v>0</v>
      </c>
      <c r="G103" s="31">
        <f t="shared" si="66"/>
        <v>0</v>
      </c>
      <c r="H103" s="31">
        <f t="shared" si="66"/>
        <v>0</v>
      </c>
      <c r="I103" s="31">
        <f t="shared" si="66"/>
        <v>0</v>
      </c>
      <c r="J103" s="31">
        <f t="shared" si="66"/>
        <v>0</v>
      </c>
      <c r="K103" s="31">
        <f t="shared" si="66"/>
        <v>0</v>
      </c>
      <c r="L103" s="31">
        <f t="shared" si="66"/>
        <v>0</v>
      </c>
      <c r="M103" s="31">
        <f t="shared" si="66"/>
        <v>0</v>
      </c>
      <c r="N103" s="31">
        <f t="shared" si="66"/>
        <v>0</v>
      </c>
      <c r="O103" s="31">
        <f>O102-O61</f>
        <v>0</v>
      </c>
      <c r="P103" s="32">
        <f>P102-P61</f>
        <v>0</v>
      </c>
    </row>
    <row r="104" spans="1:16" ht="27.75" x14ac:dyDescent="0.2">
      <c r="A104" s="275" t="s">
        <v>208</v>
      </c>
      <c r="B104" s="220" t="s">
        <v>156</v>
      </c>
      <c r="C104" s="117" t="s">
        <v>11</v>
      </c>
      <c r="D104" s="119" t="s">
        <v>209</v>
      </c>
      <c r="E104" s="121"/>
      <c r="F104" s="78"/>
      <c r="G104" s="78"/>
      <c r="H104" s="78"/>
      <c r="I104" s="78"/>
      <c r="J104" s="78"/>
      <c r="K104" s="31">
        <f>E104+G104+I104</f>
        <v>0</v>
      </c>
      <c r="L104" s="31">
        <f>F104+H104+J104</f>
        <v>0</v>
      </c>
      <c r="M104" s="31">
        <f>'[4]8-НКРЕКП-Р2'!F90</f>
        <v>0</v>
      </c>
      <c r="N104" s="31">
        <f>'[4]8-НКРЕКП-Р2'!F22</f>
        <v>0</v>
      </c>
      <c r="O104" s="33">
        <v>0</v>
      </c>
      <c r="P104" s="38">
        <v>0</v>
      </c>
    </row>
    <row r="105" spans="1:16" ht="27.75" x14ac:dyDescent="0.2">
      <c r="A105" s="275" t="s">
        <v>210</v>
      </c>
      <c r="B105" s="220" t="s">
        <v>158</v>
      </c>
      <c r="C105" s="117" t="s">
        <v>11</v>
      </c>
      <c r="D105" s="119" t="s">
        <v>211</v>
      </c>
      <c r="E105" s="121"/>
      <c r="F105" s="78"/>
      <c r="G105" s="78"/>
      <c r="H105" s="78"/>
      <c r="I105" s="78"/>
      <c r="J105" s="78"/>
      <c r="K105" s="31">
        <f t="shared" ref="K105:K107" si="67">E105+G105+I105</f>
        <v>0</v>
      </c>
      <c r="L105" s="31">
        <f t="shared" ref="L105:L107" si="68">F105+H105+J105</f>
        <v>0</v>
      </c>
      <c r="M105" s="33">
        <v>0</v>
      </c>
      <c r="N105" s="33">
        <v>0</v>
      </c>
      <c r="O105" s="33">
        <v>0</v>
      </c>
      <c r="P105" s="38">
        <v>0</v>
      </c>
    </row>
    <row r="106" spans="1:16" ht="27.75" x14ac:dyDescent="0.2">
      <c r="A106" s="275" t="s">
        <v>212</v>
      </c>
      <c r="B106" s="220" t="s">
        <v>160</v>
      </c>
      <c r="C106" s="117" t="s">
        <v>11</v>
      </c>
      <c r="D106" s="119" t="s">
        <v>213</v>
      </c>
      <c r="E106" s="121"/>
      <c r="F106" s="78"/>
      <c r="G106" s="78"/>
      <c r="H106" s="78"/>
      <c r="I106" s="78"/>
      <c r="J106" s="78"/>
      <c r="K106" s="31">
        <f t="shared" si="67"/>
        <v>0</v>
      </c>
      <c r="L106" s="31">
        <f t="shared" si="68"/>
        <v>0</v>
      </c>
      <c r="M106" s="33">
        <v>0</v>
      </c>
      <c r="N106" s="33">
        <v>0</v>
      </c>
      <c r="O106" s="33">
        <v>0</v>
      </c>
      <c r="P106" s="38">
        <v>0</v>
      </c>
    </row>
    <row r="107" spans="1:16" ht="31.5" customHeight="1" x14ac:dyDescent="0.2">
      <c r="A107" s="275" t="s">
        <v>214</v>
      </c>
      <c r="B107" s="220" t="s">
        <v>162</v>
      </c>
      <c r="C107" s="117" t="s">
        <v>11</v>
      </c>
      <c r="D107" s="119" t="s">
        <v>215</v>
      </c>
      <c r="E107" s="121"/>
      <c r="F107" s="78"/>
      <c r="G107" s="78"/>
      <c r="H107" s="78"/>
      <c r="I107" s="78"/>
      <c r="J107" s="78"/>
      <c r="K107" s="31">
        <f t="shared" si="67"/>
        <v>0</v>
      </c>
      <c r="L107" s="31">
        <f t="shared" si="68"/>
        <v>0</v>
      </c>
      <c r="M107" s="33">
        <v>0</v>
      </c>
      <c r="N107" s="33">
        <v>0</v>
      </c>
      <c r="O107" s="33">
        <v>0</v>
      </c>
      <c r="P107" s="38">
        <v>0</v>
      </c>
    </row>
    <row r="108" spans="1:16" ht="30.75" customHeight="1" x14ac:dyDescent="0.2">
      <c r="A108" s="275" t="s">
        <v>216</v>
      </c>
      <c r="B108" s="220" t="s">
        <v>217</v>
      </c>
      <c r="C108" s="117" t="s">
        <v>11</v>
      </c>
      <c r="D108" s="119" t="s">
        <v>218</v>
      </c>
      <c r="E108" s="121"/>
      <c r="F108" s="33">
        <v>0</v>
      </c>
      <c r="G108" s="78"/>
      <c r="H108" s="33">
        <v>0</v>
      </c>
      <c r="I108" s="78"/>
      <c r="J108" s="33">
        <v>0</v>
      </c>
      <c r="K108" s="78"/>
      <c r="L108" s="33">
        <v>0</v>
      </c>
      <c r="M108" s="31">
        <f>'[4]8-НКРЕКП-Р2'!F91</f>
        <v>0</v>
      </c>
      <c r="N108" s="33">
        <v>0</v>
      </c>
      <c r="O108" s="78"/>
      <c r="P108" s="38">
        <v>0</v>
      </c>
    </row>
    <row r="109" spans="1:16" ht="60" customHeight="1" x14ac:dyDescent="0.2">
      <c r="A109" s="275" t="s">
        <v>219</v>
      </c>
      <c r="B109" s="220" t="s">
        <v>220</v>
      </c>
      <c r="C109" s="117" t="s">
        <v>11</v>
      </c>
      <c r="D109" s="119" t="s">
        <v>221</v>
      </c>
      <c r="E109" s="123">
        <v>0</v>
      </c>
      <c r="F109" s="33">
        <v>0</v>
      </c>
      <c r="G109" s="31">
        <f t="shared" ref="G109:N109" si="69">G110+G112+G113+G115</f>
        <v>0</v>
      </c>
      <c r="H109" s="31">
        <f t="shared" si="69"/>
        <v>0</v>
      </c>
      <c r="I109" s="31">
        <f t="shared" si="69"/>
        <v>0</v>
      </c>
      <c r="J109" s="31">
        <f t="shared" si="69"/>
        <v>0</v>
      </c>
      <c r="K109" s="31">
        <f>K110+K112+K113+K115</f>
        <v>0</v>
      </c>
      <c r="L109" s="31">
        <f>L110+L112+L113+L115</f>
        <v>0</v>
      </c>
      <c r="M109" s="31">
        <f>M110+M112+M113+M115</f>
        <v>0</v>
      </c>
      <c r="N109" s="31">
        <f t="shared" si="69"/>
        <v>0</v>
      </c>
      <c r="O109" s="78"/>
      <c r="P109" s="124"/>
    </row>
    <row r="110" spans="1:16" ht="27.75" x14ac:dyDescent="0.2">
      <c r="A110" s="275" t="s">
        <v>222</v>
      </c>
      <c r="B110" s="220" t="s">
        <v>156</v>
      </c>
      <c r="C110" s="117" t="s">
        <v>11</v>
      </c>
      <c r="D110" s="119" t="s">
        <v>223</v>
      </c>
      <c r="E110" s="123">
        <v>0</v>
      </c>
      <c r="F110" s="33">
        <v>0</v>
      </c>
      <c r="G110" s="78"/>
      <c r="H110" s="78"/>
      <c r="I110" s="78"/>
      <c r="J110" s="78"/>
      <c r="K110" s="31">
        <f>E110+G110+I110</f>
        <v>0</v>
      </c>
      <c r="L110" s="31">
        <f>F110+H110+J110</f>
        <v>0</v>
      </c>
      <c r="M110" s="31">
        <f>'[4]8-НКРЕКП-Р2'!F92</f>
        <v>0</v>
      </c>
      <c r="N110" s="31">
        <f>'[4]8-НКРЕКП-Р2'!F23</f>
        <v>0</v>
      </c>
      <c r="O110" s="33">
        <v>0</v>
      </c>
      <c r="P110" s="38">
        <v>0</v>
      </c>
    </row>
    <row r="111" spans="1:16" ht="24.75" customHeight="1" x14ac:dyDescent="0.2">
      <c r="A111" s="275" t="s">
        <v>224</v>
      </c>
      <c r="B111" s="220" t="s">
        <v>225</v>
      </c>
      <c r="C111" s="117" t="s">
        <v>11</v>
      </c>
      <c r="D111" s="119" t="s">
        <v>226</v>
      </c>
      <c r="E111" s="123">
        <v>0</v>
      </c>
      <c r="F111" s="33">
        <v>0</v>
      </c>
      <c r="G111" s="78"/>
      <c r="H111" s="78"/>
      <c r="I111" s="78"/>
      <c r="J111" s="78"/>
      <c r="K111" s="31">
        <f t="shared" ref="K111:K115" si="70">E111+G111+I111</f>
        <v>0</v>
      </c>
      <c r="L111" s="31">
        <f t="shared" ref="L111:L115" si="71">F111+H111+J111</f>
        <v>0</v>
      </c>
      <c r="M111" s="78"/>
      <c r="N111" s="78"/>
      <c r="O111" s="33">
        <v>0</v>
      </c>
      <c r="P111" s="38">
        <v>0</v>
      </c>
    </row>
    <row r="112" spans="1:16" ht="29.25" customHeight="1" x14ac:dyDescent="0.2">
      <c r="A112" s="275" t="s">
        <v>227</v>
      </c>
      <c r="B112" s="220" t="s">
        <v>158</v>
      </c>
      <c r="C112" s="117" t="s">
        <v>11</v>
      </c>
      <c r="D112" s="119" t="s">
        <v>228</v>
      </c>
      <c r="E112" s="123">
        <v>0</v>
      </c>
      <c r="F112" s="33">
        <v>0</v>
      </c>
      <c r="G112" s="78"/>
      <c r="H112" s="78"/>
      <c r="I112" s="78"/>
      <c r="J112" s="78"/>
      <c r="K112" s="31">
        <f t="shared" si="70"/>
        <v>0</v>
      </c>
      <c r="L112" s="31">
        <f t="shared" si="71"/>
        <v>0</v>
      </c>
      <c r="M112" s="33">
        <v>0</v>
      </c>
      <c r="N112" s="33">
        <v>0</v>
      </c>
      <c r="O112" s="33">
        <v>0</v>
      </c>
      <c r="P112" s="38">
        <v>0</v>
      </c>
    </row>
    <row r="113" spans="1:16" ht="29.25" customHeight="1" x14ac:dyDescent="0.2">
      <c r="A113" s="275" t="s">
        <v>229</v>
      </c>
      <c r="B113" s="220" t="s">
        <v>160</v>
      </c>
      <c r="C113" s="117" t="s">
        <v>11</v>
      </c>
      <c r="D113" s="119" t="s">
        <v>230</v>
      </c>
      <c r="E113" s="123">
        <v>0</v>
      </c>
      <c r="F113" s="33">
        <v>0</v>
      </c>
      <c r="G113" s="78"/>
      <c r="H113" s="78"/>
      <c r="I113" s="78"/>
      <c r="J113" s="78"/>
      <c r="K113" s="31">
        <f t="shared" si="70"/>
        <v>0</v>
      </c>
      <c r="L113" s="31">
        <f t="shared" si="71"/>
        <v>0</v>
      </c>
      <c r="M113" s="33">
        <v>0</v>
      </c>
      <c r="N113" s="33">
        <v>0</v>
      </c>
      <c r="O113" s="33">
        <v>0</v>
      </c>
      <c r="P113" s="38">
        <v>0</v>
      </c>
    </row>
    <row r="114" spans="1:16" ht="54.75" customHeight="1" x14ac:dyDescent="0.2">
      <c r="A114" s="275" t="s">
        <v>231</v>
      </c>
      <c r="B114" s="220" t="s">
        <v>232</v>
      </c>
      <c r="C114" s="117" t="s">
        <v>11</v>
      </c>
      <c r="D114" s="119" t="s">
        <v>233</v>
      </c>
      <c r="E114" s="123">
        <v>0</v>
      </c>
      <c r="F114" s="33">
        <v>0</v>
      </c>
      <c r="G114" s="78"/>
      <c r="H114" s="78"/>
      <c r="I114" s="78"/>
      <c r="J114" s="78"/>
      <c r="K114" s="31">
        <f t="shared" si="70"/>
        <v>0</v>
      </c>
      <c r="L114" s="31">
        <f t="shared" si="71"/>
        <v>0</v>
      </c>
      <c r="M114" s="33">
        <v>0</v>
      </c>
      <c r="N114" s="33">
        <v>0</v>
      </c>
      <c r="O114" s="33">
        <v>0</v>
      </c>
      <c r="P114" s="38">
        <v>0</v>
      </c>
    </row>
    <row r="115" spans="1:16" ht="27.75" x14ac:dyDescent="0.2">
      <c r="A115" s="275" t="s">
        <v>234</v>
      </c>
      <c r="B115" s="220" t="s">
        <v>162</v>
      </c>
      <c r="C115" s="117" t="s">
        <v>11</v>
      </c>
      <c r="D115" s="119" t="s">
        <v>235</v>
      </c>
      <c r="E115" s="123">
        <v>0</v>
      </c>
      <c r="F115" s="33">
        <v>0</v>
      </c>
      <c r="G115" s="78"/>
      <c r="H115" s="78"/>
      <c r="I115" s="78"/>
      <c r="J115" s="78"/>
      <c r="K115" s="31">
        <f t="shared" si="70"/>
        <v>0</v>
      </c>
      <c r="L115" s="31">
        <f t="shared" si="71"/>
        <v>0</v>
      </c>
      <c r="M115" s="33">
        <v>0</v>
      </c>
      <c r="N115" s="33">
        <v>0</v>
      </c>
      <c r="O115" s="33">
        <v>0</v>
      </c>
      <c r="P115" s="38">
        <v>0</v>
      </c>
    </row>
    <row r="116" spans="1:16" ht="113.25" customHeight="1" x14ac:dyDescent="0.2">
      <c r="A116" s="275" t="s">
        <v>236</v>
      </c>
      <c r="B116" s="220" t="s">
        <v>237</v>
      </c>
      <c r="C116" s="117" t="s">
        <v>11</v>
      </c>
      <c r="D116" s="119" t="s">
        <v>238</v>
      </c>
      <c r="E116" s="123">
        <v>0</v>
      </c>
      <c r="F116" s="33">
        <v>0</v>
      </c>
      <c r="G116" s="31">
        <f>G117+G118+G119+G120</f>
        <v>0</v>
      </c>
      <c r="H116" s="31">
        <f>H117+H118+H119+H120</f>
        <v>0</v>
      </c>
      <c r="I116" s="33">
        <v>0</v>
      </c>
      <c r="J116" s="33">
        <v>0</v>
      </c>
      <c r="K116" s="31">
        <f t="shared" ref="K116:L120" si="72">G116</f>
        <v>0</v>
      </c>
      <c r="L116" s="31">
        <f t="shared" si="72"/>
        <v>0</v>
      </c>
      <c r="M116" s="33">
        <v>0</v>
      </c>
      <c r="N116" s="33">
        <v>0</v>
      </c>
      <c r="O116" s="33">
        <v>0</v>
      </c>
      <c r="P116" s="32">
        <f>L116</f>
        <v>0</v>
      </c>
    </row>
    <row r="117" spans="1:16" ht="29.25" customHeight="1" x14ac:dyDescent="0.2">
      <c r="A117" s="275" t="s">
        <v>239</v>
      </c>
      <c r="B117" s="220" t="s">
        <v>156</v>
      </c>
      <c r="C117" s="117" t="s">
        <v>11</v>
      </c>
      <c r="D117" s="119" t="s">
        <v>240</v>
      </c>
      <c r="E117" s="123">
        <v>0</v>
      </c>
      <c r="F117" s="33">
        <v>0</v>
      </c>
      <c r="G117" s="78"/>
      <c r="H117" s="78"/>
      <c r="I117" s="33">
        <v>0</v>
      </c>
      <c r="J117" s="33">
        <v>0</v>
      </c>
      <c r="K117" s="31">
        <f t="shared" si="72"/>
        <v>0</v>
      </c>
      <c r="L117" s="31">
        <f t="shared" si="72"/>
        <v>0</v>
      </c>
      <c r="M117" s="33">
        <v>0</v>
      </c>
      <c r="N117" s="33">
        <v>0</v>
      </c>
      <c r="O117" s="33">
        <v>0</v>
      </c>
      <c r="P117" s="38">
        <v>0</v>
      </c>
    </row>
    <row r="118" spans="1:16" ht="29.25" customHeight="1" x14ac:dyDescent="0.2">
      <c r="A118" s="275" t="s">
        <v>241</v>
      </c>
      <c r="B118" s="220" t="s">
        <v>158</v>
      </c>
      <c r="C118" s="117" t="s">
        <v>11</v>
      </c>
      <c r="D118" s="119" t="s">
        <v>242</v>
      </c>
      <c r="E118" s="123">
        <v>0</v>
      </c>
      <c r="F118" s="33">
        <v>0</v>
      </c>
      <c r="G118" s="78"/>
      <c r="H118" s="78"/>
      <c r="I118" s="33">
        <v>0</v>
      </c>
      <c r="J118" s="33">
        <v>0</v>
      </c>
      <c r="K118" s="31">
        <f t="shared" si="72"/>
        <v>0</v>
      </c>
      <c r="L118" s="31">
        <f t="shared" si="72"/>
        <v>0</v>
      </c>
      <c r="M118" s="33">
        <v>0</v>
      </c>
      <c r="N118" s="33">
        <v>0</v>
      </c>
      <c r="O118" s="33">
        <v>0</v>
      </c>
      <c r="P118" s="38">
        <v>0</v>
      </c>
    </row>
    <row r="119" spans="1:16" ht="29.25" customHeight="1" x14ac:dyDescent="0.2">
      <c r="A119" s="275" t="s">
        <v>243</v>
      </c>
      <c r="B119" s="220" t="s">
        <v>160</v>
      </c>
      <c r="C119" s="117" t="s">
        <v>11</v>
      </c>
      <c r="D119" s="119" t="s">
        <v>244</v>
      </c>
      <c r="E119" s="123">
        <v>0</v>
      </c>
      <c r="F119" s="33">
        <v>0</v>
      </c>
      <c r="G119" s="78"/>
      <c r="H119" s="78"/>
      <c r="I119" s="33">
        <v>0</v>
      </c>
      <c r="J119" s="33">
        <v>0</v>
      </c>
      <c r="K119" s="31">
        <f t="shared" si="72"/>
        <v>0</v>
      </c>
      <c r="L119" s="31">
        <f t="shared" si="72"/>
        <v>0</v>
      </c>
      <c r="M119" s="33">
        <v>0</v>
      </c>
      <c r="N119" s="33">
        <v>0</v>
      </c>
      <c r="O119" s="33">
        <v>0</v>
      </c>
      <c r="P119" s="38">
        <v>0</v>
      </c>
    </row>
    <row r="120" spans="1:16" ht="29.25" customHeight="1" x14ac:dyDescent="0.2">
      <c r="A120" s="275" t="s">
        <v>245</v>
      </c>
      <c r="B120" s="220" t="s">
        <v>162</v>
      </c>
      <c r="C120" s="117" t="s">
        <v>11</v>
      </c>
      <c r="D120" s="119" t="s">
        <v>246</v>
      </c>
      <c r="E120" s="123">
        <v>0</v>
      </c>
      <c r="F120" s="33">
        <v>0</v>
      </c>
      <c r="G120" s="78"/>
      <c r="H120" s="78"/>
      <c r="I120" s="33">
        <v>0</v>
      </c>
      <c r="J120" s="33">
        <v>0</v>
      </c>
      <c r="K120" s="31">
        <f t="shared" si="72"/>
        <v>0</v>
      </c>
      <c r="L120" s="31">
        <f t="shared" si="72"/>
        <v>0</v>
      </c>
      <c r="M120" s="33">
        <v>0</v>
      </c>
      <c r="N120" s="33">
        <v>0</v>
      </c>
      <c r="O120" s="33">
        <v>0</v>
      </c>
      <c r="P120" s="38">
        <v>0</v>
      </c>
    </row>
    <row r="121" spans="1:16" ht="27.75" x14ac:dyDescent="0.2">
      <c r="A121" s="275" t="s">
        <v>247</v>
      </c>
      <c r="B121" s="220" t="s">
        <v>248</v>
      </c>
      <c r="C121" s="117" t="s">
        <v>11</v>
      </c>
      <c r="D121" s="119" t="s">
        <v>249</v>
      </c>
      <c r="E121" s="121"/>
      <c r="F121" s="78"/>
      <c r="G121" s="78"/>
      <c r="H121" s="78"/>
      <c r="I121" s="78"/>
      <c r="J121" s="78"/>
      <c r="K121" s="31">
        <f>E121+G121+I121+K122</f>
        <v>0</v>
      </c>
      <c r="L121" s="31">
        <f>F121+H121+J121+L122</f>
        <v>0</v>
      </c>
      <c r="M121" s="78"/>
      <c r="N121" s="78"/>
      <c r="O121" s="78"/>
      <c r="P121" s="32">
        <f>L121+O121+N121</f>
        <v>0</v>
      </c>
    </row>
    <row r="122" spans="1:16" ht="55.5" x14ac:dyDescent="0.2">
      <c r="A122" s="275" t="s">
        <v>250</v>
      </c>
      <c r="B122" s="220" t="s">
        <v>251</v>
      </c>
      <c r="C122" s="117" t="s">
        <v>11</v>
      </c>
      <c r="D122" s="119" t="s">
        <v>252</v>
      </c>
      <c r="E122" s="123">
        <v>0</v>
      </c>
      <c r="F122" s="33">
        <v>0</v>
      </c>
      <c r="G122" s="33">
        <v>0</v>
      </c>
      <c r="H122" s="33">
        <v>0</v>
      </c>
      <c r="I122" s="33">
        <v>0</v>
      </c>
      <c r="J122" s="33">
        <v>0</v>
      </c>
      <c r="K122" s="33">
        <v>0</v>
      </c>
      <c r="L122" s="33">
        <v>0</v>
      </c>
      <c r="M122" s="78"/>
      <c r="N122" s="78"/>
      <c r="O122" s="78"/>
      <c r="P122" s="32">
        <f>O122+N122</f>
        <v>0</v>
      </c>
    </row>
    <row r="123" spans="1:16" ht="55.5" x14ac:dyDescent="0.2">
      <c r="A123" s="275" t="s">
        <v>253</v>
      </c>
      <c r="B123" s="220" t="s">
        <v>254</v>
      </c>
      <c r="C123" s="117" t="s">
        <v>11</v>
      </c>
      <c r="D123" s="119" t="s">
        <v>255</v>
      </c>
      <c r="E123" s="123">
        <v>0</v>
      </c>
      <c r="F123" s="33">
        <v>0</v>
      </c>
      <c r="G123" s="33">
        <v>0</v>
      </c>
      <c r="H123" s="33">
        <v>0</v>
      </c>
      <c r="I123" s="33">
        <v>0</v>
      </c>
      <c r="J123" s="33">
        <v>0</v>
      </c>
      <c r="K123" s="33">
        <v>0</v>
      </c>
      <c r="L123" s="33">
        <v>0</v>
      </c>
      <c r="M123" s="78"/>
      <c r="N123" s="78"/>
      <c r="O123" s="78"/>
      <c r="P123" s="32">
        <f>O123+N123</f>
        <v>0</v>
      </c>
    </row>
    <row r="124" spans="1:16" ht="54" customHeight="1" x14ac:dyDescent="0.2">
      <c r="A124" s="275" t="s">
        <v>256</v>
      </c>
      <c r="B124" s="220" t="s">
        <v>257</v>
      </c>
      <c r="C124" s="117" t="s">
        <v>11</v>
      </c>
      <c r="D124" s="119" t="s">
        <v>258</v>
      </c>
      <c r="E124" s="123">
        <v>0</v>
      </c>
      <c r="F124" s="33">
        <v>0</v>
      </c>
      <c r="G124" s="31" t="str">
        <f t="shared" ref="G124:O124" si="73">IF(G109=0,"0",G109+G121+G116-G63)</f>
        <v>0</v>
      </c>
      <c r="H124" s="31" t="str">
        <f t="shared" si="73"/>
        <v>0</v>
      </c>
      <c r="I124" s="31" t="str">
        <f t="shared" si="73"/>
        <v>0</v>
      </c>
      <c r="J124" s="31" t="str">
        <f t="shared" si="73"/>
        <v>0</v>
      </c>
      <c r="K124" s="31" t="str">
        <f t="shared" si="73"/>
        <v>0</v>
      </c>
      <c r="L124" s="31" t="str">
        <f t="shared" si="73"/>
        <v>0</v>
      </c>
      <c r="M124" s="31" t="str">
        <f t="shared" si="73"/>
        <v>0</v>
      </c>
      <c r="N124" s="31" t="str">
        <f t="shared" si="73"/>
        <v>0</v>
      </c>
      <c r="O124" s="31" t="str">
        <f t="shared" si="73"/>
        <v>0</v>
      </c>
      <c r="P124" s="38">
        <v>0</v>
      </c>
    </row>
    <row r="125" spans="1:16" ht="39.75" customHeight="1" x14ac:dyDescent="0.2">
      <c r="A125" s="275" t="s">
        <v>259</v>
      </c>
      <c r="B125" s="220" t="s">
        <v>260</v>
      </c>
      <c r="C125" s="117" t="s">
        <v>11</v>
      </c>
      <c r="D125" s="119" t="s">
        <v>261</v>
      </c>
      <c r="E125" s="121"/>
      <c r="F125" s="78"/>
      <c r="G125" s="78"/>
      <c r="H125" s="78"/>
      <c r="I125" s="78"/>
      <c r="J125" s="78"/>
      <c r="K125" s="31">
        <f>E125+G125+I125</f>
        <v>0</v>
      </c>
      <c r="L125" s="31">
        <f>F125+H125+J125</f>
        <v>0</v>
      </c>
      <c r="M125" s="78"/>
      <c r="N125" s="78"/>
      <c r="O125" s="78"/>
      <c r="P125" s="32">
        <f>L125+O125+N125</f>
        <v>0</v>
      </c>
    </row>
    <row r="126" spans="1:16" ht="55.5" x14ac:dyDescent="0.2">
      <c r="A126" s="275" t="s">
        <v>262</v>
      </c>
      <c r="B126" s="220" t="s">
        <v>263</v>
      </c>
      <c r="C126" s="117" t="s">
        <v>11</v>
      </c>
      <c r="D126" s="119" t="s">
        <v>264</v>
      </c>
      <c r="E126" s="123">
        <v>0</v>
      </c>
      <c r="F126" s="33">
        <v>0</v>
      </c>
      <c r="G126" s="78"/>
      <c r="H126" s="78"/>
      <c r="I126" s="78"/>
      <c r="J126" s="78"/>
      <c r="K126" s="31">
        <f>E126+G126+I126</f>
        <v>0</v>
      </c>
      <c r="L126" s="31">
        <f t="shared" ref="L126:L128" si="74">F126+H126+J126</f>
        <v>0</v>
      </c>
      <c r="M126" s="78"/>
      <c r="N126" s="78"/>
      <c r="O126" s="78"/>
      <c r="P126" s="32">
        <f t="shared" ref="P126:P127" si="75">L126+O126+N126</f>
        <v>0</v>
      </c>
    </row>
    <row r="127" spans="1:16" ht="27.75" x14ac:dyDescent="0.2">
      <c r="A127" s="275" t="s">
        <v>265</v>
      </c>
      <c r="B127" s="220" t="s">
        <v>266</v>
      </c>
      <c r="C127" s="117" t="s">
        <v>11</v>
      </c>
      <c r="D127" s="119" t="s">
        <v>267</v>
      </c>
      <c r="E127" s="123">
        <v>0</v>
      </c>
      <c r="F127" s="33">
        <v>0</v>
      </c>
      <c r="G127" s="78"/>
      <c r="H127" s="78"/>
      <c r="I127" s="78"/>
      <c r="J127" s="78"/>
      <c r="K127" s="31">
        <f t="shared" ref="K127:K128" si="76">E127+G127+I127</f>
        <v>0</v>
      </c>
      <c r="L127" s="31">
        <f t="shared" si="74"/>
        <v>0</v>
      </c>
      <c r="M127" s="78"/>
      <c r="N127" s="78"/>
      <c r="O127" s="78"/>
      <c r="P127" s="32">
        <f t="shared" si="75"/>
        <v>0</v>
      </c>
    </row>
    <row r="128" spans="1:16" ht="27.75" x14ac:dyDescent="0.2">
      <c r="A128" s="275" t="s">
        <v>268</v>
      </c>
      <c r="B128" s="220" t="s">
        <v>269</v>
      </c>
      <c r="C128" s="117" t="s">
        <v>11</v>
      </c>
      <c r="D128" s="119" t="s">
        <v>270</v>
      </c>
      <c r="E128" s="123">
        <v>0</v>
      </c>
      <c r="F128" s="33">
        <v>0</v>
      </c>
      <c r="G128" s="78"/>
      <c r="H128" s="78"/>
      <c r="I128" s="78"/>
      <c r="J128" s="78"/>
      <c r="K128" s="31">
        <f t="shared" si="76"/>
        <v>0</v>
      </c>
      <c r="L128" s="31">
        <f t="shared" si="74"/>
        <v>0</v>
      </c>
      <c r="M128" s="78"/>
      <c r="N128" s="78"/>
      <c r="O128" s="78"/>
      <c r="P128" s="32">
        <f>L128+O128+N128</f>
        <v>0</v>
      </c>
    </row>
    <row r="129" spans="1:16" ht="55.5" x14ac:dyDescent="0.2">
      <c r="A129" s="275" t="s">
        <v>271</v>
      </c>
      <c r="B129" s="220" t="s">
        <v>272</v>
      </c>
      <c r="C129" s="117" t="s">
        <v>11</v>
      </c>
      <c r="D129" s="119" t="s">
        <v>273</v>
      </c>
      <c r="E129" s="57">
        <f t="shared" ref="E129:P129" si="77">E109+E116+E121+E125+E127-E102-E126-E128</f>
        <v>0</v>
      </c>
      <c r="F129" s="31">
        <f t="shared" si="77"/>
        <v>0</v>
      </c>
      <c r="G129" s="31">
        <f t="shared" si="77"/>
        <v>0</v>
      </c>
      <c r="H129" s="31">
        <f t="shared" si="77"/>
        <v>0</v>
      </c>
      <c r="I129" s="31">
        <f t="shared" si="77"/>
        <v>0</v>
      </c>
      <c r="J129" s="31">
        <f t="shared" si="77"/>
        <v>0</v>
      </c>
      <c r="K129" s="31">
        <f t="shared" si="77"/>
        <v>0</v>
      </c>
      <c r="L129" s="31">
        <f t="shared" si="77"/>
        <v>0</v>
      </c>
      <c r="M129" s="31">
        <f t="shared" si="77"/>
        <v>0</v>
      </c>
      <c r="N129" s="31">
        <f t="shared" si="77"/>
        <v>0</v>
      </c>
      <c r="O129" s="31">
        <f t="shared" si="77"/>
        <v>0</v>
      </c>
      <c r="P129" s="32">
        <f t="shared" si="77"/>
        <v>0</v>
      </c>
    </row>
    <row r="130" spans="1:16" ht="27.75" x14ac:dyDescent="0.2">
      <c r="A130" s="275" t="s">
        <v>274</v>
      </c>
      <c r="B130" s="220" t="s">
        <v>275</v>
      </c>
      <c r="C130" s="117" t="s">
        <v>11</v>
      </c>
      <c r="D130" s="119" t="s">
        <v>276</v>
      </c>
      <c r="E130" s="123">
        <v>0</v>
      </c>
      <c r="F130" s="33">
        <v>0</v>
      </c>
      <c r="G130" s="33">
        <v>0</v>
      </c>
      <c r="H130" s="33">
        <v>0</v>
      </c>
      <c r="I130" s="33">
        <v>0</v>
      </c>
      <c r="J130" s="33">
        <v>0</v>
      </c>
      <c r="K130" s="33">
        <v>0</v>
      </c>
      <c r="L130" s="33">
        <v>0</v>
      </c>
      <c r="M130" s="33">
        <v>0</v>
      </c>
      <c r="N130" s="33">
        <v>0</v>
      </c>
      <c r="O130" s="33">
        <v>0</v>
      </c>
      <c r="P130" s="124"/>
    </row>
    <row r="131" spans="1:16" ht="55.5" x14ac:dyDescent="0.2">
      <c r="A131" s="275" t="s">
        <v>277</v>
      </c>
      <c r="B131" s="220" t="s">
        <v>278</v>
      </c>
      <c r="C131" s="117" t="s">
        <v>11</v>
      </c>
      <c r="D131" s="119" t="s">
        <v>279</v>
      </c>
      <c r="E131" s="123">
        <v>0</v>
      </c>
      <c r="F131" s="33">
        <v>0</v>
      </c>
      <c r="G131" s="33">
        <v>0</v>
      </c>
      <c r="H131" s="33">
        <v>0</v>
      </c>
      <c r="I131" s="33">
        <v>0</v>
      </c>
      <c r="J131" s="33">
        <v>0</v>
      </c>
      <c r="K131" s="33">
        <v>0</v>
      </c>
      <c r="L131" s="33">
        <v>0</v>
      </c>
      <c r="M131" s="33">
        <v>0</v>
      </c>
      <c r="N131" s="33">
        <v>0</v>
      </c>
      <c r="O131" s="33">
        <v>0</v>
      </c>
      <c r="P131" s="32">
        <f>P129-P130</f>
        <v>0</v>
      </c>
    </row>
    <row r="132" spans="1:16" ht="78.75" customHeight="1" x14ac:dyDescent="0.2">
      <c r="A132" s="275" t="s">
        <v>280</v>
      </c>
      <c r="B132" s="220" t="s">
        <v>281</v>
      </c>
      <c r="C132" s="359" t="s">
        <v>282</v>
      </c>
      <c r="D132" s="119" t="s">
        <v>283</v>
      </c>
      <c r="E132" s="125">
        <f t="shared" ref="E132:N132" si="78">E133+E134+E135+E137</f>
        <v>0</v>
      </c>
      <c r="F132" s="39">
        <f>F133+F134+F135+F137</f>
        <v>0</v>
      </c>
      <c r="G132" s="39">
        <f t="shared" si="78"/>
        <v>0</v>
      </c>
      <c r="H132" s="39">
        <f t="shared" si="78"/>
        <v>0</v>
      </c>
      <c r="I132" s="39">
        <f t="shared" si="78"/>
        <v>0</v>
      </c>
      <c r="J132" s="39">
        <f t="shared" si="78"/>
        <v>0</v>
      </c>
      <c r="K132" s="39">
        <f t="shared" si="78"/>
        <v>0</v>
      </c>
      <c r="L132" s="39">
        <f t="shared" si="78"/>
        <v>0</v>
      </c>
      <c r="M132" s="39">
        <f t="shared" si="78"/>
        <v>0</v>
      </c>
      <c r="N132" s="39">
        <f t="shared" si="78"/>
        <v>0</v>
      </c>
      <c r="O132" s="33">
        <v>0</v>
      </c>
      <c r="P132" s="38">
        <v>0</v>
      </c>
    </row>
    <row r="133" spans="1:16" ht="27.75" x14ac:dyDescent="0.2">
      <c r="A133" s="275" t="s">
        <v>284</v>
      </c>
      <c r="B133" s="220" t="s">
        <v>156</v>
      </c>
      <c r="C133" s="359" t="s">
        <v>282</v>
      </c>
      <c r="D133" s="119" t="s">
        <v>285</v>
      </c>
      <c r="E133" s="121"/>
      <c r="F133" s="78"/>
      <c r="G133" s="39">
        <f>E133</f>
        <v>0</v>
      </c>
      <c r="H133" s="39">
        <f>F133</f>
        <v>0</v>
      </c>
      <c r="I133" s="39">
        <f t="shared" ref="I133:J137" si="79">G133</f>
        <v>0</v>
      </c>
      <c r="J133" s="39">
        <f t="shared" si="79"/>
        <v>0</v>
      </c>
      <c r="K133" s="39">
        <f>I133</f>
        <v>0</v>
      </c>
      <c r="L133" s="39">
        <f>J133</f>
        <v>0</v>
      </c>
      <c r="M133" s="39">
        <f>'[4]8-НКРЕКП-Р2'!F94</f>
        <v>0</v>
      </c>
      <c r="N133" s="39">
        <f>'[4]8-НКРЕКП-Р2'!F25</f>
        <v>0</v>
      </c>
      <c r="O133" s="33">
        <v>0</v>
      </c>
      <c r="P133" s="38">
        <v>0</v>
      </c>
    </row>
    <row r="134" spans="1:16" ht="27.75" x14ac:dyDescent="0.2">
      <c r="A134" s="275" t="s">
        <v>286</v>
      </c>
      <c r="B134" s="220" t="s">
        <v>158</v>
      </c>
      <c r="C134" s="359" t="s">
        <v>282</v>
      </c>
      <c r="D134" s="119" t="s">
        <v>287</v>
      </c>
      <c r="E134" s="121"/>
      <c r="F134" s="78"/>
      <c r="G134" s="39">
        <f t="shared" ref="G134:G137" si="80">E134</f>
        <v>0</v>
      </c>
      <c r="H134" s="39">
        <f t="shared" ref="H134:H137" si="81">F134</f>
        <v>0</v>
      </c>
      <c r="I134" s="39">
        <f t="shared" si="79"/>
        <v>0</v>
      </c>
      <c r="J134" s="39">
        <f t="shared" si="79"/>
        <v>0</v>
      </c>
      <c r="K134" s="39">
        <f>I134</f>
        <v>0</v>
      </c>
      <c r="L134" s="39">
        <f t="shared" ref="L134:L137" si="82">J134</f>
        <v>0</v>
      </c>
      <c r="M134" s="33">
        <v>0</v>
      </c>
      <c r="N134" s="33">
        <v>0</v>
      </c>
      <c r="O134" s="33">
        <v>0</v>
      </c>
      <c r="P134" s="38">
        <v>0</v>
      </c>
    </row>
    <row r="135" spans="1:16" ht="27.75" x14ac:dyDescent="0.2">
      <c r="A135" s="275" t="s">
        <v>288</v>
      </c>
      <c r="B135" s="220" t="s">
        <v>160</v>
      </c>
      <c r="C135" s="359" t="s">
        <v>282</v>
      </c>
      <c r="D135" s="119" t="s">
        <v>289</v>
      </c>
      <c r="E135" s="121"/>
      <c r="F135" s="78"/>
      <c r="G135" s="39">
        <f t="shared" si="80"/>
        <v>0</v>
      </c>
      <c r="H135" s="39">
        <f t="shared" si="81"/>
        <v>0</v>
      </c>
      <c r="I135" s="39">
        <f t="shared" si="79"/>
        <v>0</v>
      </c>
      <c r="J135" s="39">
        <f t="shared" si="79"/>
        <v>0</v>
      </c>
      <c r="K135" s="39">
        <f>I135</f>
        <v>0</v>
      </c>
      <c r="L135" s="39">
        <f t="shared" si="82"/>
        <v>0</v>
      </c>
      <c r="M135" s="33">
        <v>0</v>
      </c>
      <c r="N135" s="33">
        <v>0</v>
      </c>
      <c r="O135" s="33">
        <v>0</v>
      </c>
      <c r="P135" s="38">
        <v>0</v>
      </c>
    </row>
    <row r="136" spans="1:16" ht="28.5" customHeight="1" x14ac:dyDescent="0.2">
      <c r="A136" s="275" t="s">
        <v>290</v>
      </c>
      <c r="B136" s="220" t="s">
        <v>291</v>
      </c>
      <c r="C136" s="359" t="s">
        <v>282</v>
      </c>
      <c r="D136" s="119" t="s">
        <v>292</v>
      </c>
      <c r="E136" s="121"/>
      <c r="F136" s="78"/>
      <c r="G136" s="39">
        <f t="shared" si="80"/>
        <v>0</v>
      </c>
      <c r="H136" s="39">
        <f t="shared" si="81"/>
        <v>0</v>
      </c>
      <c r="I136" s="39">
        <f t="shared" si="79"/>
        <v>0</v>
      </c>
      <c r="J136" s="39">
        <f t="shared" si="79"/>
        <v>0</v>
      </c>
      <c r="K136" s="39">
        <f>I136</f>
        <v>0</v>
      </c>
      <c r="L136" s="39">
        <f t="shared" si="82"/>
        <v>0</v>
      </c>
      <c r="M136" s="33">
        <v>0</v>
      </c>
      <c r="N136" s="33">
        <v>0</v>
      </c>
      <c r="O136" s="33">
        <v>0</v>
      </c>
      <c r="P136" s="38">
        <v>0</v>
      </c>
    </row>
    <row r="137" spans="1:16" ht="29.25" customHeight="1" x14ac:dyDescent="0.2">
      <c r="A137" s="275" t="s">
        <v>293</v>
      </c>
      <c r="B137" s="220" t="s">
        <v>162</v>
      </c>
      <c r="C137" s="359" t="s">
        <v>282</v>
      </c>
      <c r="D137" s="119" t="s">
        <v>294</v>
      </c>
      <c r="E137" s="121"/>
      <c r="F137" s="78"/>
      <c r="G137" s="39">
        <f t="shared" si="80"/>
        <v>0</v>
      </c>
      <c r="H137" s="39">
        <f t="shared" si="81"/>
        <v>0</v>
      </c>
      <c r="I137" s="39">
        <f t="shared" si="79"/>
        <v>0</v>
      </c>
      <c r="J137" s="39">
        <f t="shared" si="79"/>
        <v>0</v>
      </c>
      <c r="K137" s="39">
        <f>I137</f>
        <v>0</v>
      </c>
      <c r="L137" s="39">
        <f t="shared" si="82"/>
        <v>0</v>
      </c>
      <c r="M137" s="33">
        <v>0</v>
      </c>
      <c r="N137" s="33">
        <v>0</v>
      </c>
      <c r="O137" s="33">
        <v>0</v>
      </c>
      <c r="P137" s="38">
        <v>0</v>
      </c>
    </row>
    <row r="138" spans="1:16" ht="78.75" customHeight="1" x14ac:dyDescent="0.2">
      <c r="A138" s="275" t="s">
        <v>295</v>
      </c>
      <c r="B138" s="220" t="s">
        <v>296</v>
      </c>
      <c r="C138" s="117" t="s">
        <v>297</v>
      </c>
      <c r="D138" s="119" t="s">
        <v>298</v>
      </c>
      <c r="E138" s="123">
        <v>0</v>
      </c>
      <c r="F138" s="33">
        <v>0</v>
      </c>
      <c r="G138" s="39">
        <f>G139+G140+G141</f>
        <v>0</v>
      </c>
      <c r="H138" s="39">
        <f>H139+H140+H141</f>
        <v>0</v>
      </c>
      <c r="I138" s="33">
        <v>0</v>
      </c>
      <c r="J138" s="33">
        <v>0</v>
      </c>
      <c r="K138" s="40">
        <f>K139+K140+K141</f>
        <v>0</v>
      </c>
      <c r="L138" s="40">
        <f>L139+L140+L141</f>
        <v>0</v>
      </c>
      <c r="M138" s="33">
        <v>0</v>
      </c>
      <c r="N138" s="33">
        <v>0</v>
      </c>
      <c r="O138" s="33">
        <v>0</v>
      </c>
      <c r="P138" s="38">
        <v>0</v>
      </c>
    </row>
    <row r="139" spans="1:16" ht="27.75" x14ac:dyDescent="0.2">
      <c r="A139" s="275" t="s">
        <v>299</v>
      </c>
      <c r="B139" s="220" t="s">
        <v>156</v>
      </c>
      <c r="C139" s="117" t="s">
        <v>297</v>
      </c>
      <c r="D139" s="119" t="s">
        <v>300</v>
      </c>
      <c r="E139" s="123">
        <v>0</v>
      </c>
      <c r="F139" s="33">
        <v>0</v>
      </c>
      <c r="G139" s="78"/>
      <c r="H139" s="78"/>
      <c r="I139" s="33">
        <v>0</v>
      </c>
      <c r="J139" s="33">
        <v>0</v>
      </c>
      <c r="K139" s="40">
        <f t="shared" ref="K139:L142" si="83">G139</f>
        <v>0</v>
      </c>
      <c r="L139" s="40">
        <f t="shared" si="83"/>
        <v>0</v>
      </c>
      <c r="M139" s="33">
        <v>0</v>
      </c>
      <c r="N139" s="33">
        <v>0</v>
      </c>
      <c r="O139" s="33">
        <v>0</v>
      </c>
      <c r="P139" s="38">
        <v>0</v>
      </c>
    </row>
    <row r="140" spans="1:16" ht="27.75" x14ac:dyDescent="0.2">
      <c r="A140" s="275" t="s">
        <v>301</v>
      </c>
      <c r="B140" s="220" t="s">
        <v>158</v>
      </c>
      <c r="C140" s="117" t="s">
        <v>297</v>
      </c>
      <c r="D140" s="119" t="s">
        <v>302</v>
      </c>
      <c r="E140" s="123">
        <v>0</v>
      </c>
      <c r="F140" s="33">
        <v>0</v>
      </c>
      <c r="G140" s="78"/>
      <c r="H140" s="78"/>
      <c r="I140" s="33">
        <v>0</v>
      </c>
      <c r="J140" s="33">
        <v>0</v>
      </c>
      <c r="K140" s="40">
        <f t="shared" si="83"/>
        <v>0</v>
      </c>
      <c r="L140" s="40">
        <f t="shared" si="83"/>
        <v>0</v>
      </c>
      <c r="M140" s="33">
        <v>0</v>
      </c>
      <c r="N140" s="33">
        <v>0</v>
      </c>
      <c r="O140" s="33">
        <v>0</v>
      </c>
      <c r="P140" s="38">
        <v>0</v>
      </c>
    </row>
    <row r="141" spans="1:16" ht="27.75" x14ac:dyDescent="0.2">
      <c r="A141" s="275" t="s">
        <v>303</v>
      </c>
      <c r="B141" s="220" t="s">
        <v>160</v>
      </c>
      <c r="C141" s="117" t="s">
        <v>297</v>
      </c>
      <c r="D141" s="119" t="s">
        <v>304</v>
      </c>
      <c r="E141" s="123">
        <v>0</v>
      </c>
      <c r="F141" s="33">
        <v>0</v>
      </c>
      <c r="G141" s="78"/>
      <c r="H141" s="78"/>
      <c r="I141" s="33">
        <v>0</v>
      </c>
      <c r="J141" s="33">
        <v>0</v>
      </c>
      <c r="K141" s="40">
        <f t="shared" si="83"/>
        <v>0</v>
      </c>
      <c r="L141" s="40">
        <f t="shared" si="83"/>
        <v>0</v>
      </c>
      <c r="M141" s="33">
        <v>0</v>
      </c>
      <c r="N141" s="33">
        <v>0</v>
      </c>
      <c r="O141" s="33">
        <v>0</v>
      </c>
      <c r="P141" s="38">
        <v>0</v>
      </c>
    </row>
    <row r="142" spans="1:16" ht="28.5" thickBot="1" x14ac:dyDescent="0.25">
      <c r="A142" s="276" t="s">
        <v>305</v>
      </c>
      <c r="B142" s="228" t="s">
        <v>162</v>
      </c>
      <c r="C142" s="229" t="s">
        <v>297</v>
      </c>
      <c r="D142" s="230" t="s">
        <v>306</v>
      </c>
      <c r="E142" s="231">
        <v>0</v>
      </c>
      <c r="F142" s="233">
        <v>0</v>
      </c>
      <c r="G142" s="232"/>
      <c r="H142" s="232"/>
      <c r="I142" s="233">
        <v>0</v>
      </c>
      <c r="J142" s="233">
        <v>0</v>
      </c>
      <c r="K142" s="247">
        <f t="shared" si="83"/>
        <v>0</v>
      </c>
      <c r="L142" s="247">
        <f t="shared" si="83"/>
        <v>0</v>
      </c>
      <c r="M142" s="233">
        <v>0</v>
      </c>
      <c r="N142" s="233">
        <v>0</v>
      </c>
      <c r="O142" s="233">
        <v>0</v>
      </c>
      <c r="P142" s="239">
        <v>0</v>
      </c>
    </row>
    <row r="143" spans="1:16" ht="28.5" thickBot="1" x14ac:dyDescent="0.25">
      <c r="A143" s="234"/>
      <c r="B143" s="235"/>
      <c r="C143" s="236"/>
      <c r="D143" s="237"/>
      <c r="E143" s="238"/>
      <c r="F143" s="238"/>
      <c r="G143" s="206"/>
      <c r="H143" s="206"/>
      <c r="I143" s="238"/>
      <c r="J143" s="238"/>
      <c r="K143" s="248"/>
      <c r="L143" s="248"/>
      <c r="M143" s="238"/>
      <c r="N143" s="238"/>
      <c r="O143" s="238"/>
      <c r="P143" s="238"/>
    </row>
    <row r="144" spans="1:16" ht="12.75" customHeight="1" x14ac:dyDescent="0.2">
      <c r="A144" s="407" t="s">
        <v>84</v>
      </c>
      <c r="B144" s="399" t="s">
        <v>85</v>
      </c>
      <c r="C144" s="399" t="s">
        <v>0</v>
      </c>
      <c r="D144" s="399" t="s">
        <v>1</v>
      </c>
      <c r="E144" s="410" t="s">
        <v>829</v>
      </c>
      <c r="F144" s="402"/>
      <c r="G144" s="402" t="s">
        <v>2</v>
      </c>
      <c r="H144" s="402"/>
      <c r="I144" s="402" t="s">
        <v>3</v>
      </c>
      <c r="J144" s="402"/>
      <c r="K144" s="402" t="s">
        <v>4</v>
      </c>
      <c r="L144" s="402"/>
      <c r="M144" s="402" t="s">
        <v>5</v>
      </c>
      <c r="N144" s="402"/>
      <c r="O144" s="402" t="s">
        <v>848</v>
      </c>
      <c r="P144" s="404" t="s">
        <v>6</v>
      </c>
    </row>
    <row r="145" spans="1:16" ht="12.75" customHeight="1" x14ac:dyDescent="0.2">
      <c r="A145" s="408"/>
      <c r="B145" s="400"/>
      <c r="C145" s="400"/>
      <c r="D145" s="400"/>
      <c r="E145" s="411"/>
      <c r="F145" s="403"/>
      <c r="G145" s="403"/>
      <c r="H145" s="403"/>
      <c r="I145" s="403"/>
      <c r="J145" s="403"/>
      <c r="K145" s="403"/>
      <c r="L145" s="403"/>
      <c r="M145" s="403"/>
      <c r="N145" s="403"/>
      <c r="O145" s="403"/>
      <c r="P145" s="405"/>
    </row>
    <row r="146" spans="1:16" ht="88.5" customHeight="1" thickBot="1" x14ac:dyDescent="0.25">
      <c r="A146" s="409"/>
      <c r="B146" s="401"/>
      <c r="C146" s="401"/>
      <c r="D146" s="401"/>
      <c r="E146" s="207" t="s">
        <v>832</v>
      </c>
      <c r="F146" s="208" t="s">
        <v>7</v>
      </c>
      <c r="G146" s="208" t="s">
        <v>8</v>
      </c>
      <c r="H146" s="208" t="s">
        <v>7</v>
      </c>
      <c r="I146" s="208" t="s">
        <v>8</v>
      </c>
      <c r="J146" s="208" t="s">
        <v>7</v>
      </c>
      <c r="K146" s="208" t="s">
        <v>8</v>
      </c>
      <c r="L146" s="208" t="s">
        <v>7</v>
      </c>
      <c r="M146" s="208" t="s">
        <v>8</v>
      </c>
      <c r="N146" s="208" t="s">
        <v>7</v>
      </c>
      <c r="O146" s="208" t="s">
        <v>7</v>
      </c>
      <c r="P146" s="406"/>
    </row>
    <row r="147" spans="1:16" ht="27.75" customHeight="1" thickBot="1" x14ac:dyDescent="0.25">
      <c r="A147" s="225" t="s">
        <v>86</v>
      </c>
      <c r="B147" s="214" t="s">
        <v>87</v>
      </c>
      <c r="C147" s="214" t="s">
        <v>9</v>
      </c>
      <c r="D147" s="214" t="s">
        <v>10</v>
      </c>
      <c r="E147" s="215">
        <v>1</v>
      </c>
      <c r="F147" s="216">
        <f t="shared" ref="F147" si="84">E147+1</f>
        <v>2</v>
      </c>
      <c r="G147" s="216">
        <f t="shared" ref="G147" si="85">F147+1</f>
        <v>3</v>
      </c>
      <c r="H147" s="216">
        <f t="shared" ref="H147" si="86">G147+1</f>
        <v>4</v>
      </c>
      <c r="I147" s="216">
        <f t="shared" ref="I147" si="87">H147+1</f>
        <v>5</v>
      </c>
      <c r="J147" s="216">
        <f t="shared" ref="J147" si="88">I147+1</f>
        <v>6</v>
      </c>
      <c r="K147" s="216">
        <f t="shared" ref="K147" si="89">J147+1</f>
        <v>7</v>
      </c>
      <c r="L147" s="216">
        <f t="shared" ref="L147" si="90">K147+1</f>
        <v>8</v>
      </c>
      <c r="M147" s="216">
        <f t="shared" ref="M147" si="91">L147+1</f>
        <v>9</v>
      </c>
      <c r="N147" s="216">
        <f t="shared" ref="N147" si="92">M147+1</f>
        <v>10</v>
      </c>
      <c r="O147" s="216">
        <f t="shared" ref="O147" si="93">N147+1</f>
        <v>11</v>
      </c>
      <c r="P147" s="217">
        <f t="shared" ref="P147" si="94">O147+1</f>
        <v>12</v>
      </c>
    </row>
    <row r="148" spans="1:16" ht="81.75" customHeight="1" x14ac:dyDescent="0.2">
      <c r="A148" s="274" t="s">
        <v>307</v>
      </c>
      <c r="B148" s="240" t="s">
        <v>308</v>
      </c>
      <c r="C148" s="241" t="s">
        <v>309</v>
      </c>
      <c r="D148" s="242" t="s">
        <v>310</v>
      </c>
      <c r="E148" s="243">
        <v>0</v>
      </c>
      <c r="F148" s="244">
        <v>0</v>
      </c>
      <c r="G148" s="245">
        <f t="shared" ref="G148:N149" si="95">IF(G132=0,,+G109/G132)</f>
        <v>0</v>
      </c>
      <c r="H148" s="245">
        <f t="shared" si="95"/>
        <v>0</v>
      </c>
      <c r="I148" s="245">
        <f t="shared" si="95"/>
        <v>0</v>
      </c>
      <c r="J148" s="245">
        <f t="shared" si="95"/>
        <v>0</v>
      </c>
      <c r="K148" s="245">
        <f t="shared" si="95"/>
        <v>0</v>
      </c>
      <c r="L148" s="245">
        <f t="shared" si="95"/>
        <v>0</v>
      </c>
      <c r="M148" s="245">
        <f t="shared" si="95"/>
        <v>0</v>
      </c>
      <c r="N148" s="245">
        <f t="shared" si="95"/>
        <v>0</v>
      </c>
      <c r="O148" s="244">
        <v>0</v>
      </c>
      <c r="P148" s="246">
        <v>0</v>
      </c>
    </row>
    <row r="149" spans="1:16" ht="27.75" x14ac:dyDescent="0.2">
      <c r="A149" s="275" t="s">
        <v>311</v>
      </c>
      <c r="B149" s="220" t="s">
        <v>156</v>
      </c>
      <c r="C149" s="117" t="s">
        <v>309</v>
      </c>
      <c r="D149" s="119" t="s">
        <v>312</v>
      </c>
      <c r="E149" s="123">
        <v>0</v>
      </c>
      <c r="F149" s="33">
        <v>0</v>
      </c>
      <c r="G149" s="41">
        <f t="shared" si="95"/>
        <v>0</v>
      </c>
      <c r="H149" s="41">
        <f t="shared" si="95"/>
        <v>0</v>
      </c>
      <c r="I149" s="41">
        <f t="shared" si="95"/>
        <v>0</v>
      </c>
      <c r="J149" s="41">
        <f t="shared" si="95"/>
        <v>0</v>
      </c>
      <c r="K149" s="41">
        <f t="shared" si="95"/>
        <v>0</v>
      </c>
      <c r="L149" s="41">
        <f t="shared" si="95"/>
        <v>0</v>
      </c>
      <c r="M149" s="41">
        <f t="shared" si="95"/>
        <v>0</v>
      </c>
      <c r="N149" s="41">
        <f t="shared" si="95"/>
        <v>0</v>
      </c>
      <c r="O149" s="33">
        <v>0</v>
      </c>
      <c r="P149" s="38">
        <v>0</v>
      </c>
    </row>
    <row r="150" spans="1:16" ht="27.75" x14ac:dyDescent="0.2">
      <c r="A150" s="275" t="s">
        <v>313</v>
      </c>
      <c r="B150" s="220" t="s">
        <v>158</v>
      </c>
      <c r="C150" s="117" t="s">
        <v>309</v>
      </c>
      <c r="D150" s="119" t="s">
        <v>314</v>
      </c>
      <c r="E150" s="123">
        <v>0</v>
      </c>
      <c r="F150" s="33">
        <v>0</v>
      </c>
      <c r="G150" s="41">
        <f t="shared" ref="G150:L151" si="96">IF(G134=0,,+G112/G134)</f>
        <v>0</v>
      </c>
      <c r="H150" s="41">
        <f t="shared" si="96"/>
        <v>0</v>
      </c>
      <c r="I150" s="41">
        <f t="shared" si="96"/>
        <v>0</v>
      </c>
      <c r="J150" s="41">
        <f t="shared" si="96"/>
        <v>0</v>
      </c>
      <c r="K150" s="41">
        <f t="shared" si="96"/>
        <v>0</v>
      </c>
      <c r="L150" s="41">
        <f t="shared" si="96"/>
        <v>0</v>
      </c>
      <c r="M150" s="33">
        <v>0</v>
      </c>
      <c r="N150" s="33">
        <v>0</v>
      </c>
      <c r="O150" s="33">
        <v>0</v>
      </c>
      <c r="P150" s="38">
        <v>0</v>
      </c>
    </row>
    <row r="151" spans="1:16" ht="27.75" x14ac:dyDescent="0.2">
      <c r="A151" s="275" t="s">
        <v>315</v>
      </c>
      <c r="B151" s="220" t="s">
        <v>160</v>
      </c>
      <c r="C151" s="117" t="s">
        <v>309</v>
      </c>
      <c r="D151" s="119" t="s">
        <v>316</v>
      </c>
      <c r="E151" s="123">
        <v>0</v>
      </c>
      <c r="F151" s="33">
        <v>0</v>
      </c>
      <c r="G151" s="41">
        <f t="shared" si="96"/>
        <v>0</v>
      </c>
      <c r="H151" s="41">
        <f t="shared" si="96"/>
        <v>0</v>
      </c>
      <c r="I151" s="41">
        <f t="shared" si="96"/>
        <v>0</v>
      </c>
      <c r="J151" s="41">
        <f t="shared" si="96"/>
        <v>0</v>
      </c>
      <c r="K151" s="41">
        <f t="shared" si="96"/>
        <v>0</v>
      </c>
      <c r="L151" s="41">
        <f t="shared" si="96"/>
        <v>0</v>
      </c>
      <c r="M151" s="33">
        <v>0</v>
      </c>
      <c r="N151" s="33">
        <v>0</v>
      </c>
      <c r="O151" s="33">
        <v>0</v>
      </c>
      <c r="P151" s="38">
        <v>0</v>
      </c>
    </row>
    <row r="152" spans="1:16" ht="27.75" x14ac:dyDescent="0.2">
      <c r="A152" s="275" t="s">
        <v>317</v>
      </c>
      <c r="B152" s="220" t="s">
        <v>162</v>
      </c>
      <c r="C152" s="117" t="s">
        <v>309</v>
      </c>
      <c r="D152" s="119" t="s">
        <v>318</v>
      </c>
      <c r="E152" s="123">
        <v>0</v>
      </c>
      <c r="F152" s="33">
        <v>0</v>
      </c>
      <c r="G152" s="41">
        <f t="shared" ref="G152:L152" si="97">IF(G137=0,,+G115/G137)</f>
        <v>0</v>
      </c>
      <c r="H152" s="41">
        <f t="shared" si="97"/>
        <v>0</v>
      </c>
      <c r="I152" s="41">
        <f t="shared" si="97"/>
        <v>0</v>
      </c>
      <c r="J152" s="41">
        <f t="shared" si="97"/>
        <v>0</v>
      </c>
      <c r="K152" s="41">
        <f t="shared" si="97"/>
        <v>0</v>
      </c>
      <c r="L152" s="41">
        <f t="shared" si="97"/>
        <v>0</v>
      </c>
      <c r="M152" s="33">
        <v>0</v>
      </c>
      <c r="N152" s="33">
        <v>0</v>
      </c>
      <c r="O152" s="33">
        <v>0</v>
      </c>
      <c r="P152" s="38">
        <v>0</v>
      </c>
    </row>
    <row r="153" spans="1:16" ht="109.5" customHeight="1" x14ac:dyDescent="0.2">
      <c r="A153" s="275" t="s">
        <v>319</v>
      </c>
      <c r="B153" s="221" t="s">
        <v>320</v>
      </c>
      <c r="C153" s="117" t="s">
        <v>309</v>
      </c>
      <c r="D153" s="119" t="s">
        <v>321</v>
      </c>
      <c r="E153" s="123">
        <v>0</v>
      </c>
      <c r="F153" s="33">
        <v>0</v>
      </c>
      <c r="G153" s="41">
        <f t="shared" ref="G153:H157" si="98">IF(G138=0,,G116/G138)</f>
        <v>0</v>
      </c>
      <c r="H153" s="41">
        <f t="shared" si="98"/>
        <v>0</v>
      </c>
      <c r="I153" s="33">
        <v>0</v>
      </c>
      <c r="J153" s="33">
        <v>0</v>
      </c>
      <c r="K153" s="41">
        <f>G153</f>
        <v>0</v>
      </c>
      <c r="L153" s="41">
        <f>H153</f>
        <v>0</v>
      </c>
      <c r="M153" s="33">
        <v>0</v>
      </c>
      <c r="N153" s="33">
        <v>0</v>
      </c>
      <c r="O153" s="33">
        <v>0</v>
      </c>
      <c r="P153" s="38">
        <v>0</v>
      </c>
    </row>
    <row r="154" spans="1:16" ht="27.75" x14ac:dyDescent="0.2">
      <c r="A154" s="275" t="s">
        <v>322</v>
      </c>
      <c r="B154" s="220" t="s">
        <v>156</v>
      </c>
      <c r="C154" s="117" t="s">
        <v>309</v>
      </c>
      <c r="D154" s="119" t="s">
        <v>323</v>
      </c>
      <c r="E154" s="123">
        <v>0</v>
      </c>
      <c r="F154" s="33">
        <v>0</v>
      </c>
      <c r="G154" s="41">
        <f t="shared" si="98"/>
        <v>0</v>
      </c>
      <c r="H154" s="41">
        <f t="shared" si="98"/>
        <v>0</v>
      </c>
      <c r="I154" s="33">
        <v>0</v>
      </c>
      <c r="J154" s="33">
        <v>0</v>
      </c>
      <c r="K154" s="41">
        <f t="shared" ref="K154:L156" si="99">G154</f>
        <v>0</v>
      </c>
      <c r="L154" s="41">
        <f t="shared" si="99"/>
        <v>0</v>
      </c>
      <c r="M154" s="33">
        <v>0</v>
      </c>
      <c r="N154" s="33">
        <v>0</v>
      </c>
      <c r="O154" s="33">
        <v>0</v>
      </c>
      <c r="P154" s="38">
        <v>0</v>
      </c>
    </row>
    <row r="155" spans="1:16" ht="27.75" x14ac:dyDescent="0.2">
      <c r="A155" s="275" t="s">
        <v>324</v>
      </c>
      <c r="B155" s="220" t="s">
        <v>158</v>
      </c>
      <c r="C155" s="117" t="s">
        <v>309</v>
      </c>
      <c r="D155" s="119" t="s">
        <v>325</v>
      </c>
      <c r="E155" s="123">
        <v>0</v>
      </c>
      <c r="F155" s="33">
        <v>0</v>
      </c>
      <c r="G155" s="41">
        <f t="shared" si="98"/>
        <v>0</v>
      </c>
      <c r="H155" s="41">
        <f t="shared" si="98"/>
        <v>0</v>
      </c>
      <c r="I155" s="33">
        <v>0</v>
      </c>
      <c r="J155" s="33">
        <v>0</v>
      </c>
      <c r="K155" s="41">
        <f t="shared" si="99"/>
        <v>0</v>
      </c>
      <c r="L155" s="41">
        <f t="shared" si="99"/>
        <v>0</v>
      </c>
      <c r="M155" s="33">
        <v>0</v>
      </c>
      <c r="N155" s="33">
        <v>0</v>
      </c>
      <c r="O155" s="33">
        <v>0</v>
      </c>
      <c r="P155" s="38">
        <v>0</v>
      </c>
    </row>
    <row r="156" spans="1:16" ht="27.75" x14ac:dyDescent="0.2">
      <c r="A156" s="275" t="s">
        <v>326</v>
      </c>
      <c r="B156" s="220" t="s">
        <v>160</v>
      </c>
      <c r="C156" s="117" t="s">
        <v>309</v>
      </c>
      <c r="D156" s="119" t="s">
        <v>327</v>
      </c>
      <c r="E156" s="123">
        <v>0</v>
      </c>
      <c r="F156" s="33">
        <v>0</v>
      </c>
      <c r="G156" s="41">
        <f t="shared" si="98"/>
        <v>0</v>
      </c>
      <c r="H156" s="41">
        <f t="shared" si="98"/>
        <v>0</v>
      </c>
      <c r="I156" s="33">
        <v>0</v>
      </c>
      <c r="J156" s="33">
        <v>0</v>
      </c>
      <c r="K156" s="41">
        <f t="shared" si="99"/>
        <v>0</v>
      </c>
      <c r="L156" s="41">
        <f t="shared" si="99"/>
        <v>0</v>
      </c>
      <c r="M156" s="33">
        <v>0</v>
      </c>
      <c r="N156" s="33">
        <v>0</v>
      </c>
      <c r="O156" s="33">
        <v>0</v>
      </c>
      <c r="P156" s="38">
        <v>0</v>
      </c>
    </row>
    <row r="157" spans="1:16" ht="27.75" x14ac:dyDescent="0.2">
      <c r="A157" s="275" t="s">
        <v>328</v>
      </c>
      <c r="B157" s="220" t="s">
        <v>162</v>
      </c>
      <c r="C157" s="117" t="s">
        <v>309</v>
      </c>
      <c r="D157" s="119" t="s">
        <v>329</v>
      </c>
      <c r="E157" s="123">
        <v>0</v>
      </c>
      <c r="F157" s="33">
        <v>0</v>
      </c>
      <c r="G157" s="41">
        <f t="shared" si="98"/>
        <v>0</v>
      </c>
      <c r="H157" s="41">
        <f t="shared" si="98"/>
        <v>0</v>
      </c>
      <c r="I157" s="33">
        <v>0</v>
      </c>
      <c r="J157" s="33">
        <v>0</v>
      </c>
      <c r="K157" s="41">
        <f>G157</f>
        <v>0</v>
      </c>
      <c r="L157" s="41">
        <f>H157</f>
        <v>0</v>
      </c>
      <c r="M157" s="33">
        <v>0</v>
      </c>
      <c r="N157" s="33">
        <v>0</v>
      </c>
      <c r="O157" s="33">
        <v>0</v>
      </c>
      <c r="P157" s="38">
        <v>0</v>
      </c>
    </row>
    <row r="158" spans="1:16" ht="83.25" x14ac:dyDescent="0.2">
      <c r="A158" s="275" t="s">
        <v>330</v>
      </c>
      <c r="B158" s="220" t="s">
        <v>331</v>
      </c>
      <c r="C158" s="117" t="s">
        <v>332</v>
      </c>
      <c r="D158" s="119" t="s">
        <v>333</v>
      </c>
      <c r="E158" s="126">
        <f t="shared" ref="E158:N158" si="100">IF(E132=0,,E103/E132)</f>
        <v>0</v>
      </c>
      <c r="F158" s="42">
        <f t="shared" si="100"/>
        <v>0</v>
      </c>
      <c r="G158" s="42">
        <f t="shared" si="100"/>
        <v>0</v>
      </c>
      <c r="H158" s="42">
        <f t="shared" si="100"/>
        <v>0</v>
      </c>
      <c r="I158" s="42">
        <f t="shared" si="100"/>
        <v>0</v>
      </c>
      <c r="J158" s="42">
        <f t="shared" si="100"/>
        <v>0</v>
      </c>
      <c r="K158" s="42">
        <f t="shared" si="100"/>
        <v>0</v>
      </c>
      <c r="L158" s="42">
        <f t="shared" si="100"/>
        <v>0</v>
      </c>
      <c r="M158" s="42">
        <f t="shared" si="100"/>
        <v>0</v>
      </c>
      <c r="N158" s="42">
        <f t="shared" si="100"/>
        <v>0</v>
      </c>
      <c r="O158" s="33">
        <v>0</v>
      </c>
      <c r="P158" s="38">
        <v>0</v>
      </c>
    </row>
    <row r="159" spans="1:16" ht="27" customHeight="1" x14ac:dyDescent="0.2">
      <c r="A159" s="275" t="s">
        <v>334</v>
      </c>
      <c r="B159" s="220" t="s">
        <v>156</v>
      </c>
      <c r="C159" s="117" t="s">
        <v>332</v>
      </c>
      <c r="D159" s="119" t="s">
        <v>335</v>
      </c>
      <c r="E159" s="126">
        <f t="shared" ref="E159:N159" si="101">IF(E133=0,,E104/E133)</f>
        <v>0</v>
      </c>
      <c r="F159" s="42">
        <f t="shared" si="101"/>
        <v>0</v>
      </c>
      <c r="G159" s="42">
        <f t="shared" si="101"/>
        <v>0</v>
      </c>
      <c r="H159" s="42">
        <f t="shared" si="101"/>
        <v>0</v>
      </c>
      <c r="I159" s="42">
        <f t="shared" si="101"/>
        <v>0</v>
      </c>
      <c r="J159" s="42">
        <f t="shared" si="101"/>
        <v>0</v>
      </c>
      <c r="K159" s="42">
        <f t="shared" si="101"/>
        <v>0</v>
      </c>
      <c r="L159" s="42">
        <f t="shared" si="101"/>
        <v>0</v>
      </c>
      <c r="M159" s="42">
        <f t="shared" si="101"/>
        <v>0</v>
      </c>
      <c r="N159" s="42">
        <f t="shared" si="101"/>
        <v>0</v>
      </c>
      <c r="O159" s="33">
        <v>0</v>
      </c>
      <c r="P159" s="38">
        <v>0</v>
      </c>
    </row>
    <row r="160" spans="1:16" ht="27" customHeight="1" x14ac:dyDescent="0.2">
      <c r="A160" s="275" t="s">
        <v>336</v>
      </c>
      <c r="B160" s="220" t="s">
        <v>158</v>
      </c>
      <c r="C160" s="117" t="s">
        <v>332</v>
      </c>
      <c r="D160" s="119" t="s">
        <v>337</v>
      </c>
      <c r="E160" s="126">
        <f t="shared" ref="E160:L161" si="102">IF(E134=0,,E105/E134)</f>
        <v>0</v>
      </c>
      <c r="F160" s="42">
        <f t="shared" si="102"/>
        <v>0</v>
      </c>
      <c r="G160" s="42">
        <f t="shared" si="102"/>
        <v>0</v>
      </c>
      <c r="H160" s="42">
        <f t="shared" si="102"/>
        <v>0</v>
      </c>
      <c r="I160" s="42">
        <f t="shared" si="102"/>
        <v>0</v>
      </c>
      <c r="J160" s="42">
        <f t="shared" si="102"/>
        <v>0</v>
      </c>
      <c r="K160" s="42">
        <f t="shared" si="102"/>
        <v>0</v>
      </c>
      <c r="L160" s="42">
        <f t="shared" si="102"/>
        <v>0</v>
      </c>
      <c r="M160" s="33">
        <v>0</v>
      </c>
      <c r="N160" s="33">
        <v>0</v>
      </c>
      <c r="O160" s="33">
        <v>0</v>
      </c>
      <c r="P160" s="38">
        <v>0</v>
      </c>
    </row>
    <row r="161" spans="1:16" ht="27" customHeight="1" x14ac:dyDescent="0.2">
      <c r="A161" s="275" t="s">
        <v>338</v>
      </c>
      <c r="B161" s="220" t="s">
        <v>160</v>
      </c>
      <c r="C161" s="117" t="s">
        <v>332</v>
      </c>
      <c r="D161" s="119" t="s">
        <v>339</v>
      </c>
      <c r="E161" s="126">
        <f t="shared" si="102"/>
        <v>0</v>
      </c>
      <c r="F161" s="42">
        <f t="shared" si="102"/>
        <v>0</v>
      </c>
      <c r="G161" s="42">
        <f t="shared" si="102"/>
        <v>0</v>
      </c>
      <c r="H161" s="42">
        <f t="shared" si="102"/>
        <v>0</v>
      </c>
      <c r="I161" s="42">
        <f t="shared" si="102"/>
        <v>0</v>
      </c>
      <c r="J161" s="42">
        <f t="shared" si="102"/>
        <v>0</v>
      </c>
      <c r="K161" s="42">
        <f t="shared" si="102"/>
        <v>0</v>
      </c>
      <c r="L161" s="42">
        <f t="shared" si="102"/>
        <v>0</v>
      </c>
      <c r="M161" s="33">
        <v>0</v>
      </c>
      <c r="N161" s="33">
        <v>0</v>
      </c>
      <c r="O161" s="33">
        <v>0</v>
      </c>
      <c r="P161" s="38">
        <v>0</v>
      </c>
    </row>
    <row r="162" spans="1:16" ht="27" customHeight="1" x14ac:dyDescent="0.2">
      <c r="A162" s="275" t="s">
        <v>340</v>
      </c>
      <c r="B162" s="220" t="s">
        <v>162</v>
      </c>
      <c r="C162" s="117" t="s">
        <v>332</v>
      </c>
      <c r="D162" s="119" t="s">
        <v>341</v>
      </c>
      <c r="E162" s="126">
        <f t="shared" ref="E162:L162" si="103">IF(E137=0,,E107/E137)</f>
        <v>0</v>
      </c>
      <c r="F162" s="42">
        <f t="shared" si="103"/>
        <v>0</v>
      </c>
      <c r="G162" s="42">
        <f t="shared" si="103"/>
        <v>0</v>
      </c>
      <c r="H162" s="42">
        <f t="shared" si="103"/>
        <v>0</v>
      </c>
      <c r="I162" s="42">
        <f t="shared" si="103"/>
        <v>0</v>
      </c>
      <c r="J162" s="42">
        <f t="shared" si="103"/>
        <v>0</v>
      </c>
      <c r="K162" s="42">
        <f t="shared" si="103"/>
        <v>0</v>
      </c>
      <c r="L162" s="42">
        <f t="shared" si="103"/>
        <v>0</v>
      </c>
      <c r="M162" s="33">
        <v>0</v>
      </c>
      <c r="N162" s="33">
        <v>0</v>
      </c>
      <c r="O162" s="33">
        <v>0</v>
      </c>
      <c r="P162" s="38">
        <v>0</v>
      </c>
    </row>
    <row r="163" spans="1:16" ht="111" x14ac:dyDescent="0.2">
      <c r="A163" s="275" t="s">
        <v>342</v>
      </c>
      <c r="B163" s="220" t="s">
        <v>343</v>
      </c>
      <c r="C163" s="117" t="s">
        <v>332</v>
      </c>
      <c r="D163" s="119" t="s">
        <v>344</v>
      </c>
      <c r="E163" s="123">
        <v>0</v>
      </c>
      <c r="F163" s="33">
        <v>0</v>
      </c>
      <c r="G163" s="42">
        <f>IF(G132+G138=0,,(G109+G116-G103)/(G132+G138))</f>
        <v>0</v>
      </c>
      <c r="H163" s="42">
        <f>IF(H132+H138=0,,(H109+H116-H103)/(H132+H138))</f>
        <v>0</v>
      </c>
      <c r="I163" s="42">
        <f>IF(I132=0,,(I109-I103)/I132)</f>
        <v>0</v>
      </c>
      <c r="J163" s="42">
        <f>IF(J132=0,,(J109-J103)/J132)</f>
        <v>0</v>
      </c>
      <c r="K163" s="42">
        <f>IF(K132+K138=0,,(K109+K116-K103)/(K132+K138))</f>
        <v>0</v>
      </c>
      <c r="L163" s="42">
        <f>IF(L132+L138=0,,(L109+L116-L103)/(L132+L138))</f>
        <v>0</v>
      </c>
      <c r="M163" s="42">
        <f>IF(M132=0,,(M109-M103)/M132)</f>
        <v>0</v>
      </c>
      <c r="N163" s="42">
        <f>IF(N132=0,,(N109-N103)/N132)</f>
        <v>0</v>
      </c>
      <c r="O163" s="33">
        <v>0</v>
      </c>
      <c r="P163" s="38">
        <v>0</v>
      </c>
    </row>
    <row r="164" spans="1:16" ht="26.25" customHeight="1" x14ac:dyDescent="0.2">
      <c r="A164" s="275" t="s">
        <v>345</v>
      </c>
      <c r="B164" s="220" t="s">
        <v>156</v>
      </c>
      <c r="C164" s="117" t="s">
        <v>332</v>
      </c>
      <c r="D164" s="119" t="s">
        <v>346</v>
      </c>
      <c r="E164" s="123">
        <v>0</v>
      </c>
      <c r="F164" s="33">
        <v>0</v>
      </c>
      <c r="G164" s="42">
        <f>IF(G133+G139=0,,(G110+G117-G104)/(G133+G139))</f>
        <v>0</v>
      </c>
      <c r="H164" s="42">
        <f>IF(H133+H139=0,,(H110+H117-H104)/(H133+H139))</f>
        <v>0</v>
      </c>
      <c r="I164" s="42">
        <f>IF(I133=0,,(I110-I104)/I133)</f>
        <v>0</v>
      </c>
      <c r="J164" s="42">
        <f>IF(J133=0,,(J110-J104)/J133)</f>
        <v>0</v>
      </c>
      <c r="K164" s="42">
        <f>IF(K133+K139=0,,(K110+K117-K104)/(K133+K139))</f>
        <v>0</v>
      </c>
      <c r="L164" s="42">
        <f>IF(L133+L139=0,,(L110+L117-L104)/(L133+L139))</f>
        <v>0</v>
      </c>
      <c r="M164" s="42">
        <f>IF(M133=0,,(M110-M104)/M133)</f>
        <v>0</v>
      </c>
      <c r="N164" s="42">
        <f>IF(N133=0,,(N110-N104)/N133)</f>
        <v>0</v>
      </c>
      <c r="O164" s="33">
        <v>0</v>
      </c>
      <c r="P164" s="38">
        <v>0</v>
      </c>
    </row>
    <row r="165" spans="1:16" ht="26.25" customHeight="1" x14ac:dyDescent="0.2">
      <c r="A165" s="275" t="s">
        <v>347</v>
      </c>
      <c r="B165" s="220" t="s">
        <v>158</v>
      </c>
      <c r="C165" s="117" t="s">
        <v>332</v>
      </c>
      <c r="D165" s="119" t="s">
        <v>348</v>
      </c>
      <c r="E165" s="123">
        <v>0</v>
      </c>
      <c r="F165" s="33">
        <v>0</v>
      </c>
      <c r="G165" s="42">
        <f>IF(G134+G140=0,,(G112+G118-G105)/(G134+G140))</f>
        <v>0</v>
      </c>
      <c r="H165" s="42">
        <f>IF(H134+H140=0,,(H112+H118-H105)/(H134+H140))</f>
        <v>0</v>
      </c>
      <c r="I165" s="42">
        <f>IF(I134=0,,(I112-I105)/I134)</f>
        <v>0</v>
      </c>
      <c r="J165" s="42">
        <f>IF(J134=0,,(J112-J105)/J134)</f>
        <v>0</v>
      </c>
      <c r="K165" s="42">
        <f>IF(K134+K140=0,,(K112+K118-K105)/(K134+K140))</f>
        <v>0</v>
      </c>
      <c r="L165" s="42">
        <f>IF(L134+L140=0,,(L112+L118-L105)/(L134+L140))</f>
        <v>0</v>
      </c>
      <c r="M165" s="33">
        <v>0</v>
      </c>
      <c r="N165" s="33">
        <v>0</v>
      </c>
      <c r="O165" s="33">
        <v>0</v>
      </c>
      <c r="P165" s="38">
        <v>0</v>
      </c>
    </row>
    <row r="166" spans="1:16" ht="26.25" customHeight="1" x14ac:dyDescent="0.2">
      <c r="A166" s="275" t="s">
        <v>349</v>
      </c>
      <c r="B166" s="220" t="s">
        <v>160</v>
      </c>
      <c r="C166" s="117" t="s">
        <v>332</v>
      </c>
      <c r="D166" s="119" t="s">
        <v>350</v>
      </c>
      <c r="E166" s="123">
        <v>0</v>
      </c>
      <c r="F166" s="33">
        <v>0</v>
      </c>
      <c r="G166" s="42">
        <f>IF(G135+G141=0,,(G113+G119-G106)/(G135+G141))</f>
        <v>0</v>
      </c>
      <c r="H166" s="42">
        <f>IF(H135+H141=0,,(H113+H119-H106)/(H135+H141))</f>
        <v>0</v>
      </c>
      <c r="I166" s="42">
        <f>IF(I135=0,,(I113-I106)/I135)</f>
        <v>0</v>
      </c>
      <c r="J166" s="42">
        <f>IF(J135=0,,(J113-J106)/J135)</f>
        <v>0</v>
      </c>
      <c r="K166" s="42">
        <f>IF(K135+K141=0,,(K113+K119-K106)/(K135+K141))</f>
        <v>0</v>
      </c>
      <c r="L166" s="42">
        <f>IF(L135+L141=0,,(L113+L119-L106)/(L135+L141))</f>
        <v>0</v>
      </c>
      <c r="M166" s="33">
        <v>0</v>
      </c>
      <c r="N166" s="33">
        <v>0</v>
      </c>
      <c r="O166" s="33">
        <v>0</v>
      </c>
      <c r="P166" s="38">
        <v>0</v>
      </c>
    </row>
    <row r="167" spans="1:16" ht="26.25" customHeight="1" x14ac:dyDescent="0.2">
      <c r="A167" s="275" t="s">
        <v>351</v>
      </c>
      <c r="B167" s="220" t="s">
        <v>162</v>
      </c>
      <c r="C167" s="117" t="s">
        <v>332</v>
      </c>
      <c r="D167" s="119" t="s">
        <v>352</v>
      </c>
      <c r="E167" s="123">
        <v>0</v>
      </c>
      <c r="F167" s="33">
        <v>0</v>
      </c>
      <c r="G167" s="42">
        <f>IF(G137+G142=0,,(G115+G120-G107)/(G137+G142))</f>
        <v>0</v>
      </c>
      <c r="H167" s="42">
        <f>IF(H137+H142=0,,(H115+H120-H107)/(H137+H142))</f>
        <v>0</v>
      </c>
      <c r="I167" s="42">
        <f>IF(I137=0,,(I115-I107)/I137)</f>
        <v>0</v>
      </c>
      <c r="J167" s="42">
        <f>IF(J137=0,,(J115-J107)/J137)</f>
        <v>0</v>
      </c>
      <c r="K167" s="42">
        <f>IF(K137+K142=0,,(K115+K120-K107)/(K137+K142))</f>
        <v>0</v>
      </c>
      <c r="L167" s="42">
        <f>IF(L137+L142=0,,(L115+L120-L107)/(L137+L142))</f>
        <v>0</v>
      </c>
      <c r="M167" s="33">
        <v>0</v>
      </c>
      <c r="N167" s="33">
        <v>0</v>
      </c>
      <c r="O167" s="33">
        <v>0</v>
      </c>
      <c r="P167" s="38">
        <v>0</v>
      </c>
    </row>
    <row r="168" spans="1:16" ht="86.25" customHeight="1" x14ac:dyDescent="0.2">
      <c r="A168" s="275" t="s">
        <v>354</v>
      </c>
      <c r="B168" s="220" t="s">
        <v>355</v>
      </c>
      <c r="C168" s="117" t="s">
        <v>332</v>
      </c>
      <c r="D168" s="119" t="s">
        <v>356</v>
      </c>
      <c r="E168" s="126">
        <f>IF(E132=0,,(E65+E70+E21)/E132)</f>
        <v>0</v>
      </c>
      <c r="F168" s="42">
        <f>IF(F132=0,,(F65+F70+F21)/F132)</f>
        <v>0</v>
      </c>
      <c r="G168" s="33">
        <v>0</v>
      </c>
      <c r="H168" s="33">
        <v>0</v>
      </c>
      <c r="I168" s="33">
        <v>0</v>
      </c>
      <c r="J168" s="33">
        <v>0</v>
      </c>
      <c r="K168" s="42">
        <f>E168</f>
        <v>0</v>
      </c>
      <c r="L168" s="42">
        <f>F168</f>
        <v>0</v>
      </c>
      <c r="M168" s="42">
        <f>IF(M132=0,,(M65+M70+M21+M75)/M132)</f>
        <v>0</v>
      </c>
      <c r="N168" s="42">
        <f>IF(N132=0,,(N65+N70+N21+N75)/N132)</f>
        <v>0</v>
      </c>
      <c r="O168" s="33">
        <v>0</v>
      </c>
      <c r="P168" s="38">
        <v>0</v>
      </c>
    </row>
    <row r="169" spans="1:16" ht="26.25" customHeight="1" x14ac:dyDescent="0.2">
      <c r="A169" s="275" t="s">
        <v>357</v>
      </c>
      <c r="B169" s="220" t="s">
        <v>156</v>
      </c>
      <c r="C169" s="117" t="s">
        <v>332</v>
      </c>
      <c r="D169" s="119" t="s">
        <v>358</v>
      </c>
      <c r="E169" s="126">
        <f>IF(E133=0,,(E66+E71+E21/E132*E133)/E133)</f>
        <v>0</v>
      </c>
      <c r="F169" s="42">
        <f>IF(F133=0,,(F66+F71+F21/F132*F133)/F133)</f>
        <v>0</v>
      </c>
      <c r="G169" s="33">
        <v>0</v>
      </c>
      <c r="H169" s="33">
        <v>0</v>
      </c>
      <c r="I169" s="33">
        <v>0</v>
      </c>
      <c r="J169" s="33">
        <v>0</v>
      </c>
      <c r="K169" s="42">
        <f t="shared" ref="K169:K172" si="104">E169</f>
        <v>0</v>
      </c>
      <c r="L169" s="42">
        <f t="shared" ref="L169:L172" si="105">F169</f>
        <v>0</v>
      </c>
      <c r="M169" s="42">
        <f>IF(M133=0,,(M66+M71+M21+M76/M132*M133)/M133)</f>
        <v>0</v>
      </c>
      <c r="N169" s="42">
        <f>IF(N133=0,,(N66+N71+N21+N76/N132*N133)/N133)</f>
        <v>0</v>
      </c>
      <c r="O169" s="33">
        <v>0</v>
      </c>
      <c r="P169" s="38">
        <v>0</v>
      </c>
    </row>
    <row r="170" spans="1:16" ht="26.25" customHeight="1" x14ac:dyDescent="0.2">
      <c r="A170" s="275" t="s">
        <v>359</v>
      </c>
      <c r="B170" s="220" t="s">
        <v>158</v>
      </c>
      <c r="C170" s="117" t="s">
        <v>332</v>
      </c>
      <c r="D170" s="119" t="s">
        <v>360</v>
      </c>
      <c r="E170" s="126">
        <f>IF(E134=0,,(E67+E72+E21/E132*E134)/E134)</f>
        <v>0</v>
      </c>
      <c r="F170" s="42">
        <f>IF(F134=0,,(F67+F72+F21/F132*F134)/F134)</f>
        <v>0</v>
      </c>
      <c r="G170" s="33">
        <v>0</v>
      </c>
      <c r="H170" s="33">
        <v>0</v>
      </c>
      <c r="I170" s="33">
        <v>0</v>
      </c>
      <c r="J170" s="33">
        <v>0</v>
      </c>
      <c r="K170" s="42">
        <f t="shared" si="104"/>
        <v>0</v>
      </c>
      <c r="L170" s="42">
        <f t="shared" si="105"/>
        <v>0</v>
      </c>
      <c r="M170" s="33">
        <v>0</v>
      </c>
      <c r="N170" s="33">
        <v>0</v>
      </c>
      <c r="O170" s="33">
        <v>0</v>
      </c>
      <c r="P170" s="38">
        <v>0</v>
      </c>
    </row>
    <row r="171" spans="1:16" ht="26.25" customHeight="1" x14ac:dyDescent="0.2">
      <c r="A171" s="275" t="s">
        <v>361</v>
      </c>
      <c r="B171" s="220" t="s">
        <v>160</v>
      </c>
      <c r="C171" s="117" t="s">
        <v>332</v>
      </c>
      <c r="D171" s="119" t="s">
        <v>362</v>
      </c>
      <c r="E171" s="126">
        <f>IF(E135=0,,(E68+E73+E21/E132*E135)/E135)</f>
        <v>0</v>
      </c>
      <c r="F171" s="42">
        <f>IF(F135=0,,(F68+F73+F21/F132*F135)/F135)</f>
        <v>0</v>
      </c>
      <c r="G171" s="33">
        <v>0</v>
      </c>
      <c r="H171" s="33">
        <v>0</v>
      </c>
      <c r="I171" s="33">
        <v>0</v>
      </c>
      <c r="J171" s="33">
        <v>0</v>
      </c>
      <c r="K171" s="42">
        <f t="shared" si="104"/>
        <v>0</v>
      </c>
      <c r="L171" s="42">
        <f t="shared" si="105"/>
        <v>0</v>
      </c>
      <c r="M171" s="33">
        <v>0</v>
      </c>
      <c r="N171" s="33">
        <v>0</v>
      </c>
      <c r="O171" s="33">
        <v>0</v>
      </c>
      <c r="P171" s="38">
        <v>0</v>
      </c>
    </row>
    <row r="172" spans="1:16" ht="26.25" customHeight="1" x14ac:dyDescent="0.2">
      <c r="A172" s="275" t="s">
        <v>363</v>
      </c>
      <c r="B172" s="220" t="s">
        <v>162</v>
      </c>
      <c r="C172" s="117" t="s">
        <v>332</v>
      </c>
      <c r="D172" s="119" t="s">
        <v>364</v>
      </c>
      <c r="E172" s="126">
        <f>IF(E137=0,,(E69+E74+E21/E132*E137)/E137)</f>
        <v>0</v>
      </c>
      <c r="F172" s="42">
        <f>IF(F137=0,,(F69+F74+F21/F132*F137)/F137)</f>
        <v>0</v>
      </c>
      <c r="G172" s="33">
        <v>0</v>
      </c>
      <c r="H172" s="33">
        <v>0</v>
      </c>
      <c r="I172" s="33">
        <v>0</v>
      </c>
      <c r="J172" s="33">
        <v>0</v>
      </c>
      <c r="K172" s="42">
        <f t="shared" si="104"/>
        <v>0</v>
      </c>
      <c r="L172" s="42">
        <f t="shared" si="105"/>
        <v>0</v>
      </c>
      <c r="M172" s="33">
        <v>0</v>
      </c>
      <c r="N172" s="33">
        <v>0</v>
      </c>
      <c r="O172" s="33">
        <v>0</v>
      </c>
      <c r="P172" s="38">
        <v>0</v>
      </c>
    </row>
    <row r="173" spans="1:16" ht="54" customHeight="1" x14ac:dyDescent="0.2">
      <c r="A173" s="275" t="s">
        <v>365</v>
      </c>
      <c r="B173" s="220" t="s">
        <v>366</v>
      </c>
      <c r="C173" s="117" t="s">
        <v>332</v>
      </c>
      <c r="D173" s="119" t="s">
        <v>367</v>
      </c>
      <c r="E173" s="126">
        <f t="shared" ref="E173:N173" si="106">E158-E168</f>
        <v>0</v>
      </c>
      <c r="F173" s="42">
        <f t="shared" si="106"/>
        <v>0</v>
      </c>
      <c r="G173" s="42">
        <f t="shared" si="106"/>
        <v>0</v>
      </c>
      <c r="H173" s="42">
        <f t="shared" si="106"/>
        <v>0</v>
      </c>
      <c r="I173" s="42">
        <f t="shared" si="106"/>
        <v>0</v>
      </c>
      <c r="J173" s="42">
        <f t="shared" si="106"/>
        <v>0</v>
      </c>
      <c r="K173" s="42">
        <f t="shared" si="106"/>
        <v>0</v>
      </c>
      <c r="L173" s="42">
        <f t="shared" si="106"/>
        <v>0</v>
      </c>
      <c r="M173" s="42">
        <f t="shared" si="106"/>
        <v>0</v>
      </c>
      <c r="N173" s="42">
        <f t="shared" si="106"/>
        <v>0</v>
      </c>
      <c r="O173" s="33">
        <v>0</v>
      </c>
      <c r="P173" s="38">
        <v>0</v>
      </c>
    </row>
    <row r="174" spans="1:16" ht="26.25" customHeight="1" x14ac:dyDescent="0.2">
      <c r="A174" s="275" t="s">
        <v>368</v>
      </c>
      <c r="B174" s="220" t="s">
        <v>156</v>
      </c>
      <c r="C174" s="117" t="s">
        <v>332</v>
      </c>
      <c r="D174" s="119" t="s">
        <v>369</v>
      </c>
      <c r="E174" s="126">
        <f t="shared" ref="E174:N174" si="107">E159-E169</f>
        <v>0</v>
      </c>
      <c r="F174" s="42">
        <f t="shared" si="107"/>
        <v>0</v>
      </c>
      <c r="G174" s="42">
        <f t="shared" si="107"/>
        <v>0</v>
      </c>
      <c r="H174" s="42">
        <f t="shared" si="107"/>
        <v>0</v>
      </c>
      <c r="I174" s="42">
        <f t="shared" si="107"/>
        <v>0</v>
      </c>
      <c r="J174" s="42">
        <f t="shared" si="107"/>
        <v>0</v>
      </c>
      <c r="K174" s="42">
        <f t="shared" si="107"/>
        <v>0</v>
      </c>
      <c r="L174" s="42">
        <f t="shared" si="107"/>
        <v>0</v>
      </c>
      <c r="M174" s="42">
        <f t="shared" si="107"/>
        <v>0</v>
      </c>
      <c r="N174" s="42">
        <f t="shared" si="107"/>
        <v>0</v>
      </c>
      <c r="O174" s="33">
        <v>0</v>
      </c>
      <c r="P174" s="38">
        <v>0</v>
      </c>
    </row>
    <row r="175" spans="1:16" ht="26.25" customHeight="1" x14ac:dyDescent="0.2">
      <c r="A175" s="275" t="s">
        <v>370</v>
      </c>
      <c r="B175" s="220" t="s">
        <v>158</v>
      </c>
      <c r="C175" s="117" t="s">
        <v>332</v>
      </c>
      <c r="D175" s="119" t="s">
        <v>371</v>
      </c>
      <c r="E175" s="126">
        <f t="shared" ref="E175:L177" si="108">E160-E170</f>
        <v>0</v>
      </c>
      <c r="F175" s="42">
        <f t="shared" si="108"/>
        <v>0</v>
      </c>
      <c r="G175" s="42">
        <f t="shared" si="108"/>
        <v>0</v>
      </c>
      <c r="H175" s="42">
        <f t="shared" si="108"/>
        <v>0</v>
      </c>
      <c r="I175" s="42">
        <f t="shared" si="108"/>
        <v>0</v>
      </c>
      <c r="J175" s="42">
        <f t="shared" si="108"/>
        <v>0</v>
      </c>
      <c r="K175" s="42">
        <f t="shared" si="108"/>
        <v>0</v>
      </c>
      <c r="L175" s="42">
        <f t="shared" si="108"/>
        <v>0</v>
      </c>
      <c r="M175" s="33">
        <v>0</v>
      </c>
      <c r="N175" s="33">
        <v>0</v>
      </c>
      <c r="O175" s="33">
        <v>0</v>
      </c>
      <c r="P175" s="38">
        <v>0</v>
      </c>
    </row>
    <row r="176" spans="1:16" ht="26.25" customHeight="1" x14ac:dyDescent="0.2">
      <c r="A176" s="275" t="s">
        <v>372</v>
      </c>
      <c r="B176" s="220" t="s">
        <v>160</v>
      </c>
      <c r="C176" s="117" t="s">
        <v>332</v>
      </c>
      <c r="D176" s="119" t="s">
        <v>373</v>
      </c>
      <c r="E176" s="126">
        <f t="shared" si="108"/>
        <v>0</v>
      </c>
      <c r="F176" s="42">
        <f t="shared" si="108"/>
        <v>0</v>
      </c>
      <c r="G176" s="42">
        <f t="shared" si="108"/>
        <v>0</v>
      </c>
      <c r="H176" s="42">
        <f t="shared" si="108"/>
        <v>0</v>
      </c>
      <c r="I176" s="42">
        <f t="shared" si="108"/>
        <v>0</v>
      </c>
      <c r="J176" s="42">
        <f t="shared" si="108"/>
        <v>0</v>
      </c>
      <c r="K176" s="42">
        <f t="shared" si="108"/>
        <v>0</v>
      </c>
      <c r="L176" s="42">
        <f t="shared" si="108"/>
        <v>0</v>
      </c>
      <c r="M176" s="33">
        <v>0</v>
      </c>
      <c r="N176" s="33">
        <v>0</v>
      </c>
      <c r="O176" s="33">
        <v>0</v>
      </c>
      <c r="P176" s="38">
        <v>0</v>
      </c>
    </row>
    <row r="177" spans="1:16" ht="26.25" customHeight="1" x14ac:dyDescent="0.2">
      <c r="A177" s="275" t="s">
        <v>374</v>
      </c>
      <c r="B177" s="220" t="s">
        <v>162</v>
      </c>
      <c r="C177" s="117" t="s">
        <v>332</v>
      </c>
      <c r="D177" s="119" t="s">
        <v>375</v>
      </c>
      <c r="E177" s="126">
        <f t="shared" si="108"/>
        <v>0</v>
      </c>
      <c r="F177" s="42">
        <f t="shared" si="108"/>
        <v>0</v>
      </c>
      <c r="G177" s="42">
        <f t="shared" si="108"/>
        <v>0</v>
      </c>
      <c r="H177" s="42">
        <f t="shared" si="108"/>
        <v>0</v>
      </c>
      <c r="I177" s="42">
        <f t="shared" si="108"/>
        <v>0</v>
      </c>
      <c r="J177" s="42">
        <f t="shared" si="108"/>
        <v>0</v>
      </c>
      <c r="K177" s="42">
        <f t="shared" si="108"/>
        <v>0</v>
      </c>
      <c r="L177" s="42">
        <f t="shared" si="108"/>
        <v>0</v>
      </c>
      <c r="M177" s="33">
        <v>0</v>
      </c>
      <c r="N177" s="33">
        <v>0</v>
      </c>
      <c r="O177" s="33">
        <v>0</v>
      </c>
      <c r="P177" s="38">
        <v>0</v>
      </c>
    </row>
    <row r="178" spans="1:16" ht="55.5" x14ac:dyDescent="0.2">
      <c r="A178" s="275" t="s">
        <v>376</v>
      </c>
      <c r="B178" s="220" t="s">
        <v>377</v>
      </c>
      <c r="C178" s="360" t="s">
        <v>378</v>
      </c>
      <c r="D178" s="119" t="s">
        <v>379</v>
      </c>
      <c r="E178" s="121"/>
      <c r="F178" s="78"/>
      <c r="G178" s="78"/>
      <c r="H178" s="78"/>
      <c r="I178" s="78"/>
      <c r="J178" s="78"/>
      <c r="K178" s="31">
        <f>E178+G178+I178</f>
        <v>0</v>
      </c>
      <c r="L178" s="31">
        <f>F178+H178+J178</f>
        <v>0</v>
      </c>
      <c r="M178" s="78"/>
      <c r="N178" s="78"/>
      <c r="O178" s="78"/>
      <c r="P178" s="32">
        <f>F178+H178+J178+O178+N178</f>
        <v>0</v>
      </c>
    </row>
    <row r="179" spans="1:16" ht="53.25" customHeight="1" x14ac:dyDescent="0.2">
      <c r="A179" s="275" t="s">
        <v>380</v>
      </c>
      <c r="B179" s="220" t="s">
        <v>381</v>
      </c>
      <c r="C179" s="360" t="s">
        <v>378</v>
      </c>
      <c r="D179" s="119" t="s">
        <v>382</v>
      </c>
      <c r="E179" s="121"/>
      <c r="F179" s="78"/>
      <c r="G179" s="78"/>
      <c r="H179" s="78"/>
      <c r="I179" s="78"/>
      <c r="J179" s="78"/>
      <c r="K179" s="31">
        <f>E179+G179+I179</f>
        <v>0</v>
      </c>
      <c r="L179" s="31">
        <f>F179+H179+J179</f>
        <v>0</v>
      </c>
      <c r="M179" s="78"/>
      <c r="N179" s="78"/>
      <c r="O179" s="78"/>
      <c r="P179" s="32">
        <f>F179+H179+J179+O179+N179</f>
        <v>0</v>
      </c>
    </row>
    <row r="180" spans="1:16" ht="55.5" x14ac:dyDescent="0.2">
      <c r="A180" s="275" t="s">
        <v>383</v>
      </c>
      <c r="B180" s="220" t="s">
        <v>384</v>
      </c>
      <c r="C180" s="117" t="s">
        <v>332</v>
      </c>
      <c r="D180" s="119" t="s">
        <v>385</v>
      </c>
      <c r="E180" s="121"/>
      <c r="F180" s="78"/>
      <c r="G180" s="78"/>
      <c r="H180" s="78"/>
      <c r="I180" s="78"/>
      <c r="J180" s="78"/>
      <c r="K180" s="78"/>
      <c r="L180" s="78"/>
      <c r="M180" s="78"/>
      <c r="N180" s="78"/>
      <c r="O180" s="78"/>
      <c r="P180" s="124"/>
    </row>
    <row r="181" spans="1:16" ht="54.75" customHeight="1" x14ac:dyDescent="0.2">
      <c r="A181" s="275" t="s">
        <v>386</v>
      </c>
      <c r="B181" s="220" t="s">
        <v>387</v>
      </c>
      <c r="C181" s="117" t="s">
        <v>332</v>
      </c>
      <c r="D181" s="119" t="s">
        <v>388</v>
      </c>
      <c r="E181" s="121"/>
      <c r="F181" s="78"/>
      <c r="G181" s="78"/>
      <c r="H181" s="78"/>
      <c r="I181" s="78"/>
      <c r="J181" s="78"/>
      <c r="K181" s="78"/>
      <c r="L181" s="78"/>
      <c r="M181" s="78"/>
      <c r="N181" s="78"/>
      <c r="O181" s="78"/>
      <c r="P181" s="124"/>
    </row>
    <row r="182" spans="1:16" ht="55.5" x14ac:dyDescent="0.2">
      <c r="A182" s="275" t="s">
        <v>389</v>
      </c>
      <c r="B182" s="220" t="s">
        <v>390</v>
      </c>
      <c r="C182" s="117" t="s">
        <v>391</v>
      </c>
      <c r="D182" s="119" t="s">
        <v>392</v>
      </c>
      <c r="E182" s="123">
        <v>0</v>
      </c>
      <c r="F182" s="78"/>
      <c r="G182" s="33">
        <v>0</v>
      </c>
      <c r="H182" s="78"/>
      <c r="I182" s="33">
        <v>0</v>
      </c>
      <c r="J182" s="78"/>
      <c r="K182" s="33">
        <v>0</v>
      </c>
      <c r="L182" s="31">
        <f>F182+H182+J182</f>
        <v>0</v>
      </c>
      <c r="M182" s="33">
        <v>0</v>
      </c>
      <c r="N182" s="78"/>
      <c r="O182" s="78"/>
      <c r="P182" s="32">
        <f>F182+H182+J182+O182+N182</f>
        <v>0</v>
      </c>
    </row>
    <row r="183" spans="1:16" ht="25.5" customHeight="1" x14ac:dyDescent="0.2">
      <c r="A183" s="275" t="s">
        <v>393</v>
      </c>
      <c r="B183" s="220" t="s">
        <v>394</v>
      </c>
      <c r="C183" s="117" t="s">
        <v>391</v>
      </c>
      <c r="D183" s="119" t="s">
        <v>395</v>
      </c>
      <c r="E183" s="123">
        <v>0</v>
      </c>
      <c r="F183" s="78"/>
      <c r="G183" s="33">
        <v>0</v>
      </c>
      <c r="H183" s="78"/>
      <c r="I183" s="33">
        <v>0</v>
      </c>
      <c r="J183" s="78"/>
      <c r="K183" s="33">
        <v>0</v>
      </c>
      <c r="L183" s="31">
        <f t="shared" ref="L183:L187" si="109">F183+H183+J183</f>
        <v>0</v>
      </c>
      <c r="M183" s="33">
        <v>0</v>
      </c>
      <c r="N183" s="78"/>
      <c r="O183" s="78"/>
      <c r="P183" s="32">
        <f t="shared" ref="P183:P187" si="110">F183+H183+J183+O183+N183</f>
        <v>0</v>
      </c>
    </row>
    <row r="184" spans="1:16" ht="27" customHeight="1" x14ac:dyDescent="0.2">
      <c r="A184" s="275" t="s">
        <v>396</v>
      </c>
      <c r="B184" s="220" t="s">
        <v>397</v>
      </c>
      <c r="C184" s="117" t="s">
        <v>391</v>
      </c>
      <c r="D184" s="119" t="s">
        <v>398</v>
      </c>
      <c r="E184" s="123">
        <v>0</v>
      </c>
      <c r="F184" s="78"/>
      <c r="G184" s="33">
        <v>0</v>
      </c>
      <c r="H184" s="78"/>
      <c r="I184" s="33">
        <v>0</v>
      </c>
      <c r="J184" s="78"/>
      <c r="K184" s="33">
        <v>0</v>
      </c>
      <c r="L184" s="31">
        <f t="shared" si="109"/>
        <v>0</v>
      </c>
      <c r="M184" s="33">
        <v>0</v>
      </c>
      <c r="N184" s="78"/>
      <c r="O184" s="78"/>
      <c r="P184" s="32">
        <f t="shared" si="110"/>
        <v>0</v>
      </c>
    </row>
    <row r="185" spans="1:16" ht="27.75" x14ac:dyDescent="0.2">
      <c r="A185" s="275" t="s">
        <v>399</v>
      </c>
      <c r="B185" s="220" t="s">
        <v>394</v>
      </c>
      <c r="C185" s="117" t="s">
        <v>391</v>
      </c>
      <c r="D185" s="119" t="s">
        <v>400</v>
      </c>
      <c r="E185" s="123">
        <v>0</v>
      </c>
      <c r="F185" s="78"/>
      <c r="G185" s="33">
        <v>0</v>
      </c>
      <c r="H185" s="78"/>
      <c r="I185" s="33">
        <v>0</v>
      </c>
      <c r="J185" s="78"/>
      <c r="K185" s="33">
        <v>0</v>
      </c>
      <c r="L185" s="31">
        <f t="shared" si="109"/>
        <v>0</v>
      </c>
      <c r="M185" s="33">
        <v>0</v>
      </c>
      <c r="N185" s="78"/>
      <c r="O185" s="78"/>
      <c r="P185" s="32">
        <f t="shared" si="110"/>
        <v>0</v>
      </c>
    </row>
    <row r="186" spans="1:16" ht="27" customHeight="1" x14ac:dyDescent="0.2">
      <c r="A186" s="275" t="s">
        <v>401</v>
      </c>
      <c r="B186" s="220" t="s">
        <v>402</v>
      </c>
      <c r="C186" s="117" t="s">
        <v>391</v>
      </c>
      <c r="D186" s="119" t="s">
        <v>403</v>
      </c>
      <c r="E186" s="123">
        <v>0</v>
      </c>
      <c r="F186" s="78"/>
      <c r="G186" s="33">
        <v>0</v>
      </c>
      <c r="H186" s="78"/>
      <c r="I186" s="33">
        <v>0</v>
      </c>
      <c r="J186" s="78"/>
      <c r="K186" s="33">
        <v>0</v>
      </c>
      <c r="L186" s="31">
        <f t="shared" si="109"/>
        <v>0</v>
      </c>
      <c r="M186" s="33">
        <v>0</v>
      </c>
      <c r="N186" s="78"/>
      <c r="O186" s="78"/>
      <c r="P186" s="32">
        <f t="shared" si="110"/>
        <v>0</v>
      </c>
    </row>
    <row r="187" spans="1:16" ht="27.75" x14ac:dyDescent="0.2">
      <c r="A187" s="275" t="s">
        <v>404</v>
      </c>
      <c r="B187" s="220" t="s">
        <v>394</v>
      </c>
      <c r="C187" s="117" t="s">
        <v>391</v>
      </c>
      <c r="D187" s="119" t="s">
        <v>405</v>
      </c>
      <c r="E187" s="123">
        <v>0</v>
      </c>
      <c r="F187" s="78"/>
      <c r="G187" s="33">
        <v>0</v>
      </c>
      <c r="H187" s="78"/>
      <c r="I187" s="33">
        <v>0</v>
      </c>
      <c r="J187" s="78"/>
      <c r="K187" s="33">
        <v>0</v>
      </c>
      <c r="L187" s="31">
        <f t="shared" si="109"/>
        <v>0</v>
      </c>
      <c r="M187" s="33">
        <v>0</v>
      </c>
      <c r="N187" s="78"/>
      <c r="O187" s="78"/>
      <c r="P187" s="32">
        <f t="shared" si="110"/>
        <v>0</v>
      </c>
    </row>
    <row r="188" spans="1:16" ht="83.25" x14ac:dyDescent="0.2">
      <c r="A188" s="275" t="s">
        <v>406</v>
      </c>
      <c r="B188" s="220" t="s">
        <v>407</v>
      </c>
      <c r="C188" s="117" t="s">
        <v>297</v>
      </c>
      <c r="D188" s="119" t="s">
        <v>408</v>
      </c>
      <c r="E188" s="62">
        <f>E189+E190+E196+E197+E198</f>
        <v>0</v>
      </c>
      <c r="F188" s="40">
        <f>F189+F190+F196+F197+F198</f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8">
        <v>0</v>
      </c>
    </row>
    <row r="189" spans="1:16" ht="28.5" customHeight="1" thickBot="1" x14ac:dyDescent="0.25">
      <c r="A189" s="276" t="s">
        <v>409</v>
      </c>
      <c r="B189" s="224" t="s">
        <v>156</v>
      </c>
      <c r="C189" s="118" t="s">
        <v>297</v>
      </c>
      <c r="D189" s="120" t="s">
        <v>410</v>
      </c>
      <c r="E189" s="127"/>
      <c r="F189" s="128"/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4">
        <v>0</v>
      </c>
    </row>
    <row r="190" spans="1:16" ht="28.5" customHeight="1" thickBot="1" x14ac:dyDescent="0.25">
      <c r="A190" s="234"/>
      <c r="B190" s="235"/>
      <c r="C190" s="236"/>
      <c r="D190" s="237"/>
      <c r="E190" s="206"/>
      <c r="F190" s="206"/>
      <c r="G190" s="238"/>
      <c r="H190" s="238"/>
      <c r="I190" s="238"/>
      <c r="J190" s="238"/>
      <c r="K190" s="238"/>
      <c r="L190" s="238"/>
      <c r="M190" s="238"/>
      <c r="N190" s="238"/>
      <c r="O190" s="238"/>
      <c r="P190" s="238"/>
    </row>
    <row r="191" spans="1:16" ht="28.5" customHeight="1" x14ac:dyDescent="0.2">
      <c r="A191" s="407" t="s">
        <v>84</v>
      </c>
      <c r="B191" s="399" t="s">
        <v>85</v>
      </c>
      <c r="C191" s="399" t="s">
        <v>0</v>
      </c>
      <c r="D191" s="399" t="s">
        <v>1</v>
      </c>
      <c r="E191" s="410" t="s">
        <v>829</v>
      </c>
      <c r="F191" s="402"/>
      <c r="G191" s="402" t="s">
        <v>2</v>
      </c>
      <c r="H191" s="402"/>
      <c r="I191" s="402" t="s">
        <v>3</v>
      </c>
      <c r="J191" s="402"/>
      <c r="K191" s="402" t="s">
        <v>4</v>
      </c>
      <c r="L191" s="402"/>
      <c r="M191" s="402" t="s">
        <v>5</v>
      </c>
      <c r="N191" s="402"/>
      <c r="O191" s="402" t="s">
        <v>848</v>
      </c>
      <c r="P191" s="404" t="s">
        <v>6</v>
      </c>
    </row>
    <row r="192" spans="1:16" ht="28.5" customHeight="1" x14ac:dyDescent="0.2">
      <c r="A192" s="408"/>
      <c r="B192" s="400"/>
      <c r="C192" s="400"/>
      <c r="D192" s="400"/>
      <c r="E192" s="411"/>
      <c r="F192" s="403"/>
      <c r="G192" s="403"/>
      <c r="H192" s="403"/>
      <c r="I192" s="403"/>
      <c r="J192" s="403"/>
      <c r="K192" s="403"/>
      <c r="L192" s="403"/>
      <c r="M192" s="403"/>
      <c r="N192" s="403"/>
      <c r="O192" s="403"/>
      <c r="P192" s="405"/>
    </row>
    <row r="193" spans="1:16" ht="97.5" customHeight="1" thickBot="1" x14ac:dyDescent="0.25">
      <c r="A193" s="409"/>
      <c r="B193" s="401"/>
      <c r="C193" s="401"/>
      <c r="D193" s="401"/>
      <c r="E193" s="207" t="s">
        <v>832</v>
      </c>
      <c r="F193" s="208" t="s">
        <v>7</v>
      </c>
      <c r="G193" s="208" t="s">
        <v>8</v>
      </c>
      <c r="H193" s="208" t="s">
        <v>7</v>
      </c>
      <c r="I193" s="208" t="s">
        <v>8</v>
      </c>
      <c r="J193" s="208" t="s">
        <v>7</v>
      </c>
      <c r="K193" s="208" t="s">
        <v>8</v>
      </c>
      <c r="L193" s="208" t="s">
        <v>7</v>
      </c>
      <c r="M193" s="208" t="s">
        <v>8</v>
      </c>
      <c r="N193" s="208" t="s">
        <v>7</v>
      </c>
      <c r="O193" s="208" t="s">
        <v>7</v>
      </c>
      <c r="P193" s="406"/>
    </row>
    <row r="194" spans="1:16" ht="28.5" customHeight="1" thickBot="1" x14ac:dyDescent="0.25">
      <c r="A194" s="225" t="s">
        <v>86</v>
      </c>
      <c r="B194" s="250" t="s">
        <v>87</v>
      </c>
      <c r="C194" s="225" t="s">
        <v>9</v>
      </c>
      <c r="D194" s="250" t="s">
        <v>10</v>
      </c>
      <c r="E194" s="251">
        <v>1</v>
      </c>
      <c r="F194" s="252">
        <f t="shared" ref="F194" si="111">E194+1</f>
        <v>2</v>
      </c>
      <c r="G194" s="252">
        <f t="shared" ref="G194" si="112">F194+1</f>
        <v>3</v>
      </c>
      <c r="H194" s="252">
        <f t="shared" ref="H194" si="113">G194+1</f>
        <v>4</v>
      </c>
      <c r="I194" s="252">
        <f t="shared" ref="I194" si="114">H194+1</f>
        <v>5</v>
      </c>
      <c r="J194" s="252">
        <f t="shared" ref="J194" si="115">I194+1</f>
        <v>6</v>
      </c>
      <c r="K194" s="252">
        <f t="shared" ref="K194" si="116">J194+1</f>
        <v>7</v>
      </c>
      <c r="L194" s="252">
        <f t="shared" ref="L194" si="117">K194+1</f>
        <v>8</v>
      </c>
      <c r="M194" s="252">
        <f t="shared" ref="M194" si="118">L194+1</f>
        <v>9</v>
      </c>
      <c r="N194" s="252">
        <f t="shared" ref="N194" si="119">M194+1</f>
        <v>10</v>
      </c>
      <c r="O194" s="252">
        <f t="shared" ref="O194" si="120">N194+1</f>
        <v>11</v>
      </c>
      <c r="P194" s="253">
        <f t="shared" ref="P194" si="121">O194+1</f>
        <v>12</v>
      </c>
    </row>
    <row r="195" spans="1:16" ht="28.5" customHeight="1" x14ac:dyDescent="0.2">
      <c r="A195" s="274" t="s">
        <v>411</v>
      </c>
      <c r="B195" s="240" t="s">
        <v>158</v>
      </c>
      <c r="C195" s="257" t="s">
        <v>297</v>
      </c>
      <c r="D195" s="269" t="s">
        <v>412</v>
      </c>
      <c r="E195" s="259"/>
      <c r="F195" s="254"/>
      <c r="G195" s="255">
        <v>0</v>
      </c>
      <c r="H195" s="255">
        <v>0</v>
      </c>
      <c r="I195" s="255">
        <v>0</v>
      </c>
      <c r="J195" s="255">
        <v>0</v>
      </c>
      <c r="K195" s="255">
        <v>0</v>
      </c>
      <c r="L195" s="255">
        <v>0</v>
      </c>
      <c r="M195" s="255">
        <v>0</v>
      </c>
      <c r="N195" s="255">
        <v>0</v>
      </c>
      <c r="O195" s="255">
        <v>0</v>
      </c>
      <c r="P195" s="256">
        <v>0</v>
      </c>
    </row>
    <row r="196" spans="1:16" ht="24" customHeight="1" x14ac:dyDescent="0.2">
      <c r="A196" s="275" t="s">
        <v>413</v>
      </c>
      <c r="B196" s="220" t="s">
        <v>160</v>
      </c>
      <c r="C196" s="258" t="s">
        <v>297</v>
      </c>
      <c r="D196" s="270" t="s">
        <v>414</v>
      </c>
      <c r="E196" s="260"/>
      <c r="F196" s="78"/>
      <c r="G196" s="33">
        <v>0</v>
      </c>
      <c r="H196" s="33">
        <v>0</v>
      </c>
      <c r="I196" s="33">
        <v>0</v>
      </c>
      <c r="J196" s="33">
        <v>0</v>
      </c>
      <c r="K196" s="33">
        <v>0</v>
      </c>
      <c r="L196" s="33">
        <v>0</v>
      </c>
      <c r="M196" s="33">
        <v>0</v>
      </c>
      <c r="N196" s="33">
        <v>0</v>
      </c>
      <c r="O196" s="33">
        <v>0</v>
      </c>
      <c r="P196" s="38">
        <v>0</v>
      </c>
    </row>
    <row r="197" spans="1:16" ht="27.75" x14ac:dyDescent="0.2">
      <c r="A197" s="275" t="s">
        <v>415</v>
      </c>
      <c r="B197" s="220" t="s">
        <v>162</v>
      </c>
      <c r="C197" s="258" t="s">
        <v>297</v>
      </c>
      <c r="D197" s="271" t="s">
        <v>416</v>
      </c>
      <c r="E197" s="260"/>
      <c r="F197" s="78"/>
      <c r="G197" s="33">
        <v>0</v>
      </c>
      <c r="H197" s="33">
        <v>0</v>
      </c>
      <c r="I197" s="33">
        <v>0</v>
      </c>
      <c r="J197" s="33">
        <v>0</v>
      </c>
      <c r="K197" s="33">
        <v>0</v>
      </c>
      <c r="L197" s="33">
        <v>0</v>
      </c>
      <c r="M197" s="33">
        <v>0</v>
      </c>
      <c r="N197" s="33">
        <v>0</v>
      </c>
      <c r="O197" s="33">
        <v>0</v>
      </c>
      <c r="P197" s="38">
        <v>0</v>
      </c>
    </row>
    <row r="198" spans="1:16" ht="55.5" x14ac:dyDescent="0.2">
      <c r="A198" s="275" t="s">
        <v>417</v>
      </c>
      <c r="B198" s="220" t="s">
        <v>418</v>
      </c>
      <c r="C198" s="258" t="s">
        <v>297</v>
      </c>
      <c r="D198" s="272" t="s">
        <v>419</v>
      </c>
      <c r="E198" s="260"/>
      <c r="F198" s="78"/>
      <c r="G198" s="33">
        <v>0</v>
      </c>
      <c r="H198" s="33">
        <v>0</v>
      </c>
      <c r="I198" s="33">
        <v>0</v>
      </c>
      <c r="J198" s="33">
        <v>0</v>
      </c>
      <c r="K198" s="33">
        <v>0</v>
      </c>
      <c r="L198" s="33">
        <v>0</v>
      </c>
      <c r="M198" s="33">
        <v>0</v>
      </c>
      <c r="N198" s="33">
        <v>0</v>
      </c>
      <c r="O198" s="33">
        <v>0</v>
      </c>
      <c r="P198" s="38">
        <v>0</v>
      </c>
    </row>
    <row r="199" spans="1:16" ht="53.25" customHeight="1" x14ac:dyDescent="0.2">
      <c r="A199" s="275" t="s">
        <v>420</v>
      </c>
      <c r="B199" s="220" t="s">
        <v>421</v>
      </c>
      <c r="C199" s="258" t="s">
        <v>297</v>
      </c>
      <c r="D199" s="272" t="s">
        <v>422</v>
      </c>
      <c r="E199" s="263">
        <f t="shared" ref="E199:F199" si="122">E200+E201+E202+E203+E204</f>
        <v>0</v>
      </c>
      <c r="F199" s="40">
        <f t="shared" si="122"/>
        <v>0</v>
      </c>
      <c r="G199" s="33">
        <v>0</v>
      </c>
      <c r="H199" s="33">
        <v>0</v>
      </c>
      <c r="I199" s="33">
        <v>0</v>
      </c>
      <c r="J199" s="33">
        <v>0</v>
      </c>
      <c r="K199" s="33">
        <v>0</v>
      </c>
      <c r="L199" s="33">
        <v>0</v>
      </c>
      <c r="M199" s="33">
        <v>0</v>
      </c>
      <c r="N199" s="33">
        <v>0</v>
      </c>
      <c r="O199" s="33">
        <v>0</v>
      </c>
      <c r="P199" s="38">
        <v>0</v>
      </c>
    </row>
    <row r="200" spans="1:16" ht="28.5" customHeight="1" x14ac:dyDescent="0.2">
      <c r="A200" s="275" t="s">
        <v>423</v>
      </c>
      <c r="B200" s="220" t="s">
        <v>156</v>
      </c>
      <c r="C200" s="258" t="s">
        <v>297</v>
      </c>
      <c r="D200" s="272" t="s">
        <v>424</v>
      </c>
      <c r="E200" s="264">
        <v>0</v>
      </c>
      <c r="F200" s="102">
        <v>0</v>
      </c>
      <c r="G200" s="33">
        <v>0</v>
      </c>
      <c r="H200" s="33">
        <v>0</v>
      </c>
      <c r="I200" s="33">
        <v>0</v>
      </c>
      <c r="J200" s="33">
        <v>0</v>
      </c>
      <c r="K200" s="33">
        <v>0</v>
      </c>
      <c r="L200" s="33">
        <v>0</v>
      </c>
      <c r="M200" s="33">
        <v>0</v>
      </c>
      <c r="N200" s="33">
        <v>0</v>
      </c>
      <c r="O200" s="33">
        <v>0</v>
      </c>
      <c r="P200" s="38">
        <v>0</v>
      </c>
    </row>
    <row r="201" spans="1:16" ht="28.5" customHeight="1" x14ac:dyDescent="0.2">
      <c r="A201" s="275" t="s">
        <v>425</v>
      </c>
      <c r="B201" s="220" t="s">
        <v>158</v>
      </c>
      <c r="C201" s="258" t="s">
        <v>297</v>
      </c>
      <c r="D201" s="272" t="s">
        <v>426</v>
      </c>
      <c r="E201" s="264">
        <v>0</v>
      </c>
      <c r="F201" s="102">
        <v>0</v>
      </c>
      <c r="G201" s="33">
        <v>0</v>
      </c>
      <c r="H201" s="33">
        <v>0</v>
      </c>
      <c r="I201" s="33">
        <v>0</v>
      </c>
      <c r="J201" s="33">
        <v>0</v>
      </c>
      <c r="K201" s="33">
        <v>0</v>
      </c>
      <c r="L201" s="33">
        <v>0</v>
      </c>
      <c r="M201" s="33">
        <v>0</v>
      </c>
      <c r="N201" s="33">
        <v>0</v>
      </c>
      <c r="O201" s="33">
        <v>0</v>
      </c>
      <c r="P201" s="38">
        <v>0</v>
      </c>
    </row>
    <row r="202" spans="1:16" ht="24" customHeight="1" x14ac:dyDescent="0.2">
      <c r="A202" s="275" t="s">
        <v>427</v>
      </c>
      <c r="B202" s="220" t="s">
        <v>160</v>
      </c>
      <c r="C202" s="258" t="s">
        <v>297</v>
      </c>
      <c r="D202" s="272" t="s">
        <v>428</v>
      </c>
      <c r="E202" s="264">
        <v>0</v>
      </c>
      <c r="F202" s="102">
        <v>0</v>
      </c>
      <c r="G202" s="33">
        <v>0</v>
      </c>
      <c r="H202" s="33">
        <v>0</v>
      </c>
      <c r="I202" s="33">
        <v>0</v>
      </c>
      <c r="J202" s="33">
        <v>0</v>
      </c>
      <c r="K202" s="33">
        <v>0</v>
      </c>
      <c r="L202" s="33">
        <v>0</v>
      </c>
      <c r="M202" s="33">
        <v>0</v>
      </c>
      <c r="N202" s="33">
        <v>0</v>
      </c>
      <c r="O202" s="33">
        <v>0</v>
      </c>
      <c r="P202" s="38">
        <v>0</v>
      </c>
    </row>
    <row r="203" spans="1:16" ht="27.75" x14ac:dyDescent="0.2">
      <c r="A203" s="275" t="s">
        <v>429</v>
      </c>
      <c r="B203" s="220" t="s">
        <v>162</v>
      </c>
      <c r="C203" s="258" t="s">
        <v>297</v>
      </c>
      <c r="D203" s="272" t="s">
        <v>430</v>
      </c>
      <c r="E203" s="264">
        <v>0</v>
      </c>
      <c r="F203" s="102">
        <v>0</v>
      </c>
      <c r="G203" s="33">
        <v>0</v>
      </c>
      <c r="H203" s="33">
        <v>0</v>
      </c>
      <c r="I203" s="33">
        <v>0</v>
      </c>
      <c r="J203" s="33">
        <v>0</v>
      </c>
      <c r="K203" s="33">
        <v>0</v>
      </c>
      <c r="L203" s="33">
        <v>0</v>
      </c>
      <c r="M203" s="33">
        <v>0</v>
      </c>
      <c r="N203" s="33">
        <v>0</v>
      </c>
      <c r="O203" s="33">
        <v>0</v>
      </c>
      <c r="P203" s="38">
        <v>0</v>
      </c>
    </row>
    <row r="204" spans="1:16" ht="55.5" x14ac:dyDescent="0.2">
      <c r="A204" s="275" t="s">
        <v>431</v>
      </c>
      <c r="B204" s="220" t="s">
        <v>418</v>
      </c>
      <c r="C204" s="258" t="s">
        <v>297</v>
      </c>
      <c r="D204" s="272" t="s">
        <v>432</v>
      </c>
      <c r="E204" s="264">
        <v>0</v>
      </c>
      <c r="F204" s="102">
        <v>0</v>
      </c>
      <c r="G204" s="33">
        <v>0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8">
        <v>0</v>
      </c>
    </row>
    <row r="205" spans="1:16" ht="83.25" x14ac:dyDescent="0.2">
      <c r="A205" s="275" t="s">
        <v>433</v>
      </c>
      <c r="B205" s="220" t="s">
        <v>434</v>
      </c>
      <c r="C205" s="258" t="s">
        <v>332</v>
      </c>
      <c r="D205" s="272" t="s">
        <v>435</v>
      </c>
      <c r="E205" s="265">
        <f t="shared" ref="E205:F207" si="123">IF(E188=0,,E103/E188)</f>
        <v>0</v>
      </c>
      <c r="F205" s="41">
        <f t="shared" si="123"/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8">
        <v>0</v>
      </c>
    </row>
    <row r="206" spans="1:16" ht="28.5" customHeight="1" x14ac:dyDescent="0.2">
      <c r="A206" s="275" t="s">
        <v>436</v>
      </c>
      <c r="B206" s="220" t="s">
        <v>156</v>
      </c>
      <c r="C206" s="258" t="s">
        <v>332</v>
      </c>
      <c r="D206" s="272" t="s">
        <v>437</v>
      </c>
      <c r="E206" s="265">
        <f t="shared" si="123"/>
        <v>0</v>
      </c>
      <c r="F206" s="41">
        <f t="shared" si="123"/>
        <v>0</v>
      </c>
      <c r="G206" s="33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3">
        <v>0</v>
      </c>
      <c r="P206" s="38">
        <v>0</v>
      </c>
    </row>
    <row r="207" spans="1:16" ht="28.5" customHeight="1" x14ac:dyDescent="0.2">
      <c r="A207" s="275" t="s">
        <v>438</v>
      </c>
      <c r="B207" s="220" t="s">
        <v>158</v>
      </c>
      <c r="C207" s="258" t="s">
        <v>332</v>
      </c>
      <c r="D207" s="272" t="s">
        <v>439</v>
      </c>
      <c r="E207" s="265">
        <f t="shared" si="123"/>
        <v>0</v>
      </c>
      <c r="F207" s="41">
        <f t="shared" si="123"/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8">
        <v>0</v>
      </c>
    </row>
    <row r="208" spans="1:16" ht="28.5" customHeight="1" x14ac:dyDescent="0.2">
      <c r="A208" s="275" t="s">
        <v>440</v>
      </c>
      <c r="B208" s="220" t="s">
        <v>160</v>
      </c>
      <c r="C208" s="258" t="s">
        <v>332</v>
      </c>
      <c r="D208" s="272" t="s">
        <v>441</v>
      </c>
      <c r="E208" s="265">
        <f>IF(E196=0,,E106/E196)</f>
        <v>0</v>
      </c>
      <c r="F208" s="41">
        <f>IF(F196=0,,F106/F196)</f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8">
        <v>0</v>
      </c>
    </row>
    <row r="209" spans="1:16" ht="28.5" customHeight="1" x14ac:dyDescent="0.2">
      <c r="A209" s="275" t="s">
        <v>442</v>
      </c>
      <c r="B209" s="220" t="s">
        <v>162</v>
      </c>
      <c r="C209" s="258" t="s">
        <v>332</v>
      </c>
      <c r="D209" s="272" t="s">
        <v>443</v>
      </c>
      <c r="E209" s="265">
        <f>IF(E197=0,,E107/E197)</f>
        <v>0</v>
      </c>
      <c r="F209" s="41">
        <f>IF(F197=0,,F107/F197)</f>
        <v>0</v>
      </c>
      <c r="G209" s="33">
        <v>0</v>
      </c>
      <c r="H209" s="33">
        <v>0</v>
      </c>
      <c r="I209" s="33">
        <v>0</v>
      </c>
      <c r="J209" s="33">
        <v>0</v>
      </c>
      <c r="K209" s="33">
        <v>0</v>
      </c>
      <c r="L209" s="33">
        <v>0</v>
      </c>
      <c r="M209" s="33">
        <v>0</v>
      </c>
      <c r="N209" s="33">
        <v>0</v>
      </c>
      <c r="O209" s="33">
        <v>0</v>
      </c>
      <c r="P209" s="38">
        <v>0</v>
      </c>
    </row>
    <row r="210" spans="1:16" ht="30" customHeight="1" x14ac:dyDescent="0.2">
      <c r="A210" s="275" t="s">
        <v>444</v>
      </c>
      <c r="B210" s="220" t="s">
        <v>845</v>
      </c>
      <c r="C210" s="258" t="s">
        <v>332</v>
      </c>
      <c r="D210" s="272" t="s">
        <v>445</v>
      </c>
      <c r="E210" s="266">
        <f t="shared" ref="E210:P210" si="124">IF(E215=0,,E80/E215)</f>
        <v>0</v>
      </c>
      <c r="F210" s="42">
        <f t="shared" si="124"/>
        <v>0</v>
      </c>
      <c r="G210" s="42">
        <f t="shared" si="124"/>
        <v>0</v>
      </c>
      <c r="H210" s="42">
        <f t="shared" si="124"/>
        <v>0</v>
      </c>
      <c r="I210" s="42">
        <f t="shared" si="124"/>
        <v>0</v>
      </c>
      <c r="J210" s="42">
        <f t="shared" si="124"/>
        <v>0</v>
      </c>
      <c r="K210" s="42">
        <f t="shared" si="124"/>
        <v>0</v>
      </c>
      <c r="L210" s="42">
        <f t="shared" si="124"/>
        <v>0</v>
      </c>
      <c r="M210" s="42">
        <f t="shared" si="124"/>
        <v>0</v>
      </c>
      <c r="N210" s="42">
        <f t="shared" si="124"/>
        <v>0</v>
      </c>
      <c r="O210" s="42">
        <f t="shared" si="124"/>
        <v>0</v>
      </c>
      <c r="P210" s="45">
        <f t="shared" si="124"/>
        <v>0</v>
      </c>
    </row>
    <row r="211" spans="1:16" ht="27.75" x14ac:dyDescent="0.2">
      <c r="A211" s="275" t="s">
        <v>446</v>
      </c>
      <c r="B211" s="220" t="s">
        <v>179</v>
      </c>
      <c r="C211" s="258" t="s">
        <v>332</v>
      </c>
      <c r="D211" s="272" t="s">
        <v>447</v>
      </c>
      <c r="E211" s="266">
        <f t="shared" ref="E211:P211" si="125">IF(E216=0,,E81/E216)</f>
        <v>0</v>
      </c>
      <c r="F211" s="42">
        <f t="shared" si="125"/>
        <v>0</v>
      </c>
      <c r="G211" s="42">
        <f t="shared" si="125"/>
        <v>0</v>
      </c>
      <c r="H211" s="42">
        <f t="shared" si="125"/>
        <v>0</v>
      </c>
      <c r="I211" s="42">
        <f t="shared" si="125"/>
        <v>0</v>
      </c>
      <c r="J211" s="42">
        <f t="shared" si="125"/>
        <v>0</v>
      </c>
      <c r="K211" s="42">
        <f t="shared" si="125"/>
        <v>0</v>
      </c>
      <c r="L211" s="42">
        <f t="shared" si="125"/>
        <v>0</v>
      </c>
      <c r="M211" s="42">
        <f t="shared" si="125"/>
        <v>0</v>
      </c>
      <c r="N211" s="42">
        <f t="shared" si="125"/>
        <v>0</v>
      </c>
      <c r="O211" s="42">
        <f t="shared" si="125"/>
        <v>0</v>
      </c>
      <c r="P211" s="45">
        <f t="shared" si="125"/>
        <v>0</v>
      </c>
    </row>
    <row r="212" spans="1:16" ht="30" customHeight="1" x14ac:dyDescent="0.2">
      <c r="A212" s="275" t="s">
        <v>448</v>
      </c>
      <c r="B212" s="220" t="s">
        <v>180</v>
      </c>
      <c r="C212" s="258" t="s">
        <v>332</v>
      </c>
      <c r="D212" s="272" t="s">
        <v>449</v>
      </c>
      <c r="E212" s="266">
        <f t="shared" ref="E212:P212" si="126">IF(E217=0,,E82/E217)</f>
        <v>0</v>
      </c>
      <c r="F212" s="42">
        <f t="shared" si="126"/>
        <v>0</v>
      </c>
      <c r="G212" s="42">
        <f t="shared" si="126"/>
        <v>0</v>
      </c>
      <c r="H212" s="42">
        <f t="shared" si="126"/>
        <v>0</v>
      </c>
      <c r="I212" s="42">
        <f t="shared" si="126"/>
        <v>0</v>
      </c>
      <c r="J212" s="42">
        <f t="shared" si="126"/>
        <v>0</v>
      </c>
      <c r="K212" s="42">
        <f t="shared" si="126"/>
        <v>0</v>
      </c>
      <c r="L212" s="42">
        <f t="shared" si="126"/>
        <v>0</v>
      </c>
      <c r="M212" s="42">
        <f t="shared" si="126"/>
        <v>0</v>
      </c>
      <c r="N212" s="42">
        <f t="shared" si="126"/>
        <v>0</v>
      </c>
      <c r="O212" s="42">
        <f t="shared" si="126"/>
        <v>0</v>
      </c>
      <c r="P212" s="45">
        <f t="shared" si="126"/>
        <v>0</v>
      </c>
    </row>
    <row r="213" spans="1:16" ht="27.75" x14ac:dyDescent="0.2">
      <c r="A213" s="275" t="s">
        <v>450</v>
      </c>
      <c r="B213" s="220" t="s">
        <v>181</v>
      </c>
      <c r="C213" s="258" t="s">
        <v>332</v>
      </c>
      <c r="D213" s="272" t="s">
        <v>451</v>
      </c>
      <c r="E213" s="266">
        <f>IF(E218=0,,#REF!/E218)</f>
        <v>0</v>
      </c>
      <c r="F213" s="42">
        <f>IF(F218=0,,#REF!/F218)</f>
        <v>0</v>
      </c>
      <c r="G213" s="42">
        <f>IF(G218=0,,#REF!/G218)</f>
        <v>0</v>
      </c>
      <c r="H213" s="42">
        <f>IF(H218=0,,#REF!/H218)</f>
        <v>0</v>
      </c>
      <c r="I213" s="42">
        <f>IF(I218=0,,#REF!/I218)</f>
        <v>0</v>
      </c>
      <c r="J213" s="42">
        <f>IF(J218=0,,#REF!/J218)</f>
        <v>0</v>
      </c>
      <c r="K213" s="42">
        <f>IF(K218=0,,#REF!/K218)</f>
        <v>0</v>
      </c>
      <c r="L213" s="42">
        <f>IF(L218=0,,#REF!/L218)</f>
        <v>0</v>
      </c>
      <c r="M213" s="42">
        <f>IF(M218=0,,#REF!/M218)</f>
        <v>0</v>
      </c>
      <c r="N213" s="42">
        <f>IF(N218=0,,#REF!/N218)</f>
        <v>0</v>
      </c>
      <c r="O213" s="42">
        <f>IF(O218=0,,#REF!/O218)</f>
        <v>0</v>
      </c>
      <c r="P213" s="45">
        <f>IF(P218=0,,#REF!/P218)</f>
        <v>0</v>
      </c>
    </row>
    <row r="214" spans="1:16" ht="54.75" customHeight="1" x14ac:dyDescent="0.2">
      <c r="A214" s="275" t="s">
        <v>452</v>
      </c>
      <c r="B214" s="220" t="s">
        <v>846</v>
      </c>
      <c r="C214" s="258" t="s">
        <v>332</v>
      </c>
      <c r="D214" s="272" t="s">
        <v>453</v>
      </c>
      <c r="E214" s="266">
        <f>IF(E219=0,,#REF!/E219)</f>
        <v>0</v>
      </c>
      <c r="F214" s="42">
        <f>IF(F219=0,,#REF!/F219)</f>
        <v>0</v>
      </c>
      <c r="G214" s="42">
        <f>IF(G219=0,,#REF!/G219)</f>
        <v>0</v>
      </c>
      <c r="H214" s="42">
        <f>IF(H219=0,,#REF!/H219)</f>
        <v>0</v>
      </c>
      <c r="I214" s="42">
        <f>IF(I219=0,,#REF!/I219)</f>
        <v>0</v>
      </c>
      <c r="J214" s="42">
        <f>IF(J219=0,,#REF!/J219)</f>
        <v>0</v>
      </c>
      <c r="K214" s="42">
        <f>IF(K219=0,,#REF!/K219)</f>
        <v>0</v>
      </c>
      <c r="L214" s="42">
        <f>IF(L219=0,,#REF!/L219)</f>
        <v>0</v>
      </c>
      <c r="M214" s="42">
        <f>IF(M219=0,,#REF!/M219)</f>
        <v>0</v>
      </c>
      <c r="N214" s="42">
        <f>IF(N219=0,,#REF!/N219)</f>
        <v>0</v>
      </c>
      <c r="O214" s="42">
        <f>IF(O219=0,,#REF!/O219)</f>
        <v>0</v>
      </c>
      <c r="P214" s="45">
        <f>IF(P219=0,,#REF!/P219)</f>
        <v>0</v>
      </c>
    </row>
    <row r="215" spans="1:16" ht="55.5" x14ac:dyDescent="0.2">
      <c r="A215" s="275">
        <v>41</v>
      </c>
      <c r="B215" s="223" t="s">
        <v>454</v>
      </c>
      <c r="C215" s="261" t="s">
        <v>455</v>
      </c>
      <c r="D215" s="272" t="s">
        <v>456</v>
      </c>
      <c r="E215" s="265">
        <f t="shared" ref="E215:P215" si="127">E216+E217+E218</f>
        <v>0</v>
      </c>
      <c r="F215" s="41">
        <f t="shared" si="127"/>
        <v>0</v>
      </c>
      <c r="G215" s="41">
        <f t="shared" si="127"/>
        <v>0</v>
      </c>
      <c r="H215" s="41">
        <f t="shared" si="127"/>
        <v>0</v>
      </c>
      <c r="I215" s="41">
        <f t="shared" si="127"/>
        <v>0</v>
      </c>
      <c r="J215" s="41">
        <f t="shared" si="127"/>
        <v>0</v>
      </c>
      <c r="K215" s="41">
        <f t="shared" si="127"/>
        <v>0</v>
      </c>
      <c r="L215" s="41">
        <f t="shared" si="127"/>
        <v>0</v>
      </c>
      <c r="M215" s="41">
        <f t="shared" si="127"/>
        <v>0</v>
      </c>
      <c r="N215" s="41">
        <f t="shared" si="127"/>
        <v>0</v>
      </c>
      <c r="O215" s="41">
        <f t="shared" si="127"/>
        <v>0</v>
      </c>
      <c r="P215" s="45">
        <f t="shared" si="127"/>
        <v>0</v>
      </c>
    </row>
    <row r="216" spans="1:16" ht="26.25" customHeight="1" x14ac:dyDescent="0.2">
      <c r="A216" s="275" t="s">
        <v>457</v>
      </c>
      <c r="B216" s="220" t="s">
        <v>179</v>
      </c>
      <c r="C216" s="261" t="s">
        <v>455</v>
      </c>
      <c r="D216" s="272" t="s">
        <v>458</v>
      </c>
      <c r="E216" s="260"/>
      <c r="F216" s="78"/>
      <c r="G216" s="78"/>
      <c r="H216" s="78"/>
      <c r="I216" s="78"/>
      <c r="J216" s="78"/>
      <c r="K216" s="41">
        <f>E216+G216+I216</f>
        <v>0</v>
      </c>
      <c r="L216" s="41">
        <f>F216+H216+J216</f>
        <v>0</v>
      </c>
      <c r="M216" s="78"/>
      <c r="N216" s="78"/>
      <c r="O216" s="78"/>
      <c r="P216" s="45">
        <f>L216+O216+N216</f>
        <v>0</v>
      </c>
    </row>
    <row r="217" spans="1:16" ht="26.25" customHeight="1" x14ac:dyDescent="0.2">
      <c r="A217" s="275" t="s">
        <v>459</v>
      </c>
      <c r="B217" s="220" t="s">
        <v>180</v>
      </c>
      <c r="C217" s="261" t="s">
        <v>455</v>
      </c>
      <c r="D217" s="272" t="s">
        <v>460</v>
      </c>
      <c r="E217" s="260"/>
      <c r="F217" s="78"/>
      <c r="G217" s="78"/>
      <c r="H217" s="78"/>
      <c r="I217" s="78"/>
      <c r="J217" s="78"/>
      <c r="K217" s="41">
        <f t="shared" ref="K217:K219" si="128">E217+G217+I217</f>
        <v>0</v>
      </c>
      <c r="L217" s="41">
        <f t="shared" ref="L217:L220" si="129">F217+H217+J217</f>
        <v>0</v>
      </c>
      <c r="M217" s="78"/>
      <c r="N217" s="78"/>
      <c r="O217" s="78"/>
      <c r="P217" s="45">
        <f t="shared" ref="P217:P219" si="130">L217+O217+N217</f>
        <v>0</v>
      </c>
    </row>
    <row r="218" spans="1:16" ht="26.25" customHeight="1" x14ac:dyDescent="0.2">
      <c r="A218" s="275" t="s">
        <v>461</v>
      </c>
      <c r="B218" s="220" t="s">
        <v>181</v>
      </c>
      <c r="C218" s="261" t="s">
        <v>455</v>
      </c>
      <c r="D218" s="272" t="s">
        <v>462</v>
      </c>
      <c r="E218" s="260"/>
      <c r="F218" s="78"/>
      <c r="G218" s="78"/>
      <c r="H218" s="78"/>
      <c r="I218" s="78"/>
      <c r="J218" s="78"/>
      <c r="K218" s="41">
        <f t="shared" si="128"/>
        <v>0</v>
      </c>
      <c r="L218" s="41">
        <f t="shared" si="129"/>
        <v>0</v>
      </c>
      <c r="M218" s="78"/>
      <c r="N218" s="78"/>
      <c r="O218" s="78"/>
      <c r="P218" s="45">
        <f t="shared" si="130"/>
        <v>0</v>
      </c>
    </row>
    <row r="219" spans="1:16" ht="55.5" x14ac:dyDescent="0.2">
      <c r="A219" s="275" t="s">
        <v>463</v>
      </c>
      <c r="B219" s="220" t="s">
        <v>464</v>
      </c>
      <c r="C219" s="261" t="s">
        <v>455</v>
      </c>
      <c r="D219" s="272" t="s">
        <v>465</v>
      </c>
      <c r="E219" s="260"/>
      <c r="F219" s="78"/>
      <c r="G219" s="78"/>
      <c r="H219" s="78"/>
      <c r="I219" s="78"/>
      <c r="J219" s="78"/>
      <c r="K219" s="41">
        <f t="shared" si="128"/>
        <v>0</v>
      </c>
      <c r="L219" s="41">
        <f t="shared" si="129"/>
        <v>0</v>
      </c>
      <c r="M219" s="78"/>
      <c r="N219" s="78"/>
      <c r="O219" s="78"/>
      <c r="P219" s="45">
        <f t="shared" si="130"/>
        <v>0</v>
      </c>
    </row>
    <row r="220" spans="1:16" ht="54" customHeight="1" x14ac:dyDescent="0.2">
      <c r="A220" s="275" t="s">
        <v>466</v>
      </c>
      <c r="B220" s="223" t="s">
        <v>467</v>
      </c>
      <c r="C220" s="261" t="s">
        <v>468</v>
      </c>
      <c r="D220" s="272" t="s">
        <v>469</v>
      </c>
      <c r="E220" s="265">
        <f t="shared" ref="E220:K220" si="131">IF(E215=0,,E215/(E132+E138))</f>
        <v>0</v>
      </c>
      <c r="F220" s="41">
        <f t="shared" si="131"/>
        <v>0</v>
      </c>
      <c r="G220" s="41">
        <f t="shared" si="131"/>
        <v>0</v>
      </c>
      <c r="H220" s="41">
        <f t="shared" si="131"/>
        <v>0</v>
      </c>
      <c r="I220" s="41">
        <f t="shared" si="131"/>
        <v>0</v>
      </c>
      <c r="J220" s="41">
        <f t="shared" si="131"/>
        <v>0</v>
      </c>
      <c r="K220" s="41">
        <f t="shared" si="131"/>
        <v>0</v>
      </c>
      <c r="L220" s="41">
        <f t="shared" si="129"/>
        <v>0</v>
      </c>
      <c r="M220" s="41">
        <f>IF(M215=0,,M215/(M132+M138))</f>
        <v>0</v>
      </c>
      <c r="N220" s="41">
        <f>IF(N215=0,,N215/(N132+N138))</f>
        <v>0</v>
      </c>
      <c r="O220" s="33">
        <v>0</v>
      </c>
      <c r="P220" s="38">
        <v>0</v>
      </c>
    </row>
    <row r="221" spans="1:16" ht="24.75" customHeight="1" x14ac:dyDescent="0.2">
      <c r="A221" s="275" t="s">
        <v>470</v>
      </c>
      <c r="B221" s="223" t="s">
        <v>471</v>
      </c>
      <c r="C221" s="261" t="s">
        <v>472</v>
      </c>
      <c r="D221" s="272" t="s">
        <v>473</v>
      </c>
      <c r="E221" s="260"/>
      <c r="F221" s="78"/>
      <c r="G221" s="33">
        <v>0</v>
      </c>
      <c r="H221" s="33">
        <v>0</v>
      </c>
      <c r="I221" s="33">
        <v>0</v>
      </c>
      <c r="J221" s="33">
        <v>0</v>
      </c>
      <c r="K221" s="31">
        <f>E221</f>
        <v>0</v>
      </c>
      <c r="L221" s="31">
        <f>F221</f>
        <v>0</v>
      </c>
      <c r="M221" s="33">
        <v>0</v>
      </c>
      <c r="N221" s="33">
        <v>0</v>
      </c>
      <c r="O221" s="78"/>
      <c r="P221" s="32">
        <f>L221+O221+N221</f>
        <v>0</v>
      </c>
    </row>
    <row r="222" spans="1:16" ht="55.5" x14ac:dyDescent="0.2">
      <c r="A222" s="275" t="s">
        <v>474</v>
      </c>
      <c r="B222" s="223" t="s">
        <v>475</v>
      </c>
      <c r="C222" s="261" t="s">
        <v>476</v>
      </c>
      <c r="D222" s="272" t="s">
        <v>477</v>
      </c>
      <c r="E222" s="265">
        <f>IF(E28=0,,E221/E132)</f>
        <v>0</v>
      </c>
      <c r="F222" s="41">
        <f>IF(F28=0,,F221/F132)</f>
        <v>0</v>
      </c>
      <c r="G222" s="33">
        <v>0</v>
      </c>
      <c r="H222" s="33">
        <v>0</v>
      </c>
      <c r="I222" s="33">
        <v>0</v>
      </c>
      <c r="J222" s="33">
        <v>0</v>
      </c>
      <c r="K222" s="41">
        <f>IF(K28=0,,K221/K132)</f>
        <v>0</v>
      </c>
      <c r="L222" s="41">
        <f>IF(L28=0,,L221/L132)</f>
        <v>0</v>
      </c>
      <c r="M222" s="33">
        <v>0</v>
      </c>
      <c r="N222" s="33">
        <v>0</v>
      </c>
      <c r="O222" s="33">
        <v>0</v>
      </c>
      <c r="P222" s="38">
        <v>0</v>
      </c>
    </row>
    <row r="223" spans="1:16" ht="27.75" x14ac:dyDescent="0.2">
      <c r="A223" s="275" t="s">
        <v>478</v>
      </c>
      <c r="B223" s="223" t="s">
        <v>479</v>
      </c>
      <c r="C223" s="261" t="s">
        <v>332</v>
      </c>
      <c r="D223" s="272" t="s">
        <v>480</v>
      </c>
      <c r="E223" s="63">
        <f>IF(E221=0,,E65*1000/E221)</f>
        <v>0</v>
      </c>
      <c r="F223" s="31">
        <f>IF(F221=0,,F65*1000/F221)</f>
        <v>0</v>
      </c>
      <c r="G223" s="33">
        <v>0</v>
      </c>
      <c r="H223" s="33">
        <v>0</v>
      </c>
      <c r="I223" s="33">
        <v>0</v>
      </c>
      <c r="J223" s="33">
        <v>0</v>
      </c>
      <c r="K223" s="31">
        <f>IF(K221=0,,K65*1000/K221)</f>
        <v>0</v>
      </c>
      <c r="L223" s="31">
        <f>IF(L221=0,,L65*1000/L221)</f>
        <v>0</v>
      </c>
      <c r="M223" s="33">
        <v>0</v>
      </c>
      <c r="N223" s="33">
        <v>0</v>
      </c>
      <c r="O223" s="31">
        <f>IF(O221=0,,O65*1000/O221)</f>
        <v>0</v>
      </c>
      <c r="P223" s="32">
        <f>IF(P221=0,,P65*1000/P221)</f>
        <v>0</v>
      </c>
    </row>
    <row r="224" spans="1:16" ht="51.75" customHeight="1" x14ac:dyDescent="0.2">
      <c r="A224" s="275" t="s">
        <v>481</v>
      </c>
      <c r="B224" s="220" t="s">
        <v>482</v>
      </c>
      <c r="C224" s="258" t="s">
        <v>11</v>
      </c>
      <c r="D224" s="272" t="s">
        <v>483</v>
      </c>
      <c r="E224" s="63">
        <f>E91</f>
        <v>0</v>
      </c>
      <c r="F224" s="78"/>
      <c r="G224" s="31">
        <f>G91</f>
        <v>0</v>
      </c>
      <c r="H224" s="78"/>
      <c r="I224" s="31">
        <f>I91</f>
        <v>0</v>
      </c>
      <c r="J224" s="78"/>
      <c r="K224" s="31">
        <f>E224+G224+I224</f>
        <v>0</v>
      </c>
      <c r="L224" s="31">
        <f>F224+H224+J224</f>
        <v>0</v>
      </c>
      <c r="M224" s="31">
        <f>M91</f>
        <v>0</v>
      </c>
      <c r="N224" s="78"/>
      <c r="O224" s="78"/>
      <c r="P224" s="32">
        <f>L224+O224+N224</f>
        <v>0</v>
      </c>
    </row>
    <row r="225" spans="1:16" ht="83.25" x14ac:dyDescent="0.2">
      <c r="A225" s="275" t="s">
        <v>484</v>
      </c>
      <c r="B225" s="220" t="s">
        <v>485</v>
      </c>
      <c r="C225" s="258" t="s">
        <v>11</v>
      </c>
      <c r="D225" s="272" t="s">
        <v>486</v>
      </c>
      <c r="E225" s="63">
        <f>E86+E88+E90+E93</f>
        <v>0</v>
      </c>
      <c r="F225" s="31">
        <f>F226+F232</f>
        <v>0</v>
      </c>
      <c r="G225" s="31">
        <f>G86+G88+G90+G93</f>
        <v>0</v>
      </c>
      <c r="H225" s="31">
        <f>H226+H232</f>
        <v>0</v>
      </c>
      <c r="I225" s="31">
        <f>I86+I88+I90+I93</f>
        <v>0</v>
      </c>
      <c r="J225" s="31">
        <f>J226+J232</f>
        <v>0</v>
      </c>
      <c r="K225" s="31">
        <f>E225+G225+I225</f>
        <v>0</v>
      </c>
      <c r="L225" s="31">
        <f>L226+L232</f>
        <v>0</v>
      </c>
      <c r="M225" s="31">
        <f>M86+M88+M90+M93</f>
        <v>0</v>
      </c>
      <c r="N225" s="31">
        <f>N226+N232</f>
        <v>0</v>
      </c>
      <c r="O225" s="78"/>
      <c r="P225" s="124"/>
    </row>
    <row r="226" spans="1:16" ht="55.5" x14ac:dyDescent="0.2">
      <c r="A226" s="275" t="s">
        <v>487</v>
      </c>
      <c r="B226" s="220" t="s">
        <v>488</v>
      </c>
      <c r="C226" s="258" t="s">
        <v>11</v>
      </c>
      <c r="D226" s="272" t="s">
        <v>489</v>
      </c>
      <c r="E226" s="267">
        <v>0</v>
      </c>
      <c r="F226" s="31">
        <f>F227+F228+F229+F230+F231</f>
        <v>0</v>
      </c>
      <c r="G226" s="33">
        <v>0</v>
      </c>
      <c r="H226" s="31">
        <f>H227+H228+H229+H230+H231</f>
        <v>0</v>
      </c>
      <c r="I226" s="33">
        <v>0</v>
      </c>
      <c r="J226" s="31">
        <f>J227+J228+J229+J230+J231</f>
        <v>0</v>
      </c>
      <c r="K226" s="33">
        <v>0</v>
      </c>
      <c r="L226" s="31">
        <f>F226+H226+J226</f>
        <v>0</v>
      </c>
      <c r="M226" s="33">
        <v>0</v>
      </c>
      <c r="N226" s="31">
        <f>N227+N228+N229+N230+N231</f>
        <v>0</v>
      </c>
      <c r="O226" s="78"/>
      <c r="P226" s="124"/>
    </row>
    <row r="227" spans="1:16" ht="27.75" x14ac:dyDescent="0.2">
      <c r="A227" s="275" t="s">
        <v>490</v>
      </c>
      <c r="B227" s="220" t="s">
        <v>491</v>
      </c>
      <c r="C227" s="258" t="s">
        <v>11</v>
      </c>
      <c r="D227" s="272" t="s">
        <v>492</v>
      </c>
      <c r="E227" s="267">
        <v>0</v>
      </c>
      <c r="F227" s="78"/>
      <c r="G227" s="33">
        <v>0</v>
      </c>
      <c r="H227" s="78"/>
      <c r="I227" s="33">
        <v>0</v>
      </c>
      <c r="J227" s="78"/>
      <c r="K227" s="33">
        <v>0</v>
      </c>
      <c r="L227" s="31">
        <f t="shared" ref="L227:L237" si="132">F227+H227+J227</f>
        <v>0</v>
      </c>
      <c r="M227" s="33">
        <v>0</v>
      </c>
      <c r="N227" s="78"/>
      <c r="O227" s="78"/>
      <c r="P227" s="124"/>
    </row>
    <row r="228" spans="1:16" ht="27.75" x14ac:dyDescent="0.2">
      <c r="A228" s="275" t="s">
        <v>493</v>
      </c>
      <c r="B228" s="220" t="s">
        <v>494</v>
      </c>
      <c r="C228" s="258" t="s">
        <v>11</v>
      </c>
      <c r="D228" s="272" t="s">
        <v>495</v>
      </c>
      <c r="E228" s="267">
        <v>0</v>
      </c>
      <c r="F228" s="78"/>
      <c r="G228" s="33">
        <v>0</v>
      </c>
      <c r="H228" s="78"/>
      <c r="I228" s="33">
        <v>0</v>
      </c>
      <c r="J228" s="78"/>
      <c r="K228" s="33">
        <v>0</v>
      </c>
      <c r="L228" s="31">
        <f t="shared" si="132"/>
        <v>0</v>
      </c>
      <c r="M228" s="33">
        <v>0</v>
      </c>
      <c r="N228" s="78"/>
      <c r="O228" s="78"/>
      <c r="P228" s="124"/>
    </row>
    <row r="229" spans="1:16" ht="27.75" x14ac:dyDescent="0.2">
      <c r="A229" s="275" t="s">
        <v>496</v>
      </c>
      <c r="B229" s="220" t="s">
        <v>187</v>
      </c>
      <c r="C229" s="258" t="s">
        <v>11</v>
      </c>
      <c r="D229" s="272" t="s">
        <v>497</v>
      </c>
      <c r="E229" s="267">
        <v>0</v>
      </c>
      <c r="F229" s="78"/>
      <c r="G229" s="33">
        <v>0</v>
      </c>
      <c r="H229" s="78"/>
      <c r="I229" s="33">
        <v>0</v>
      </c>
      <c r="J229" s="78"/>
      <c r="K229" s="33">
        <v>0</v>
      </c>
      <c r="L229" s="31">
        <f t="shared" si="132"/>
        <v>0</v>
      </c>
      <c r="M229" s="33">
        <v>0</v>
      </c>
      <c r="N229" s="78"/>
      <c r="O229" s="78"/>
      <c r="P229" s="124"/>
    </row>
    <row r="230" spans="1:16" ht="27.75" x14ac:dyDescent="0.2">
      <c r="A230" s="275" t="s">
        <v>498</v>
      </c>
      <c r="B230" s="220" t="s">
        <v>108</v>
      </c>
      <c r="C230" s="258" t="s">
        <v>11</v>
      </c>
      <c r="D230" s="272" t="s">
        <v>499</v>
      </c>
      <c r="E230" s="267">
        <v>0</v>
      </c>
      <c r="F230" s="78"/>
      <c r="G230" s="33">
        <v>0</v>
      </c>
      <c r="H230" s="78"/>
      <c r="I230" s="33">
        <v>0</v>
      </c>
      <c r="J230" s="78"/>
      <c r="K230" s="33">
        <v>0</v>
      </c>
      <c r="L230" s="31">
        <f t="shared" si="132"/>
        <v>0</v>
      </c>
      <c r="M230" s="33">
        <v>0</v>
      </c>
      <c r="N230" s="78"/>
      <c r="O230" s="78"/>
      <c r="P230" s="124"/>
    </row>
    <row r="231" spans="1:16" ht="27.75" x14ac:dyDescent="0.2">
      <c r="A231" s="275" t="s">
        <v>500</v>
      </c>
      <c r="B231" s="220" t="s">
        <v>501</v>
      </c>
      <c r="C231" s="258" t="s">
        <v>11</v>
      </c>
      <c r="D231" s="272" t="s">
        <v>502</v>
      </c>
      <c r="E231" s="267">
        <v>0</v>
      </c>
      <c r="F231" s="78"/>
      <c r="G231" s="33">
        <v>0</v>
      </c>
      <c r="H231" s="78"/>
      <c r="I231" s="33">
        <v>0</v>
      </c>
      <c r="J231" s="78"/>
      <c r="K231" s="33">
        <v>0</v>
      </c>
      <c r="L231" s="31">
        <f t="shared" si="132"/>
        <v>0</v>
      </c>
      <c r="M231" s="33">
        <v>0</v>
      </c>
      <c r="N231" s="78"/>
      <c r="O231" s="78"/>
      <c r="P231" s="124"/>
    </row>
    <row r="232" spans="1:16" ht="55.5" x14ac:dyDescent="0.2">
      <c r="A232" s="275" t="s">
        <v>503</v>
      </c>
      <c r="B232" s="220" t="s">
        <v>504</v>
      </c>
      <c r="C232" s="258" t="s">
        <v>11</v>
      </c>
      <c r="D232" s="272" t="s">
        <v>505</v>
      </c>
      <c r="E232" s="267">
        <v>0</v>
      </c>
      <c r="F232" s="31">
        <f>F233+F234+F235+F236+F237</f>
        <v>0</v>
      </c>
      <c r="G232" s="33">
        <v>0</v>
      </c>
      <c r="H232" s="31">
        <f>H233+H234+H235+H236+H237</f>
        <v>0</v>
      </c>
      <c r="I232" s="33">
        <v>0</v>
      </c>
      <c r="J232" s="31">
        <f>J233+J234+J235+J236+J237</f>
        <v>0</v>
      </c>
      <c r="K232" s="33">
        <v>0</v>
      </c>
      <c r="L232" s="31">
        <f t="shared" si="132"/>
        <v>0</v>
      </c>
      <c r="M232" s="33">
        <v>0</v>
      </c>
      <c r="N232" s="31">
        <f>N233+N234+N235+N236+N237</f>
        <v>0</v>
      </c>
      <c r="O232" s="78"/>
      <c r="P232" s="124"/>
    </row>
    <row r="233" spans="1:16" ht="26.25" customHeight="1" x14ac:dyDescent="0.2">
      <c r="A233" s="275" t="s">
        <v>506</v>
      </c>
      <c r="B233" s="220" t="s">
        <v>491</v>
      </c>
      <c r="C233" s="258" t="s">
        <v>11</v>
      </c>
      <c r="D233" s="272" t="s">
        <v>507</v>
      </c>
      <c r="E233" s="267">
        <v>0</v>
      </c>
      <c r="F233" s="78"/>
      <c r="G233" s="33">
        <v>0</v>
      </c>
      <c r="H233" s="78"/>
      <c r="I233" s="33">
        <v>0</v>
      </c>
      <c r="J233" s="78"/>
      <c r="K233" s="33">
        <v>0</v>
      </c>
      <c r="L233" s="31">
        <f t="shared" si="132"/>
        <v>0</v>
      </c>
      <c r="M233" s="33">
        <v>0</v>
      </c>
      <c r="N233" s="78"/>
      <c r="O233" s="78"/>
      <c r="P233" s="124"/>
    </row>
    <row r="234" spans="1:16" ht="26.25" customHeight="1" x14ac:dyDescent="0.2">
      <c r="A234" s="275" t="s">
        <v>508</v>
      </c>
      <c r="B234" s="220" t="s">
        <v>494</v>
      </c>
      <c r="C234" s="258" t="s">
        <v>11</v>
      </c>
      <c r="D234" s="272" t="s">
        <v>509</v>
      </c>
      <c r="E234" s="267">
        <v>0</v>
      </c>
      <c r="F234" s="78"/>
      <c r="G234" s="33">
        <v>0</v>
      </c>
      <c r="H234" s="78"/>
      <c r="I234" s="33">
        <v>0</v>
      </c>
      <c r="J234" s="78"/>
      <c r="K234" s="33">
        <v>0</v>
      </c>
      <c r="L234" s="31">
        <f t="shared" si="132"/>
        <v>0</v>
      </c>
      <c r="M234" s="33">
        <v>0</v>
      </c>
      <c r="N234" s="78"/>
      <c r="O234" s="78"/>
      <c r="P234" s="124"/>
    </row>
    <row r="235" spans="1:16" ht="26.25" customHeight="1" x14ac:dyDescent="0.2">
      <c r="A235" s="275" t="s">
        <v>510</v>
      </c>
      <c r="B235" s="220" t="s">
        <v>187</v>
      </c>
      <c r="C235" s="258" t="s">
        <v>11</v>
      </c>
      <c r="D235" s="272" t="s">
        <v>511</v>
      </c>
      <c r="E235" s="267">
        <v>0</v>
      </c>
      <c r="F235" s="78"/>
      <c r="G235" s="33">
        <v>0</v>
      </c>
      <c r="H235" s="78"/>
      <c r="I235" s="33">
        <v>0</v>
      </c>
      <c r="J235" s="78"/>
      <c r="K235" s="33">
        <v>0</v>
      </c>
      <c r="L235" s="31">
        <f t="shared" si="132"/>
        <v>0</v>
      </c>
      <c r="M235" s="33">
        <v>0</v>
      </c>
      <c r="N235" s="78"/>
      <c r="O235" s="78"/>
      <c r="P235" s="124"/>
    </row>
    <row r="236" spans="1:16" ht="26.25" customHeight="1" x14ac:dyDescent="0.2">
      <c r="A236" s="275" t="s">
        <v>512</v>
      </c>
      <c r="B236" s="220" t="s">
        <v>108</v>
      </c>
      <c r="C236" s="258" t="s">
        <v>11</v>
      </c>
      <c r="D236" s="272" t="s">
        <v>513</v>
      </c>
      <c r="E236" s="267">
        <v>0</v>
      </c>
      <c r="F236" s="78"/>
      <c r="G236" s="33">
        <v>0</v>
      </c>
      <c r="H236" s="78"/>
      <c r="I236" s="33">
        <v>0</v>
      </c>
      <c r="J236" s="78"/>
      <c r="K236" s="33">
        <v>0</v>
      </c>
      <c r="L236" s="31">
        <f t="shared" si="132"/>
        <v>0</v>
      </c>
      <c r="M236" s="33">
        <v>0</v>
      </c>
      <c r="N236" s="78"/>
      <c r="O236" s="78"/>
      <c r="P236" s="124"/>
    </row>
    <row r="237" spans="1:16" ht="26.25" customHeight="1" x14ac:dyDescent="0.2">
      <c r="A237" s="275" t="s">
        <v>514</v>
      </c>
      <c r="B237" s="220" t="s">
        <v>501</v>
      </c>
      <c r="C237" s="258" t="s">
        <v>11</v>
      </c>
      <c r="D237" s="272" t="s">
        <v>515</v>
      </c>
      <c r="E237" s="267">
        <v>0</v>
      </c>
      <c r="F237" s="78"/>
      <c r="G237" s="33">
        <v>0</v>
      </c>
      <c r="H237" s="78"/>
      <c r="I237" s="33">
        <v>0</v>
      </c>
      <c r="J237" s="78"/>
      <c r="K237" s="33">
        <v>0</v>
      </c>
      <c r="L237" s="31">
        <f t="shared" si="132"/>
        <v>0</v>
      </c>
      <c r="M237" s="33">
        <v>0</v>
      </c>
      <c r="N237" s="78"/>
      <c r="O237" s="78"/>
      <c r="P237" s="124"/>
    </row>
    <row r="238" spans="1:16" ht="56.25" thickBot="1" x14ac:dyDescent="0.25">
      <c r="A238" s="276" t="s">
        <v>516</v>
      </c>
      <c r="B238" s="224" t="s">
        <v>517</v>
      </c>
      <c r="C238" s="262" t="s">
        <v>11</v>
      </c>
      <c r="D238" s="273" t="s">
        <v>518</v>
      </c>
      <c r="E238" s="268">
        <v>0</v>
      </c>
      <c r="F238" s="34">
        <f>F245+F251</f>
        <v>0</v>
      </c>
      <c r="G238" s="43">
        <v>0</v>
      </c>
      <c r="H238" s="34">
        <f>H245+H251</f>
        <v>0</v>
      </c>
      <c r="I238" s="43">
        <v>0</v>
      </c>
      <c r="J238" s="34">
        <f>J245+J251</f>
        <v>0</v>
      </c>
      <c r="K238" s="43">
        <v>0</v>
      </c>
      <c r="L238" s="34">
        <f>F238+H238+J238</f>
        <v>0</v>
      </c>
      <c r="M238" s="43">
        <v>0</v>
      </c>
      <c r="N238" s="34">
        <f>N245+N251</f>
        <v>0</v>
      </c>
      <c r="O238" s="128"/>
      <c r="P238" s="249"/>
    </row>
    <row r="239" spans="1:16" ht="27.75" x14ac:dyDescent="0.2">
      <c r="A239" s="234"/>
      <c r="B239" s="235"/>
      <c r="C239" s="236"/>
      <c r="D239" s="237"/>
      <c r="E239" s="238"/>
      <c r="F239" s="238"/>
      <c r="G239" s="238"/>
      <c r="H239" s="238"/>
      <c r="I239" s="238"/>
      <c r="J239" s="238"/>
      <c r="K239" s="238"/>
      <c r="L239" s="238"/>
      <c r="M239" s="238"/>
      <c r="N239" s="238"/>
      <c r="O239" s="206"/>
      <c r="P239" s="206"/>
    </row>
    <row r="240" spans="1:16" ht="28.5" thickBot="1" x14ac:dyDescent="0.25">
      <c r="A240" s="234"/>
      <c r="B240" s="235"/>
      <c r="C240" s="236"/>
      <c r="D240" s="237"/>
      <c r="E240" s="238"/>
      <c r="F240" s="238"/>
      <c r="G240" s="238"/>
      <c r="H240" s="238"/>
      <c r="I240" s="238"/>
      <c r="J240" s="238"/>
      <c r="K240" s="238"/>
      <c r="L240" s="238"/>
      <c r="M240" s="238"/>
      <c r="N240" s="238"/>
      <c r="O240" s="206"/>
      <c r="P240" s="206"/>
    </row>
    <row r="241" spans="1:16" ht="12.75" customHeight="1" x14ac:dyDescent="0.2">
      <c r="A241" s="407" t="s">
        <v>84</v>
      </c>
      <c r="B241" s="399" t="s">
        <v>85</v>
      </c>
      <c r="C241" s="399" t="s">
        <v>0</v>
      </c>
      <c r="D241" s="399" t="s">
        <v>1</v>
      </c>
      <c r="E241" s="410" t="s">
        <v>829</v>
      </c>
      <c r="F241" s="402"/>
      <c r="G241" s="402" t="s">
        <v>2</v>
      </c>
      <c r="H241" s="402"/>
      <c r="I241" s="402" t="s">
        <v>3</v>
      </c>
      <c r="J241" s="402"/>
      <c r="K241" s="402" t="s">
        <v>4</v>
      </c>
      <c r="L241" s="402"/>
      <c r="M241" s="402" t="s">
        <v>5</v>
      </c>
      <c r="N241" s="402"/>
      <c r="O241" s="402" t="s">
        <v>848</v>
      </c>
      <c r="P241" s="404" t="s">
        <v>6</v>
      </c>
    </row>
    <row r="242" spans="1:16" ht="48.75" customHeight="1" x14ac:dyDescent="0.2">
      <c r="A242" s="408"/>
      <c r="B242" s="400"/>
      <c r="C242" s="400"/>
      <c r="D242" s="400"/>
      <c r="E242" s="411"/>
      <c r="F242" s="403"/>
      <c r="G242" s="403"/>
      <c r="H242" s="403"/>
      <c r="I242" s="403"/>
      <c r="J242" s="403"/>
      <c r="K242" s="403"/>
      <c r="L242" s="403"/>
      <c r="M242" s="403"/>
      <c r="N242" s="403"/>
      <c r="O242" s="403"/>
      <c r="P242" s="405"/>
    </row>
    <row r="243" spans="1:16" ht="82.5" customHeight="1" thickBot="1" x14ac:dyDescent="0.25">
      <c r="A243" s="409"/>
      <c r="B243" s="401"/>
      <c r="C243" s="401"/>
      <c r="D243" s="401"/>
      <c r="E243" s="207" t="s">
        <v>832</v>
      </c>
      <c r="F243" s="208" t="s">
        <v>7</v>
      </c>
      <c r="G243" s="208" t="s">
        <v>8</v>
      </c>
      <c r="H243" s="208" t="s">
        <v>7</v>
      </c>
      <c r="I243" s="208" t="s">
        <v>8</v>
      </c>
      <c r="J243" s="208" t="s">
        <v>7</v>
      </c>
      <c r="K243" s="208" t="s">
        <v>8</v>
      </c>
      <c r="L243" s="208" t="s">
        <v>7</v>
      </c>
      <c r="M243" s="208" t="s">
        <v>8</v>
      </c>
      <c r="N243" s="208" t="s">
        <v>7</v>
      </c>
      <c r="O243" s="208" t="s">
        <v>7</v>
      </c>
      <c r="P243" s="406"/>
    </row>
    <row r="244" spans="1:16" ht="27" thickBot="1" x14ac:dyDescent="0.25">
      <c r="A244" s="225" t="s">
        <v>86</v>
      </c>
      <c r="B244" s="214" t="s">
        <v>87</v>
      </c>
      <c r="C244" s="214" t="s">
        <v>9</v>
      </c>
      <c r="D244" s="214" t="s">
        <v>10</v>
      </c>
      <c r="E244" s="215">
        <v>1</v>
      </c>
      <c r="F244" s="216">
        <f t="shared" ref="F244" si="133">E244+1</f>
        <v>2</v>
      </c>
      <c r="G244" s="216">
        <f t="shared" ref="G244" si="134">F244+1</f>
        <v>3</v>
      </c>
      <c r="H244" s="216">
        <f t="shared" ref="H244" si="135">G244+1</f>
        <v>4</v>
      </c>
      <c r="I244" s="216">
        <f t="shared" ref="I244" si="136">H244+1</f>
        <v>5</v>
      </c>
      <c r="J244" s="216">
        <f t="shared" ref="J244" si="137">I244+1</f>
        <v>6</v>
      </c>
      <c r="K244" s="216">
        <f t="shared" ref="K244" si="138">J244+1</f>
        <v>7</v>
      </c>
      <c r="L244" s="216">
        <f t="shared" ref="L244" si="139">K244+1</f>
        <v>8</v>
      </c>
      <c r="M244" s="216">
        <f t="shared" ref="M244" si="140">L244+1</f>
        <v>9</v>
      </c>
      <c r="N244" s="216">
        <f t="shared" ref="N244" si="141">M244+1</f>
        <v>10</v>
      </c>
      <c r="O244" s="216">
        <f t="shared" ref="O244" si="142">N244+1</f>
        <v>11</v>
      </c>
      <c r="P244" s="217">
        <f t="shared" ref="P244" si="143">O244+1</f>
        <v>12</v>
      </c>
    </row>
    <row r="245" spans="1:16" ht="55.5" x14ac:dyDescent="0.2">
      <c r="A245" s="274" t="s">
        <v>519</v>
      </c>
      <c r="B245" s="220" t="s">
        <v>488</v>
      </c>
      <c r="C245" s="117" t="s">
        <v>11</v>
      </c>
      <c r="D245" s="119" t="s">
        <v>520</v>
      </c>
      <c r="E245" s="123">
        <v>0</v>
      </c>
      <c r="F245" s="31">
        <f>F246+F247+F248+F249+F250</f>
        <v>0</v>
      </c>
      <c r="G245" s="33">
        <v>0</v>
      </c>
      <c r="H245" s="31">
        <f>H246+H247+H248+H249+H250</f>
        <v>0</v>
      </c>
      <c r="I245" s="33">
        <v>0</v>
      </c>
      <c r="J245" s="31">
        <f>J246+J247+J248+J249+J250</f>
        <v>0</v>
      </c>
      <c r="K245" s="33">
        <v>0</v>
      </c>
      <c r="L245" s="31">
        <f t="shared" ref="L245:L256" si="144">F245+H245+J245</f>
        <v>0</v>
      </c>
      <c r="M245" s="33">
        <v>0</v>
      </c>
      <c r="N245" s="31">
        <f>N246+N247+N248+N249+N250</f>
        <v>0</v>
      </c>
      <c r="O245" s="78"/>
      <c r="P245" s="124"/>
    </row>
    <row r="246" spans="1:16" ht="27.75" x14ac:dyDescent="0.2">
      <c r="A246" s="275" t="s">
        <v>521</v>
      </c>
      <c r="B246" s="220" t="s">
        <v>491</v>
      </c>
      <c r="C246" s="117" t="s">
        <v>11</v>
      </c>
      <c r="D246" s="119" t="s">
        <v>522</v>
      </c>
      <c r="E246" s="123">
        <v>0</v>
      </c>
      <c r="F246" s="78"/>
      <c r="G246" s="33">
        <v>0</v>
      </c>
      <c r="H246" s="78"/>
      <c r="I246" s="33">
        <v>0</v>
      </c>
      <c r="J246" s="78"/>
      <c r="K246" s="33">
        <v>0</v>
      </c>
      <c r="L246" s="31">
        <f t="shared" si="144"/>
        <v>0</v>
      </c>
      <c r="M246" s="33">
        <v>0</v>
      </c>
      <c r="N246" s="78"/>
      <c r="O246" s="78"/>
      <c r="P246" s="124"/>
    </row>
    <row r="247" spans="1:16" ht="27.75" x14ac:dyDescent="0.2">
      <c r="A247" s="275" t="s">
        <v>523</v>
      </c>
      <c r="B247" s="220" t="s">
        <v>494</v>
      </c>
      <c r="C247" s="117"/>
      <c r="D247" s="119" t="s">
        <v>524</v>
      </c>
      <c r="E247" s="123">
        <v>0</v>
      </c>
      <c r="F247" s="78"/>
      <c r="G247" s="33">
        <v>0</v>
      </c>
      <c r="H247" s="78"/>
      <c r="I247" s="33">
        <v>0</v>
      </c>
      <c r="J247" s="78"/>
      <c r="K247" s="33">
        <v>0</v>
      </c>
      <c r="L247" s="31">
        <f t="shared" si="144"/>
        <v>0</v>
      </c>
      <c r="M247" s="33">
        <v>0</v>
      </c>
      <c r="N247" s="78"/>
      <c r="O247" s="78"/>
      <c r="P247" s="124"/>
    </row>
    <row r="248" spans="1:16" ht="27.75" x14ac:dyDescent="0.2">
      <c r="A248" s="275" t="s">
        <v>525</v>
      </c>
      <c r="B248" s="220" t="s">
        <v>187</v>
      </c>
      <c r="C248" s="117" t="s">
        <v>11</v>
      </c>
      <c r="D248" s="119" t="s">
        <v>526</v>
      </c>
      <c r="E248" s="123">
        <v>0</v>
      </c>
      <c r="F248" s="78"/>
      <c r="G248" s="33">
        <v>0</v>
      </c>
      <c r="H248" s="78"/>
      <c r="I248" s="33">
        <v>0</v>
      </c>
      <c r="J248" s="78"/>
      <c r="K248" s="33">
        <v>0</v>
      </c>
      <c r="L248" s="31">
        <f t="shared" si="144"/>
        <v>0</v>
      </c>
      <c r="M248" s="33">
        <v>0</v>
      </c>
      <c r="N248" s="78"/>
      <c r="O248" s="78"/>
      <c r="P248" s="124"/>
    </row>
    <row r="249" spans="1:16" ht="27.75" x14ac:dyDescent="0.2">
      <c r="A249" s="275" t="s">
        <v>527</v>
      </c>
      <c r="B249" s="220" t="s">
        <v>108</v>
      </c>
      <c r="C249" s="117" t="s">
        <v>11</v>
      </c>
      <c r="D249" s="119" t="s">
        <v>528</v>
      </c>
      <c r="E249" s="123">
        <v>0</v>
      </c>
      <c r="F249" s="78"/>
      <c r="G249" s="33">
        <v>0</v>
      </c>
      <c r="H249" s="78"/>
      <c r="I249" s="33">
        <v>0</v>
      </c>
      <c r="J249" s="78"/>
      <c r="K249" s="33">
        <v>0</v>
      </c>
      <c r="L249" s="31">
        <f t="shared" si="144"/>
        <v>0</v>
      </c>
      <c r="M249" s="33">
        <v>0</v>
      </c>
      <c r="N249" s="78"/>
      <c r="O249" s="78"/>
      <c r="P249" s="124"/>
    </row>
    <row r="250" spans="1:16" ht="27.75" x14ac:dyDescent="0.2">
      <c r="A250" s="275" t="s">
        <v>529</v>
      </c>
      <c r="B250" s="220" t="s">
        <v>501</v>
      </c>
      <c r="C250" s="117" t="s">
        <v>11</v>
      </c>
      <c r="D250" s="119" t="s">
        <v>530</v>
      </c>
      <c r="E250" s="123">
        <v>0</v>
      </c>
      <c r="F250" s="78"/>
      <c r="G250" s="33">
        <v>0</v>
      </c>
      <c r="H250" s="78"/>
      <c r="I250" s="33">
        <v>0</v>
      </c>
      <c r="J250" s="78"/>
      <c r="K250" s="33">
        <v>0</v>
      </c>
      <c r="L250" s="31">
        <f t="shared" si="144"/>
        <v>0</v>
      </c>
      <c r="M250" s="33">
        <v>0</v>
      </c>
      <c r="N250" s="78"/>
      <c r="O250" s="78"/>
      <c r="P250" s="124"/>
    </row>
    <row r="251" spans="1:16" ht="55.5" x14ac:dyDescent="0.2">
      <c r="A251" s="275" t="s">
        <v>531</v>
      </c>
      <c r="B251" s="220" t="s">
        <v>504</v>
      </c>
      <c r="C251" s="117" t="s">
        <v>11</v>
      </c>
      <c r="D251" s="119" t="s">
        <v>532</v>
      </c>
      <c r="E251" s="123">
        <v>0</v>
      </c>
      <c r="F251" s="31">
        <f>F252+F253+F254+F255+F256</f>
        <v>0</v>
      </c>
      <c r="G251" s="33">
        <v>0</v>
      </c>
      <c r="H251" s="31">
        <f>H252+H253+H254+H255+H256</f>
        <v>0</v>
      </c>
      <c r="I251" s="33">
        <v>0</v>
      </c>
      <c r="J251" s="31">
        <f>J252+J253+J254+J255+J256</f>
        <v>0</v>
      </c>
      <c r="K251" s="33">
        <v>0</v>
      </c>
      <c r="L251" s="31">
        <f t="shared" si="144"/>
        <v>0</v>
      </c>
      <c r="M251" s="33">
        <v>0</v>
      </c>
      <c r="N251" s="31">
        <f>N252+N253+N254+N255+N256</f>
        <v>0</v>
      </c>
      <c r="O251" s="78"/>
      <c r="P251" s="124"/>
    </row>
    <row r="252" spans="1:16" ht="26.25" customHeight="1" x14ac:dyDescent="0.2">
      <c r="A252" s="275" t="s">
        <v>533</v>
      </c>
      <c r="B252" s="220" t="s">
        <v>491</v>
      </c>
      <c r="C252" s="117" t="s">
        <v>11</v>
      </c>
      <c r="D252" s="119" t="s">
        <v>534</v>
      </c>
      <c r="E252" s="123">
        <v>0</v>
      </c>
      <c r="F252" s="78"/>
      <c r="G252" s="33">
        <v>0</v>
      </c>
      <c r="H252" s="78"/>
      <c r="I252" s="33">
        <v>0</v>
      </c>
      <c r="J252" s="78"/>
      <c r="K252" s="33">
        <v>0</v>
      </c>
      <c r="L252" s="31">
        <f t="shared" si="144"/>
        <v>0</v>
      </c>
      <c r="M252" s="33">
        <v>0</v>
      </c>
      <c r="N252" s="78"/>
      <c r="O252" s="78"/>
      <c r="P252" s="124"/>
    </row>
    <row r="253" spans="1:16" ht="26.25" customHeight="1" x14ac:dyDescent="0.2">
      <c r="A253" s="275" t="s">
        <v>535</v>
      </c>
      <c r="B253" s="220" t="s">
        <v>494</v>
      </c>
      <c r="C253" s="117" t="s">
        <v>11</v>
      </c>
      <c r="D253" s="119" t="s">
        <v>536</v>
      </c>
      <c r="E253" s="123">
        <v>0</v>
      </c>
      <c r="F253" s="78"/>
      <c r="G253" s="33">
        <v>0</v>
      </c>
      <c r="H253" s="78"/>
      <c r="I253" s="33">
        <v>0</v>
      </c>
      <c r="J253" s="78"/>
      <c r="K253" s="33">
        <v>0</v>
      </c>
      <c r="L253" s="31">
        <f t="shared" si="144"/>
        <v>0</v>
      </c>
      <c r="M253" s="33">
        <v>0</v>
      </c>
      <c r="N253" s="78"/>
      <c r="O253" s="78"/>
      <c r="P253" s="124"/>
    </row>
    <row r="254" spans="1:16" ht="26.25" customHeight="1" x14ac:dyDescent="0.2">
      <c r="A254" s="275" t="s">
        <v>537</v>
      </c>
      <c r="B254" s="220" t="s">
        <v>187</v>
      </c>
      <c r="C254" s="117" t="s">
        <v>11</v>
      </c>
      <c r="D254" s="119" t="s">
        <v>538</v>
      </c>
      <c r="E254" s="123">
        <v>0</v>
      </c>
      <c r="F254" s="78"/>
      <c r="G254" s="33">
        <v>0</v>
      </c>
      <c r="H254" s="78"/>
      <c r="I254" s="33">
        <v>0</v>
      </c>
      <c r="J254" s="78"/>
      <c r="K254" s="33">
        <v>0</v>
      </c>
      <c r="L254" s="31">
        <f t="shared" si="144"/>
        <v>0</v>
      </c>
      <c r="M254" s="33">
        <v>0</v>
      </c>
      <c r="N254" s="78"/>
      <c r="O254" s="78"/>
      <c r="P254" s="124"/>
    </row>
    <row r="255" spans="1:16" ht="26.25" customHeight="1" x14ac:dyDescent="0.2">
      <c r="A255" s="275" t="s">
        <v>539</v>
      </c>
      <c r="B255" s="220" t="s">
        <v>108</v>
      </c>
      <c r="C255" s="117" t="s">
        <v>11</v>
      </c>
      <c r="D255" s="119" t="s">
        <v>540</v>
      </c>
      <c r="E255" s="123">
        <v>0</v>
      </c>
      <c r="F255" s="78"/>
      <c r="G255" s="33">
        <v>0</v>
      </c>
      <c r="H255" s="78"/>
      <c r="I255" s="33">
        <v>0</v>
      </c>
      <c r="J255" s="78"/>
      <c r="K255" s="33">
        <v>0</v>
      </c>
      <c r="L255" s="31">
        <f t="shared" si="144"/>
        <v>0</v>
      </c>
      <c r="M255" s="33">
        <v>0</v>
      </c>
      <c r="N255" s="78"/>
      <c r="O255" s="78"/>
      <c r="P255" s="124"/>
    </row>
    <row r="256" spans="1:16" ht="26.25" customHeight="1" x14ac:dyDescent="0.2">
      <c r="A256" s="275" t="s">
        <v>541</v>
      </c>
      <c r="B256" s="220" t="s">
        <v>501</v>
      </c>
      <c r="C256" s="117" t="s">
        <v>11</v>
      </c>
      <c r="D256" s="119" t="s">
        <v>542</v>
      </c>
      <c r="E256" s="123">
        <v>0</v>
      </c>
      <c r="F256" s="78"/>
      <c r="G256" s="33">
        <v>0</v>
      </c>
      <c r="H256" s="78"/>
      <c r="I256" s="33">
        <v>0</v>
      </c>
      <c r="J256" s="78"/>
      <c r="K256" s="33">
        <v>0</v>
      </c>
      <c r="L256" s="31">
        <f t="shared" si="144"/>
        <v>0</v>
      </c>
      <c r="M256" s="33">
        <v>0</v>
      </c>
      <c r="N256" s="78"/>
      <c r="O256" s="78"/>
      <c r="P256" s="124"/>
    </row>
    <row r="257" spans="1:16" ht="84" thickBot="1" x14ac:dyDescent="0.25">
      <c r="A257" s="276" t="s">
        <v>543</v>
      </c>
      <c r="B257" s="224" t="s">
        <v>544</v>
      </c>
      <c r="C257" s="118" t="s">
        <v>11</v>
      </c>
      <c r="D257" s="120" t="s">
        <v>545</v>
      </c>
      <c r="E257" s="127"/>
      <c r="F257" s="128"/>
      <c r="G257" s="128"/>
      <c r="H257" s="128"/>
      <c r="I257" s="128"/>
      <c r="J257" s="128"/>
      <c r="K257" s="34">
        <f>E257+G257+I257</f>
        <v>0</v>
      </c>
      <c r="L257" s="34">
        <f>F257+H257+J257</f>
        <v>0</v>
      </c>
      <c r="M257" s="128"/>
      <c r="N257" s="128"/>
      <c r="O257" s="128"/>
      <c r="P257" s="35">
        <f>L257+O257+N257</f>
        <v>0</v>
      </c>
    </row>
    <row r="258" spans="1:16" s="36" customFormat="1" ht="38.25" customHeight="1" thickBot="1" x14ac:dyDescent="0.25">
      <c r="A258" s="46"/>
      <c r="B258" s="46"/>
      <c r="C258" s="423" t="s">
        <v>849</v>
      </c>
      <c r="D258" s="423"/>
      <c r="E258" s="423"/>
      <c r="F258" s="423"/>
      <c r="G258" s="423"/>
      <c r="H258" s="423"/>
      <c r="I258" s="423"/>
      <c r="J258" s="47"/>
      <c r="K258" s="47"/>
      <c r="L258" s="47"/>
      <c r="M258" s="47"/>
      <c r="N258" s="47"/>
      <c r="O258" s="47"/>
      <c r="P258" s="50"/>
    </row>
    <row r="259" spans="1:16" ht="28.5" customHeight="1" x14ac:dyDescent="0.35">
      <c r="A259" s="417" t="s">
        <v>84</v>
      </c>
      <c r="B259" s="399" t="s">
        <v>85</v>
      </c>
      <c r="C259" s="399" t="s">
        <v>0</v>
      </c>
      <c r="D259" s="399" t="s">
        <v>1</v>
      </c>
      <c r="E259" s="420" t="s">
        <v>829</v>
      </c>
      <c r="F259" s="413"/>
      <c r="G259" s="413" t="s">
        <v>2</v>
      </c>
      <c r="H259" s="413"/>
      <c r="I259" s="413" t="s">
        <v>353</v>
      </c>
      <c r="J259" s="413"/>
      <c r="K259" s="413" t="s">
        <v>4</v>
      </c>
      <c r="L259" s="413"/>
      <c r="M259" s="413" t="s">
        <v>5</v>
      </c>
      <c r="N259" s="415"/>
      <c r="O259" s="48"/>
      <c r="P259" s="48"/>
    </row>
    <row r="260" spans="1:16" ht="128.25" customHeight="1" x14ac:dyDescent="0.35">
      <c r="A260" s="418"/>
      <c r="B260" s="400"/>
      <c r="C260" s="400"/>
      <c r="D260" s="400"/>
      <c r="E260" s="421"/>
      <c r="F260" s="414"/>
      <c r="G260" s="414"/>
      <c r="H260" s="414"/>
      <c r="I260" s="414"/>
      <c r="J260" s="414"/>
      <c r="K260" s="414"/>
      <c r="L260" s="414"/>
      <c r="M260" s="414"/>
      <c r="N260" s="416"/>
      <c r="O260" s="48"/>
      <c r="P260" s="48"/>
    </row>
    <row r="261" spans="1:16" ht="79.5" thickBot="1" x14ac:dyDescent="0.4">
      <c r="A261" s="419"/>
      <c r="B261" s="401"/>
      <c r="C261" s="401"/>
      <c r="D261" s="401"/>
      <c r="E261" s="207" t="s">
        <v>832</v>
      </c>
      <c r="F261" s="208" t="s">
        <v>7</v>
      </c>
      <c r="G261" s="208" t="s">
        <v>8</v>
      </c>
      <c r="H261" s="208" t="s">
        <v>7</v>
      </c>
      <c r="I261" s="208" t="s">
        <v>8</v>
      </c>
      <c r="J261" s="208" t="s">
        <v>7</v>
      </c>
      <c r="K261" s="208" t="s">
        <v>8</v>
      </c>
      <c r="L261" s="208" t="s">
        <v>7</v>
      </c>
      <c r="M261" s="208" t="s">
        <v>8</v>
      </c>
      <c r="N261" s="209" t="s">
        <v>7</v>
      </c>
      <c r="O261" s="48"/>
      <c r="P261" s="48"/>
    </row>
    <row r="262" spans="1:16" s="21" customFormat="1" ht="27.75" thickBot="1" x14ac:dyDescent="0.3">
      <c r="A262" s="250" t="s">
        <v>86</v>
      </c>
      <c r="B262" s="214" t="s">
        <v>87</v>
      </c>
      <c r="C262" s="214" t="s">
        <v>9</v>
      </c>
      <c r="D262" s="214" t="s">
        <v>10</v>
      </c>
      <c r="E262" s="215">
        <v>1</v>
      </c>
      <c r="F262" s="216">
        <f t="shared" ref="F262:N262" si="145">E262+1</f>
        <v>2</v>
      </c>
      <c r="G262" s="216">
        <v>3</v>
      </c>
      <c r="H262" s="216">
        <f t="shared" si="145"/>
        <v>4</v>
      </c>
      <c r="I262" s="216">
        <f t="shared" si="145"/>
        <v>5</v>
      </c>
      <c r="J262" s="216">
        <f t="shared" si="145"/>
        <v>6</v>
      </c>
      <c r="K262" s="216">
        <f t="shared" si="145"/>
        <v>7</v>
      </c>
      <c r="L262" s="216">
        <f t="shared" si="145"/>
        <v>8</v>
      </c>
      <c r="M262" s="216">
        <f t="shared" si="145"/>
        <v>9</v>
      </c>
      <c r="N262" s="217">
        <f t="shared" si="145"/>
        <v>10</v>
      </c>
      <c r="O262" s="49"/>
      <c r="P262" s="49"/>
    </row>
    <row r="263" spans="1:16" ht="154.5" customHeight="1" x14ac:dyDescent="0.35">
      <c r="A263" s="274" t="s">
        <v>546</v>
      </c>
      <c r="B263" s="219" t="s">
        <v>547</v>
      </c>
      <c r="C263" s="210" t="s">
        <v>11</v>
      </c>
      <c r="D263" s="211" t="s">
        <v>548</v>
      </c>
      <c r="E263" s="226">
        <v>0</v>
      </c>
      <c r="F263" s="227">
        <v>0</v>
      </c>
      <c r="G263" s="55">
        <f>G103</f>
        <v>0</v>
      </c>
      <c r="H263" s="55">
        <f>H103-H86-H93-H91+H233+H234+H224</f>
        <v>0</v>
      </c>
      <c r="I263" s="55">
        <f>I103</f>
        <v>0</v>
      </c>
      <c r="J263" s="55">
        <f>J103-J86-J93-J91+J233+J234+J224</f>
        <v>0</v>
      </c>
      <c r="K263" s="55">
        <f>E263+G263+I263</f>
        <v>0</v>
      </c>
      <c r="L263" s="55">
        <f>F263+H263+J263</f>
        <v>0</v>
      </c>
      <c r="M263" s="55">
        <f>M103</f>
        <v>0</v>
      </c>
      <c r="N263" s="213">
        <f>N103-N86-N93-N91+N233+N234+N224</f>
        <v>0</v>
      </c>
      <c r="O263" s="48"/>
      <c r="P263" s="48"/>
    </row>
    <row r="264" spans="1:16" ht="27.75" x14ac:dyDescent="0.35">
      <c r="A264" s="275" t="s">
        <v>549</v>
      </c>
      <c r="B264" s="220" t="s">
        <v>156</v>
      </c>
      <c r="C264" s="117" t="s">
        <v>11</v>
      </c>
      <c r="D264" s="119" t="s">
        <v>550</v>
      </c>
      <c r="E264" s="123">
        <v>0</v>
      </c>
      <c r="F264" s="33">
        <v>0</v>
      </c>
      <c r="G264" s="31">
        <f>G104</f>
        <v>0</v>
      </c>
      <c r="H264" s="31">
        <f>IF(H103=0,,H104+(((H233+H234+H224)-(H86+H93+H91)))/(H103-(H65+H70+H21))*(H104-(H66+H71+(H21/H132*H133))))</f>
        <v>0</v>
      </c>
      <c r="I264" s="31">
        <f>I104</f>
        <v>0</v>
      </c>
      <c r="J264" s="31">
        <f>IF(J103=0,,J104+(((J233+J234+J224)-(J86+J93+J91)))/(J103-(J65+J70+J21))*(J104-(J66+J71+(J21/J132*J133))))</f>
        <v>0</v>
      </c>
      <c r="K264" s="31">
        <f t="shared" ref="K264:K272" si="146">E264+G264+I264</f>
        <v>0</v>
      </c>
      <c r="L264" s="31">
        <f t="shared" ref="L264:L272" si="147">F264+H264+J264</f>
        <v>0</v>
      </c>
      <c r="M264" s="31">
        <f>M104</f>
        <v>0</v>
      </c>
      <c r="N264" s="32">
        <f>N263</f>
        <v>0</v>
      </c>
      <c r="O264" s="48"/>
      <c r="P264" s="48"/>
    </row>
    <row r="265" spans="1:16" ht="27.75" x14ac:dyDescent="0.35">
      <c r="A265" s="275" t="s">
        <v>551</v>
      </c>
      <c r="B265" s="220" t="s">
        <v>158</v>
      </c>
      <c r="C265" s="117" t="s">
        <v>11</v>
      </c>
      <c r="D265" s="119" t="s">
        <v>552</v>
      </c>
      <c r="E265" s="123">
        <v>0</v>
      </c>
      <c r="F265" s="33">
        <v>0</v>
      </c>
      <c r="G265" s="31">
        <f>G105</f>
        <v>0</v>
      </c>
      <c r="H265" s="31">
        <f>IF(H103=0,,H105+(((H233+H234+H224)-(H86+H93+H91)))/(H103-(H65+H70+H21))*(H105-(H67+H72+(H21/H132*H134))))</f>
        <v>0</v>
      </c>
      <c r="I265" s="31">
        <f>I105</f>
        <v>0</v>
      </c>
      <c r="J265" s="31">
        <f>IF(J103=0,,J105+(((J233+J234+J224)-(J86+J93+J91)))/(J103-(J65+J70+J21))*(J105-(J67+J72+(J21/J132*J134))))</f>
        <v>0</v>
      </c>
      <c r="K265" s="31">
        <f t="shared" si="146"/>
        <v>0</v>
      </c>
      <c r="L265" s="31">
        <f t="shared" si="147"/>
        <v>0</v>
      </c>
      <c r="M265" s="33">
        <v>0</v>
      </c>
      <c r="N265" s="38">
        <v>0</v>
      </c>
      <c r="O265" s="48"/>
      <c r="P265" s="48"/>
    </row>
    <row r="266" spans="1:16" ht="27.75" x14ac:dyDescent="0.35">
      <c r="A266" s="275" t="s">
        <v>553</v>
      </c>
      <c r="B266" s="220" t="s">
        <v>160</v>
      </c>
      <c r="C266" s="117" t="s">
        <v>11</v>
      </c>
      <c r="D266" s="119" t="s">
        <v>554</v>
      </c>
      <c r="E266" s="123">
        <v>0</v>
      </c>
      <c r="F266" s="33">
        <v>0</v>
      </c>
      <c r="G266" s="31">
        <f>G106</f>
        <v>0</v>
      </c>
      <c r="H266" s="31">
        <f>IF(H103=0,,H106+(((H233+H234+H224)-(H86+H93+H91)))/(H103-(H65+H70+H21))*(H106-(H68+H73+(H21/H132*H135))))</f>
        <v>0</v>
      </c>
      <c r="I266" s="31">
        <f>I106</f>
        <v>0</v>
      </c>
      <c r="J266" s="31">
        <f>IF(J103=0,,J106+(((J233+J234+J224)-(J86+J93+J91)))/(J103-(J65+J70+J21))*(J106-(J68+J73+(J21/J132*J135))))</f>
        <v>0</v>
      </c>
      <c r="K266" s="31">
        <f t="shared" si="146"/>
        <v>0</v>
      </c>
      <c r="L266" s="31">
        <f t="shared" si="147"/>
        <v>0</v>
      </c>
      <c r="M266" s="33">
        <v>0</v>
      </c>
      <c r="N266" s="38">
        <v>0</v>
      </c>
      <c r="O266" s="48"/>
      <c r="P266" s="48"/>
    </row>
    <row r="267" spans="1:16" ht="27.75" x14ac:dyDescent="0.35">
      <c r="A267" s="275" t="s">
        <v>555</v>
      </c>
      <c r="B267" s="220" t="s">
        <v>162</v>
      </c>
      <c r="C267" s="117" t="s">
        <v>11</v>
      </c>
      <c r="D267" s="119" t="s">
        <v>556</v>
      </c>
      <c r="E267" s="123">
        <v>0</v>
      </c>
      <c r="F267" s="33">
        <v>0</v>
      </c>
      <c r="G267" s="31">
        <f>G107</f>
        <v>0</v>
      </c>
      <c r="H267" s="31">
        <f>IF(H103=0,,H107+(((H233+H234+H224)-(H86+H93+H91)))/(H103-(H65+H70+H21))*(H107-(H69+H74+(H21/H132*H136))))</f>
        <v>0</v>
      </c>
      <c r="I267" s="31">
        <f>I107</f>
        <v>0</v>
      </c>
      <c r="J267" s="31">
        <f>IF(J103=0,,J107+(((J233+J234+J224)-(J86+J93+J91)))/(J103-(J65+J70+J21))*(J107-(J69+J74+(J21/J132*J136))))</f>
        <v>0</v>
      </c>
      <c r="K267" s="31">
        <f t="shared" si="146"/>
        <v>0</v>
      </c>
      <c r="L267" s="31">
        <f t="shared" si="147"/>
        <v>0</v>
      </c>
      <c r="M267" s="33">
        <v>0</v>
      </c>
      <c r="N267" s="38">
        <v>0</v>
      </c>
      <c r="O267" s="48"/>
      <c r="P267" s="48"/>
    </row>
    <row r="268" spans="1:16" ht="174" customHeight="1" x14ac:dyDescent="0.35">
      <c r="A268" s="275">
        <v>51</v>
      </c>
      <c r="B268" s="220" t="s">
        <v>557</v>
      </c>
      <c r="C268" s="117" t="s">
        <v>309</v>
      </c>
      <c r="D268" s="119" t="s">
        <v>558</v>
      </c>
      <c r="E268" s="123">
        <v>0</v>
      </c>
      <c r="F268" s="33">
        <v>0</v>
      </c>
      <c r="G268" s="41">
        <f>IF(G132=0,,G263/(G132+G138))</f>
        <v>0</v>
      </c>
      <c r="H268" s="41">
        <f>IF(H132=0,,H263/(H132+H138))</f>
        <v>0</v>
      </c>
      <c r="I268" s="41">
        <f t="shared" ref="I268:J271" si="148">IF(I132=0,,I263/I132)</f>
        <v>0</v>
      </c>
      <c r="J268" s="41">
        <f t="shared" si="148"/>
        <v>0</v>
      </c>
      <c r="K268" s="31">
        <f t="shared" si="146"/>
        <v>0</v>
      </c>
      <c r="L268" s="31">
        <f t="shared" si="147"/>
        <v>0</v>
      </c>
      <c r="M268" s="41">
        <f>IF(M132=0,,M263/M132)</f>
        <v>0</v>
      </c>
      <c r="N268" s="45">
        <f>IF(N132=0,,N263/N132)</f>
        <v>0</v>
      </c>
      <c r="O268" s="48"/>
      <c r="P268" s="48"/>
    </row>
    <row r="269" spans="1:16" ht="27" customHeight="1" x14ac:dyDescent="0.35">
      <c r="A269" s="275" t="s">
        <v>559</v>
      </c>
      <c r="B269" s="220" t="s">
        <v>156</v>
      </c>
      <c r="C269" s="117" t="s">
        <v>309</v>
      </c>
      <c r="D269" s="119" t="s">
        <v>560</v>
      </c>
      <c r="E269" s="123">
        <v>0</v>
      </c>
      <c r="F269" s="33">
        <v>0</v>
      </c>
      <c r="G269" s="41">
        <f>IF(G133+G139=0,,G264/(G133+G139))</f>
        <v>0</v>
      </c>
      <c r="H269" s="41">
        <f>IF(H133=0,,H264/(H133+H139))</f>
        <v>0</v>
      </c>
      <c r="I269" s="41">
        <f t="shared" si="148"/>
        <v>0</v>
      </c>
      <c r="J269" s="41">
        <f t="shared" si="148"/>
        <v>0</v>
      </c>
      <c r="K269" s="31">
        <f t="shared" si="146"/>
        <v>0</v>
      </c>
      <c r="L269" s="31">
        <f t="shared" si="147"/>
        <v>0</v>
      </c>
      <c r="M269" s="41">
        <f>IF(M133=0,,M264/M133)</f>
        <v>0</v>
      </c>
      <c r="N269" s="45">
        <f>IF(N133=0,,N264/N133)</f>
        <v>0</v>
      </c>
      <c r="O269" s="48"/>
      <c r="P269" s="48"/>
    </row>
    <row r="270" spans="1:16" ht="27" customHeight="1" x14ac:dyDescent="0.35">
      <c r="A270" s="275" t="s">
        <v>561</v>
      </c>
      <c r="B270" s="220" t="s">
        <v>158</v>
      </c>
      <c r="C270" s="117" t="s">
        <v>309</v>
      </c>
      <c r="D270" s="119" t="s">
        <v>562</v>
      </c>
      <c r="E270" s="123">
        <v>0</v>
      </c>
      <c r="F270" s="33">
        <v>0</v>
      </c>
      <c r="G270" s="41">
        <f>IF(G134+G140=0,,G265/(G134+G140))</f>
        <v>0</v>
      </c>
      <c r="H270" s="41">
        <f>IF(H134=0,,H265/(H134+H140))</f>
        <v>0</v>
      </c>
      <c r="I270" s="41">
        <f t="shared" si="148"/>
        <v>0</v>
      </c>
      <c r="J270" s="41">
        <f t="shared" si="148"/>
        <v>0</v>
      </c>
      <c r="K270" s="31">
        <f t="shared" si="146"/>
        <v>0</v>
      </c>
      <c r="L270" s="31">
        <f t="shared" si="147"/>
        <v>0</v>
      </c>
      <c r="M270" s="33">
        <v>0</v>
      </c>
      <c r="N270" s="38">
        <v>0</v>
      </c>
      <c r="O270" s="48"/>
      <c r="P270" s="48"/>
    </row>
    <row r="271" spans="1:16" ht="27" customHeight="1" x14ac:dyDescent="0.35">
      <c r="A271" s="275" t="s">
        <v>563</v>
      </c>
      <c r="B271" s="220" t="s">
        <v>160</v>
      </c>
      <c r="C271" s="117" t="s">
        <v>309</v>
      </c>
      <c r="D271" s="119" t="s">
        <v>564</v>
      </c>
      <c r="E271" s="123">
        <v>0</v>
      </c>
      <c r="F271" s="33">
        <v>0</v>
      </c>
      <c r="G271" s="41">
        <f>IF(G135+G141=0,,G266/(G135+G141))</f>
        <v>0</v>
      </c>
      <c r="H271" s="41">
        <f>IF(H135=0,,H266/(H135+H141))</f>
        <v>0</v>
      </c>
      <c r="I271" s="41">
        <f t="shared" si="148"/>
        <v>0</v>
      </c>
      <c r="J271" s="41">
        <f t="shared" si="148"/>
        <v>0</v>
      </c>
      <c r="K271" s="31">
        <f t="shared" si="146"/>
        <v>0</v>
      </c>
      <c r="L271" s="31">
        <f t="shared" si="147"/>
        <v>0</v>
      </c>
      <c r="M271" s="33">
        <v>0</v>
      </c>
      <c r="N271" s="38">
        <v>0</v>
      </c>
      <c r="O271" s="48"/>
      <c r="P271" s="48"/>
    </row>
    <row r="272" spans="1:16" ht="27" customHeight="1" x14ac:dyDescent="0.35">
      <c r="A272" s="275" t="s">
        <v>565</v>
      </c>
      <c r="B272" s="220" t="s">
        <v>162</v>
      </c>
      <c r="C272" s="117" t="s">
        <v>309</v>
      </c>
      <c r="D272" s="119" t="s">
        <v>566</v>
      </c>
      <c r="E272" s="123">
        <v>0</v>
      </c>
      <c r="F272" s="33">
        <v>0</v>
      </c>
      <c r="G272" s="41">
        <f>IF(G137+G142=0,,G267/(G137+G142))</f>
        <v>0</v>
      </c>
      <c r="H272" s="41">
        <f>IF(H137=0,,H267/(H137+H142))</f>
        <v>0</v>
      </c>
      <c r="I272" s="41">
        <f>IF(I137=0,,I267/I137)</f>
        <v>0</v>
      </c>
      <c r="J272" s="41">
        <f>IF(J137=0,,J267/J137)</f>
        <v>0</v>
      </c>
      <c r="K272" s="31">
        <f t="shared" si="146"/>
        <v>0</v>
      </c>
      <c r="L272" s="31">
        <f t="shared" si="147"/>
        <v>0</v>
      </c>
      <c r="M272" s="33">
        <v>0</v>
      </c>
      <c r="N272" s="38">
        <v>0</v>
      </c>
      <c r="O272" s="48"/>
      <c r="P272" s="48"/>
    </row>
    <row r="273" spans="1:16" ht="111" x14ac:dyDescent="0.35">
      <c r="A273" s="275">
        <v>52</v>
      </c>
      <c r="B273" s="220" t="s">
        <v>567</v>
      </c>
      <c r="C273" s="117" t="s">
        <v>332</v>
      </c>
      <c r="D273" s="119" t="s">
        <v>568</v>
      </c>
      <c r="E273" s="123">
        <v>0</v>
      </c>
      <c r="F273" s="33">
        <v>0</v>
      </c>
      <c r="G273" s="41">
        <f t="shared" ref="G273:N274" si="149">G148-G268</f>
        <v>0</v>
      </c>
      <c r="H273" s="41">
        <f t="shared" si="149"/>
        <v>0</v>
      </c>
      <c r="I273" s="41">
        <f t="shared" si="149"/>
        <v>0</v>
      </c>
      <c r="J273" s="41">
        <f t="shared" si="149"/>
        <v>0</v>
      </c>
      <c r="K273" s="41">
        <f t="shared" si="149"/>
        <v>0</v>
      </c>
      <c r="L273" s="41">
        <f t="shared" si="149"/>
        <v>0</v>
      </c>
      <c r="M273" s="41">
        <f t="shared" si="149"/>
        <v>0</v>
      </c>
      <c r="N273" s="45">
        <f t="shared" si="149"/>
        <v>0</v>
      </c>
      <c r="O273" s="48"/>
      <c r="P273" s="48"/>
    </row>
    <row r="274" spans="1:16" ht="26.25" customHeight="1" x14ac:dyDescent="0.35">
      <c r="A274" s="275" t="s">
        <v>569</v>
      </c>
      <c r="B274" s="220" t="s">
        <v>156</v>
      </c>
      <c r="C274" s="117" t="s">
        <v>332</v>
      </c>
      <c r="D274" s="119" t="s">
        <v>570</v>
      </c>
      <c r="E274" s="123">
        <v>0</v>
      </c>
      <c r="F274" s="33">
        <v>0</v>
      </c>
      <c r="G274" s="41">
        <f t="shared" si="149"/>
        <v>0</v>
      </c>
      <c r="H274" s="41">
        <f t="shared" si="149"/>
        <v>0</v>
      </c>
      <c r="I274" s="41">
        <f t="shared" si="149"/>
        <v>0</v>
      </c>
      <c r="J274" s="41">
        <f t="shared" si="149"/>
        <v>0</v>
      </c>
      <c r="K274" s="41">
        <f t="shared" si="149"/>
        <v>0</v>
      </c>
      <c r="L274" s="41">
        <f t="shared" si="149"/>
        <v>0</v>
      </c>
      <c r="M274" s="41">
        <f t="shared" si="149"/>
        <v>0</v>
      </c>
      <c r="N274" s="45">
        <f t="shared" si="149"/>
        <v>0</v>
      </c>
      <c r="O274" s="48"/>
      <c r="P274" s="48"/>
    </row>
    <row r="275" spans="1:16" ht="26.25" customHeight="1" x14ac:dyDescent="0.35">
      <c r="A275" s="275" t="s">
        <v>571</v>
      </c>
      <c r="B275" s="220" t="s">
        <v>158</v>
      </c>
      <c r="C275" s="117" t="s">
        <v>332</v>
      </c>
      <c r="D275" s="119" t="s">
        <v>572</v>
      </c>
      <c r="E275" s="123">
        <v>0</v>
      </c>
      <c r="F275" s="33">
        <v>0</v>
      </c>
      <c r="G275" s="41">
        <f t="shared" ref="G275:L277" si="150">G150-G270</f>
        <v>0</v>
      </c>
      <c r="H275" s="41">
        <f t="shared" si="150"/>
        <v>0</v>
      </c>
      <c r="I275" s="41">
        <f t="shared" si="150"/>
        <v>0</v>
      </c>
      <c r="J275" s="41">
        <f t="shared" si="150"/>
        <v>0</v>
      </c>
      <c r="K275" s="41">
        <f t="shared" si="150"/>
        <v>0</v>
      </c>
      <c r="L275" s="41">
        <f t="shared" si="150"/>
        <v>0</v>
      </c>
      <c r="M275" s="33">
        <v>0</v>
      </c>
      <c r="N275" s="38">
        <v>0</v>
      </c>
      <c r="O275" s="48"/>
      <c r="P275" s="48"/>
    </row>
    <row r="276" spans="1:16" ht="26.25" customHeight="1" x14ac:dyDescent="0.35">
      <c r="A276" s="275" t="s">
        <v>573</v>
      </c>
      <c r="B276" s="220" t="s">
        <v>160</v>
      </c>
      <c r="C276" s="117" t="s">
        <v>332</v>
      </c>
      <c r="D276" s="119" t="s">
        <v>574</v>
      </c>
      <c r="E276" s="123">
        <v>0</v>
      </c>
      <c r="F276" s="33">
        <v>0</v>
      </c>
      <c r="G276" s="41">
        <f t="shared" si="150"/>
        <v>0</v>
      </c>
      <c r="H276" s="41">
        <f t="shared" si="150"/>
        <v>0</v>
      </c>
      <c r="I276" s="41">
        <f t="shared" si="150"/>
        <v>0</v>
      </c>
      <c r="J276" s="41">
        <f t="shared" si="150"/>
        <v>0</v>
      </c>
      <c r="K276" s="41">
        <f t="shared" si="150"/>
        <v>0</v>
      </c>
      <c r="L276" s="41">
        <f t="shared" si="150"/>
        <v>0</v>
      </c>
      <c r="M276" s="33">
        <v>0</v>
      </c>
      <c r="N276" s="38">
        <v>0</v>
      </c>
      <c r="O276" s="48"/>
      <c r="P276" s="48"/>
    </row>
    <row r="277" spans="1:16" ht="26.25" customHeight="1" x14ac:dyDescent="0.35">
      <c r="A277" s="275" t="s">
        <v>575</v>
      </c>
      <c r="B277" s="220" t="s">
        <v>162</v>
      </c>
      <c r="C277" s="117" t="s">
        <v>332</v>
      </c>
      <c r="D277" s="119" t="s">
        <v>576</v>
      </c>
      <c r="E277" s="123">
        <v>0</v>
      </c>
      <c r="F277" s="33">
        <v>0</v>
      </c>
      <c r="G277" s="41">
        <f t="shared" si="150"/>
        <v>0</v>
      </c>
      <c r="H277" s="41">
        <f t="shared" si="150"/>
        <v>0</v>
      </c>
      <c r="I277" s="41">
        <f t="shared" si="150"/>
        <v>0</v>
      </c>
      <c r="J277" s="41">
        <f t="shared" si="150"/>
        <v>0</v>
      </c>
      <c r="K277" s="41">
        <f t="shared" si="150"/>
        <v>0</v>
      </c>
      <c r="L277" s="41">
        <f t="shared" si="150"/>
        <v>0</v>
      </c>
      <c r="M277" s="33">
        <v>0</v>
      </c>
      <c r="N277" s="38">
        <v>0</v>
      </c>
      <c r="O277" s="48"/>
      <c r="P277" s="48"/>
    </row>
    <row r="278" spans="1:16" ht="27.75" customHeight="1" thickBot="1" x14ac:dyDescent="0.4">
      <c r="A278" s="276" t="s">
        <v>577</v>
      </c>
      <c r="B278" s="224" t="s">
        <v>578</v>
      </c>
      <c r="C278" s="118" t="s">
        <v>579</v>
      </c>
      <c r="D278" s="120" t="s">
        <v>580</v>
      </c>
      <c r="E278" s="83">
        <f>IF(E188=0,,(E188-E132)/E188*100)</f>
        <v>0</v>
      </c>
      <c r="F278" s="65">
        <f>IF(F188=0,,(F188-F132)/F188*100)</f>
        <v>0</v>
      </c>
      <c r="G278" s="43">
        <v>0</v>
      </c>
      <c r="H278" s="43">
        <v>0</v>
      </c>
      <c r="I278" s="43">
        <v>0</v>
      </c>
      <c r="J278" s="43">
        <v>0</v>
      </c>
      <c r="K278" s="43">
        <v>0</v>
      </c>
      <c r="L278" s="43">
        <v>0</v>
      </c>
      <c r="M278" s="43">
        <v>0</v>
      </c>
      <c r="N278" s="44">
        <v>0</v>
      </c>
      <c r="O278" s="48"/>
      <c r="P278" s="48"/>
    </row>
  </sheetData>
  <sheetProtection password="CC2F" sheet="1" objects="1" scenarios="1"/>
  <mergeCells count="92">
    <mergeCell ref="C258:I258"/>
    <mergeCell ref="N1:P1"/>
    <mergeCell ref="N4:O4"/>
    <mergeCell ref="A2:N2"/>
    <mergeCell ref="A3:N3"/>
    <mergeCell ref="A4:M4"/>
    <mergeCell ref="A11:F11"/>
    <mergeCell ref="A5:B5"/>
    <mergeCell ref="C5:F5"/>
    <mergeCell ref="A6:B6"/>
    <mergeCell ref="C6:P6"/>
    <mergeCell ref="A7:B7"/>
    <mergeCell ref="C7:P7"/>
    <mergeCell ref="A8:B8"/>
    <mergeCell ref="C8:P8"/>
    <mergeCell ref="C9:P9"/>
    <mergeCell ref="P13:P15"/>
    <mergeCell ref="K13:L14"/>
    <mergeCell ref="M13:N14"/>
    <mergeCell ref="O13:O14"/>
    <mergeCell ref="A12:P12"/>
    <mergeCell ref="A13:A15"/>
    <mergeCell ref="B13:B15"/>
    <mergeCell ref="C13:C15"/>
    <mergeCell ref="D13:D15"/>
    <mergeCell ref="E13:F14"/>
    <mergeCell ref="G13:H14"/>
    <mergeCell ref="I13:J14"/>
    <mergeCell ref="I259:J260"/>
    <mergeCell ref="K259:L260"/>
    <mergeCell ref="M259:N260"/>
    <mergeCell ref="A259:A261"/>
    <mergeCell ref="B259:B261"/>
    <mergeCell ref="C259:C261"/>
    <mergeCell ref="D259:D261"/>
    <mergeCell ref="E259:F260"/>
    <mergeCell ref="G259:H260"/>
    <mergeCell ref="O41:O42"/>
    <mergeCell ref="A41:A43"/>
    <mergeCell ref="B41:B43"/>
    <mergeCell ref="C41:C43"/>
    <mergeCell ref="D41:D43"/>
    <mergeCell ref="E41:F42"/>
    <mergeCell ref="P41:P43"/>
    <mergeCell ref="A96:A98"/>
    <mergeCell ref="B96:B98"/>
    <mergeCell ref="C96:C98"/>
    <mergeCell ref="D96:D98"/>
    <mergeCell ref="E96:F97"/>
    <mergeCell ref="G96:H97"/>
    <mergeCell ref="I96:J97"/>
    <mergeCell ref="K96:L97"/>
    <mergeCell ref="M96:N97"/>
    <mergeCell ref="O96:O97"/>
    <mergeCell ref="P96:P98"/>
    <mergeCell ref="G41:H42"/>
    <mergeCell ref="I41:J42"/>
    <mergeCell ref="K41:L42"/>
    <mergeCell ref="M41:N42"/>
    <mergeCell ref="A144:A146"/>
    <mergeCell ref="B144:B146"/>
    <mergeCell ref="C144:C146"/>
    <mergeCell ref="D144:D146"/>
    <mergeCell ref="E144:F145"/>
    <mergeCell ref="P144:P146"/>
    <mergeCell ref="G144:H145"/>
    <mergeCell ref="I144:J145"/>
    <mergeCell ref="K144:L145"/>
    <mergeCell ref="M144:N145"/>
    <mergeCell ref="O144:O145"/>
    <mergeCell ref="A191:A193"/>
    <mergeCell ref="B191:B193"/>
    <mergeCell ref="C191:C193"/>
    <mergeCell ref="D191:D193"/>
    <mergeCell ref="E191:F192"/>
    <mergeCell ref="P191:P193"/>
    <mergeCell ref="G191:H192"/>
    <mergeCell ref="I191:J192"/>
    <mergeCell ref="K191:L192"/>
    <mergeCell ref="M191:N192"/>
    <mergeCell ref="O191:O192"/>
    <mergeCell ref="D241:D243"/>
    <mergeCell ref="O241:O242"/>
    <mergeCell ref="P241:P243"/>
    <mergeCell ref="A241:A243"/>
    <mergeCell ref="B241:B243"/>
    <mergeCell ref="C241:C243"/>
    <mergeCell ref="E241:F242"/>
    <mergeCell ref="G241:H242"/>
    <mergeCell ref="I241:J242"/>
    <mergeCell ref="K241:L242"/>
    <mergeCell ref="M241:N242"/>
  </mergeCells>
  <dataValidations count="1">
    <dataValidation type="custom" allowBlank="1" showErrorMessage="1" errorTitle="Помилка" error="Код ЄДРПОУ має містити 8 цифр." sqref="IP7:JL7 SL7:TH7 ACH7:ADD7 AMD7:AMZ7 AVZ7:AWV7 BFV7:BGR7 BPR7:BQN7 BZN7:CAJ7 CJJ7:CKF7 CTF7:CUB7 DDB7:DDX7 DMX7:DNT7 DWT7:DXP7 EGP7:EHL7 EQL7:ERH7 FAH7:FBD7 FKD7:FKZ7 FTZ7:FUV7 GDV7:GER7 GNR7:GON7 GXN7:GYJ7 HHJ7:HIF7 HRF7:HSB7 IBB7:IBX7 IKX7:ILT7 IUT7:IVP7 JEP7:JFL7 JOL7:JPH7 JYH7:JZD7 KID7:KIZ7 KRZ7:KSV7 LBV7:LCR7 LLR7:LMN7 LVN7:LWJ7 MFJ7:MGF7 MPF7:MQB7 MZB7:MZX7 NIX7:NJT7 NST7:NTP7 OCP7:ODL7 OML7:ONH7 OWH7:OXD7 PGD7:PGZ7 PPZ7:PQV7 PZV7:QAR7 QJR7:QKN7 QTN7:QUJ7 RDJ7:REF7 RNF7:ROB7 RXB7:RXX7 SGX7:SHT7 SQT7:SRP7 TAP7:TBL7 TKL7:TLH7 TUH7:TVD7 UED7:UEZ7 UNZ7:UOV7 UXV7:UYR7 VHR7:VIN7 VRN7:VSJ7 WBJ7:WCF7 WLF7:WMB7 WVB7:WVX7 IP65515:JL65515 SL65515:TH65515 ACH65515:ADD65515 AMD65515:AMZ65515 AVZ65515:AWV65515 BFV65515:BGR65515 BPR65515:BQN65515 BZN65515:CAJ65515 CJJ65515:CKF65515 CTF65515:CUB65515 DDB65515:DDX65515 DMX65515:DNT65515 DWT65515:DXP65515 EGP65515:EHL65515 EQL65515:ERH65515 FAH65515:FBD65515 FKD65515:FKZ65515 FTZ65515:FUV65515 GDV65515:GER65515 GNR65515:GON65515 GXN65515:GYJ65515 HHJ65515:HIF65515 HRF65515:HSB65515 IBB65515:IBX65515 IKX65515:ILT65515 IUT65515:IVP65515 JEP65515:JFL65515 JOL65515:JPH65515 JYH65515:JZD65515 KID65515:KIZ65515 KRZ65515:KSV65515 LBV65515:LCR65515 LLR65515:LMN65515 LVN65515:LWJ65515 MFJ65515:MGF65515 MPF65515:MQB65515 MZB65515:MZX65515 NIX65515:NJT65515 NST65515:NTP65515 OCP65515:ODL65515 OML65515:ONH65515 OWH65515:OXD65515 PGD65515:PGZ65515 PPZ65515:PQV65515 PZV65515:QAR65515 QJR65515:QKN65515 QTN65515:QUJ65515 RDJ65515:REF65515 RNF65515:ROB65515 RXB65515:RXX65515 SGX65515:SHT65515 SQT65515:SRP65515 TAP65515:TBL65515 TKL65515:TLH65515 TUH65515:TVD65515 UED65515:UEZ65515 UNZ65515:UOV65515 UXV65515:UYR65515 VHR65515:VIN65515 VRN65515:VSJ65515 WBJ65515:WCF65515 WLF65515:WMB65515 WVB65515:WVX65515 IP131051:JL131051 SL131051:TH131051 ACH131051:ADD131051 AMD131051:AMZ131051 AVZ131051:AWV131051 BFV131051:BGR131051 BPR131051:BQN131051 BZN131051:CAJ131051 CJJ131051:CKF131051 CTF131051:CUB131051 DDB131051:DDX131051 DMX131051:DNT131051 DWT131051:DXP131051 EGP131051:EHL131051 EQL131051:ERH131051 FAH131051:FBD131051 FKD131051:FKZ131051 FTZ131051:FUV131051 GDV131051:GER131051 GNR131051:GON131051 GXN131051:GYJ131051 HHJ131051:HIF131051 HRF131051:HSB131051 IBB131051:IBX131051 IKX131051:ILT131051 IUT131051:IVP131051 JEP131051:JFL131051 JOL131051:JPH131051 JYH131051:JZD131051 KID131051:KIZ131051 KRZ131051:KSV131051 LBV131051:LCR131051 LLR131051:LMN131051 LVN131051:LWJ131051 MFJ131051:MGF131051 MPF131051:MQB131051 MZB131051:MZX131051 NIX131051:NJT131051 NST131051:NTP131051 OCP131051:ODL131051 OML131051:ONH131051 OWH131051:OXD131051 PGD131051:PGZ131051 PPZ131051:PQV131051 PZV131051:QAR131051 QJR131051:QKN131051 QTN131051:QUJ131051 RDJ131051:REF131051 RNF131051:ROB131051 RXB131051:RXX131051 SGX131051:SHT131051 SQT131051:SRP131051 TAP131051:TBL131051 TKL131051:TLH131051 TUH131051:TVD131051 UED131051:UEZ131051 UNZ131051:UOV131051 UXV131051:UYR131051 VHR131051:VIN131051 VRN131051:VSJ131051 WBJ131051:WCF131051 WLF131051:WMB131051 WVB131051:WVX131051 IP196587:JL196587 SL196587:TH196587 ACH196587:ADD196587 AMD196587:AMZ196587 AVZ196587:AWV196587 BFV196587:BGR196587 BPR196587:BQN196587 BZN196587:CAJ196587 CJJ196587:CKF196587 CTF196587:CUB196587 DDB196587:DDX196587 DMX196587:DNT196587 DWT196587:DXP196587 EGP196587:EHL196587 EQL196587:ERH196587 FAH196587:FBD196587 FKD196587:FKZ196587 FTZ196587:FUV196587 GDV196587:GER196587 GNR196587:GON196587 GXN196587:GYJ196587 HHJ196587:HIF196587 HRF196587:HSB196587 IBB196587:IBX196587 IKX196587:ILT196587 IUT196587:IVP196587 JEP196587:JFL196587 JOL196587:JPH196587 JYH196587:JZD196587 KID196587:KIZ196587 KRZ196587:KSV196587 LBV196587:LCR196587 LLR196587:LMN196587 LVN196587:LWJ196587 MFJ196587:MGF196587 MPF196587:MQB196587 MZB196587:MZX196587 NIX196587:NJT196587 NST196587:NTP196587 OCP196587:ODL196587 OML196587:ONH196587 OWH196587:OXD196587 PGD196587:PGZ196587 PPZ196587:PQV196587 PZV196587:QAR196587 QJR196587:QKN196587 QTN196587:QUJ196587 RDJ196587:REF196587 RNF196587:ROB196587 RXB196587:RXX196587 SGX196587:SHT196587 SQT196587:SRP196587 TAP196587:TBL196587 TKL196587:TLH196587 TUH196587:TVD196587 UED196587:UEZ196587 UNZ196587:UOV196587 UXV196587:UYR196587 VHR196587:VIN196587 VRN196587:VSJ196587 WBJ196587:WCF196587 WLF196587:WMB196587 WVB196587:WVX196587 IP262123:JL262123 SL262123:TH262123 ACH262123:ADD262123 AMD262123:AMZ262123 AVZ262123:AWV262123 BFV262123:BGR262123 BPR262123:BQN262123 BZN262123:CAJ262123 CJJ262123:CKF262123 CTF262123:CUB262123 DDB262123:DDX262123 DMX262123:DNT262123 DWT262123:DXP262123 EGP262123:EHL262123 EQL262123:ERH262123 FAH262123:FBD262123 FKD262123:FKZ262123 FTZ262123:FUV262123 GDV262123:GER262123 GNR262123:GON262123 GXN262123:GYJ262123 HHJ262123:HIF262123 HRF262123:HSB262123 IBB262123:IBX262123 IKX262123:ILT262123 IUT262123:IVP262123 JEP262123:JFL262123 JOL262123:JPH262123 JYH262123:JZD262123 KID262123:KIZ262123 KRZ262123:KSV262123 LBV262123:LCR262123 LLR262123:LMN262123 LVN262123:LWJ262123 MFJ262123:MGF262123 MPF262123:MQB262123 MZB262123:MZX262123 NIX262123:NJT262123 NST262123:NTP262123 OCP262123:ODL262123 OML262123:ONH262123 OWH262123:OXD262123 PGD262123:PGZ262123 PPZ262123:PQV262123 PZV262123:QAR262123 QJR262123:QKN262123 QTN262123:QUJ262123 RDJ262123:REF262123 RNF262123:ROB262123 RXB262123:RXX262123 SGX262123:SHT262123 SQT262123:SRP262123 TAP262123:TBL262123 TKL262123:TLH262123 TUH262123:TVD262123 UED262123:UEZ262123 UNZ262123:UOV262123 UXV262123:UYR262123 VHR262123:VIN262123 VRN262123:VSJ262123 WBJ262123:WCF262123 WLF262123:WMB262123 WVB262123:WVX262123 IP327659:JL327659 SL327659:TH327659 ACH327659:ADD327659 AMD327659:AMZ327659 AVZ327659:AWV327659 BFV327659:BGR327659 BPR327659:BQN327659 BZN327659:CAJ327659 CJJ327659:CKF327659 CTF327659:CUB327659 DDB327659:DDX327659 DMX327659:DNT327659 DWT327659:DXP327659 EGP327659:EHL327659 EQL327659:ERH327659 FAH327659:FBD327659 FKD327659:FKZ327659 FTZ327659:FUV327659 GDV327659:GER327659 GNR327659:GON327659 GXN327659:GYJ327659 HHJ327659:HIF327659 HRF327659:HSB327659 IBB327659:IBX327659 IKX327659:ILT327659 IUT327659:IVP327659 JEP327659:JFL327659 JOL327659:JPH327659 JYH327659:JZD327659 KID327659:KIZ327659 KRZ327659:KSV327659 LBV327659:LCR327659 LLR327659:LMN327659 LVN327659:LWJ327659 MFJ327659:MGF327659 MPF327659:MQB327659 MZB327659:MZX327659 NIX327659:NJT327659 NST327659:NTP327659 OCP327659:ODL327659 OML327659:ONH327659 OWH327659:OXD327659 PGD327659:PGZ327659 PPZ327659:PQV327659 PZV327659:QAR327659 QJR327659:QKN327659 QTN327659:QUJ327659 RDJ327659:REF327659 RNF327659:ROB327659 RXB327659:RXX327659 SGX327659:SHT327659 SQT327659:SRP327659 TAP327659:TBL327659 TKL327659:TLH327659 TUH327659:TVD327659 UED327659:UEZ327659 UNZ327659:UOV327659 UXV327659:UYR327659 VHR327659:VIN327659 VRN327659:VSJ327659 WBJ327659:WCF327659 WLF327659:WMB327659 WVB327659:WVX327659 IP393195:JL393195 SL393195:TH393195 ACH393195:ADD393195 AMD393195:AMZ393195 AVZ393195:AWV393195 BFV393195:BGR393195 BPR393195:BQN393195 BZN393195:CAJ393195 CJJ393195:CKF393195 CTF393195:CUB393195 DDB393195:DDX393195 DMX393195:DNT393195 DWT393195:DXP393195 EGP393195:EHL393195 EQL393195:ERH393195 FAH393195:FBD393195 FKD393195:FKZ393195 FTZ393195:FUV393195 GDV393195:GER393195 GNR393195:GON393195 GXN393195:GYJ393195 HHJ393195:HIF393195 HRF393195:HSB393195 IBB393195:IBX393195 IKX393195:ILT393195 IUT393195:IVP393195 JEP393195:JFL393195 JOL393195:JPH393195 JYH393195:JZD393195 KID393195:KIZ393195 KRZ393195:KSV393195 LBV393195:LCR393195 LLR393195:LMN393195 LVN393195:LWJ393195 MFJ393195:MGF393195 MPF393195:MQB393195 MZB393195:MZX393195 NIX393195:NJT393195 NST393195:NTP393195 OCP393195:ODL393195 OML393195:ONH393195 OWH393195:OXD393195 PGD393195:PGZ393195 PPZ393195:PQV393195 PZV393195:QAR393195 QJR393195:QKN393195 QTN393195:QUJ393195 RDJ393195:REF393195 RNF393195:ROB393195 RXB393195:RXX393195 SGX393195:SHT393195 SQT393195:SRP393195 TAP393195:TBL393195 TKL393195:TLH393195 TUH393195:TVD393195 UED393195:UEZ393195 UNZ393195:UOV393195 UXV393195:UYR393195 VHR393195:VIN393195 VRN393195:VSJ393195 WBJ393195:WCF393195 WLF393195:WMB393195 WVB393195:WVX393195 IP458731:JL458731 SL458731:TH458731 ACH458731:ADD458731 AMD458731:AMZ458731 AVZ458731:AWV458731 BFV458731:BGR458731 BPR458731:BQN458731 BZN458731:CAJ458731 CJJ458731:CKF458731 CTF458731:CUB458731 DDB458731:DDX458731 DMX458731:DNT458731 DWT458731:DXP458731 EGP458731:EHL458731 EQL458731:ERH458731 FAH458731:FBD458731 FKD458731:FKZ458731 FTZ458731:FUV458731 GDV458731:GER458731 GNR458731:GON458731 GXN458731:GYJ458731 HHJ458731:HIF458731 HRF458731:HSB458731 IBB458731:IBX458731 IKX458731:ILT458731 IUT458731:IVP458731 JEP458731:JFL458731 JOL458731:JPH458731 JYH458731:JZD458731 KID458731:KIZ458731 KRZ458731:KSV458731 LBV458731:LCR458731 LLR458731:LMN458731 LVN458731:LWJ458731 MFJ458731:MGF458731 MPF458731:MQB458731 MZB458731:MZX458731 NIX458731:NJT458731 NST458731:NTP458731 OCP458731:ODL458731 OML458731:ONH458731 OWH458731:OXD458731 PGD458731:PGZ458731 PPZ458731:PQV458731 PZV458731:QAR458731 QJR458731:QKN458731 QTN458731:QUJ458731 RDJ458731:REF458731 RNF458731:ROB458731 RXB458731:RXX458731 SGX458731:SHT458731 SQT458731:SRP458731 TAP458731:TBL458731 TKL458731:TLH458731 TUH458731:TVD458731 UED458731:UEZ458731 UNZ458731:UOV458731 UXV458731:UYR458731 VHR458731:VIN458731 VRN458731:VSJ458731 WBJ458731:WCF458731 WLF458731:WMB458731 WVB458731:WVX458731 IP524267:JL524267 SL524267:TH524267 ACH524267:ADD524267 AMD524267:AMZ524267 AVZ524267:AWV524267 BFV524267:BGR524267 BPR524267:BQN524267 BZN524267:CAJ524267 CJJ524267:CKF524267 CTF524267:CUB524267 DDB524267:DDX524267 DMX524267:DNT524267 DWT524267:DXP524267 EGP524267:EHL524267 EQL524267:ERH524267 FAH524267:FBD524267 FKD524267:FKZ524267 FTZ524267:FUV524267 GDV524267:GER524267 GNR524267:GON524267 GXN524267:GYJ524267 HHJ524267:HIF524267 HRF524267:HSB524267 IBB524267:IBX524267 IKX524267:ILT524267 IUT524267:IVP524267 JEP524267:JFL524267 JOL524267:JPH524267 JYH524267:JZD524267 KID524267:KIZ524267 KRZ524267:KSV524267 LBV524267:LCR524267 LLR524267:LMN524267 LVN524267:LWJ524267 MFJ524267:MGF524267 MPF524267:MQB524267 MZB524267:MZX524267 NIX524267:NJT524267 NST524267:NTP524267 OCP524267:ODL524267 OML524267:ONH524267 OWH524267:OXD524267 PGD524267:PGZ524267 PPZ524267:PQV524267 PZV524267:QAR524267 QJR524267:QKN524267 QTN524267:QUJ524267 RDJ524267:REF524267 RNF524267:ROB524267 RXB524267:RXX524267 SGX524267:SHT524267 SQT524267:SRP524267 TAP524267:TBL524267 TKL524267:TLH524267 TUH524267:TVD524267 UED524267:UEZ524267 UNZ524267:UOV524267 UXV524267:UYR524267 VHR524267:VIN524267 VRN524267:VSJ524267 WBJ524267:WCF524267 WLF524267:WMB524267 WVB524267:WVX524267 IP589803:JL589803 SL589803:TH589803 ACH589803:ADD589803 AMD589803:AMZ589803 AVZ589803:AWV589803 BFV589803:BGR589803 BPR589803:BQN589803 BZN589803:CAJ589803 CJJ589803:CKF589803 CTF589803:CUB589803 DDB589803:DDX589803 DMX589803:DNT589803 DWT589803:DXP589803 EGP589803:EHL589803 EQL589803:ERH589803 FAH589803:FBD589803 FKD589803:FKZ589803 FTZ589803:FUV589803 GDV589803:GER589803 GNR589803:GON589803 GXN589803:GYJ589803 HHJ589803:HIF589803 HRF589803:HSB589803 IBB589803:IBX589803 IKX589803:ILT589803 IUT589803:IVP589803 JEP589803:JFL589803 JOL589803:JPH589803 JYH589803:JZD589803 KID589803:KIZ589803 KRZ589803:KSV589803 LBV589803:LCR589803 LLR589803:LMN589803 LVN589803:LWJ589803 MFJ589803:MGF589803 MPF589803:MQB589803 MZB589803:MZX589803 NIX589803:NJT589803 NST589803:NTP589803 OCP589803:ODL589803 OML589803:ONH589803 OWH589803:OXD589803 PGD589803:PGZ589803 PPZ589803:PQV589803 PZV589803:QAR589803 QJR589803:QKN589803 QTN589803:QUJ589803 RDJ589803:REF589803 RNF589803:ROB589803 RXB589803:RXX589803 SGX589803:SHT589803 SQT589803:SRP589803 TAP589803:TBL589803 TKL589803:TLH589803 TUH589803:TVD589803 UED589803:UEZ589803 UNZ589803:UOV589803 UXV589803:UYR589803 VHR589803:VIN589803 VRN589803:VSJ589803 WBJ589803:WCF589803 WLF589803:WMB589803 WVB589803:WVX589803 IP655339:JL655339 SL655339:TH655339 ACH655339:ADD655339 AMD655339:AMZ655339 AVZ655339:AWV655339 BFV655339:BGR655339 BPR655339:BQN655339 BZN655339:CAJ655339 CJJ655339:CKF655339 CTF655339:CUB655339 DDB655339:DDX655339 DMX655339:DNT655339 DWT655339:DXP655339 EGP655339:EHL655339 EQL655339:ERH655339 FAH655339:FBD655339 FKD655339:FKZ655339 FTZ655339:FUV655339 GDV655339:GER655339 GNR655339:GON655339 GXN655339:GYJ655339 HHJ655339:HIF655339 HRF655339:HSB655339 IBB655339:IBX655339 IKX655339:ILT655339 IUT655339:IVP655339 JEP655339:JFL655339 JOL655339:JPH655339 JYH655339:JZD655339 KID655339:KIZ655339 KRZ655339:KSV655339 LBV655339:LCR655339 LLR655339:LMN655339 LVN655339:LWJ655339 MFJ655339:MGF655339 MPF655339:MQB655339 MZB655339:MZX655339 NIX655339:NJT655339 NST655339:NTP655339 OCP655339:ODL655339 OML655339:ONH655339 OWH655339:OXD655339 PGD655339:PGZ655339 PPZ655339:PQV655339 PZV655339:QAR655339 QJR655339:QKN655339 QTN655339:QUJ655339 RDJ655339:REF655339 RNF655339:ROB655339 RXB655339:RXX655339 SGX655339:SHT655339 SQT655339:SRP655339 TAP655339:TBL655339 TKL655339:TLH655339 TUH655339:TVD655339 UED655339:UEZ655339 UNZ655339:UOV655339 UXV655339:UYR655339 VHR655339:VIN655339 VRN655339:VSJ655339 WBJ655339:WCF655339 WLF655339:WMB655339 WVB655339:WVX655339 IP720875:JL720875 SL720875:TH720875 ACH720875:ADD720875 AMD720875:AMZ720875 AVZ720875:AWV720875 BFV720875:BGR720875 BPR720875:BQN720875 BZN720875:CAJ720875 CJJ720875:CKF720875 CTF720875:CUB720875 DDB720875:DDX720875 DMX720875:DNT720875 DWT720875:DXP720875 EGP720875:EHL720875 EQL720875:ERH720875 FAH720875:FBD720875 FKD720875:FKZ720875 FTZ720875:FUV720875 GDV720875:GER720875 GNR720875:GON720875 GXN720875:GYJ720875 HHJ720875:HIF720875 HRF720875:HSB720875 IBB720875:IBX720875 IKX720875:ILT720875 IUT720875:IVP720875 JEP720875:JFL720875 JOL720875:JPH720875 JYH720875:JZD720875 KID720875:KIZ720875 KRZ720875:KSV720875 LBV720875:LCR720875 LLR720875:LMN720875 LVN720875:LWJ720875 MFJ720875:MGF720875 MPF720875:MQB720875 MZB720875:MZX720875 NIX720875:NJT720875 NST720875:NTP720875 OCP720875:ODL720875 OML720875:ONH720875 OWH720875:OXD720875 PGD720875:PGZ720875 PPZ720875:PQV720875 PZV720875:QAR720875 QJR720875:QKN720875 QTN720875:QUJ720875 RDJ720875:REF720875 RNF720875:ROB720875 RXB720875:RXX720875 SGX720875:SHT720875 SQT720875:SRP720875 TAP720875:TBL720875 TKL720875:TLH720875 TUH720875:TVD720875 UED720875:UEZ720875 UNZ720875:UOV720875 UXV720875:UYR720875 VHR720875:VIN720875 VRN720875:VSJ720875 WBJ720875:WCF720875 WLF720875:WMB720875 WVB720875:WVX720875 IP786411:JL786411 SL786411:TH786411 ACH786411:ADD786411 AMD786411:AMZ786411 AVZ786411:AWV786411 BFV786411:BGR786411 BPR786411:BQN786411 BZN786411:CAJ786411 CJJ786411:CKF786411 CTF786411:CUB786411 DDB786411:DDX786411 DMX786411:DNT786411 DWT786411:DXP786411 EGP786411:EHL786411 EQL786411:ERH786411 FAH786411:FBD786411 FKD786411:FKZ786411 FTZ786411:FUV786411 GDV786411:GER786411 GNR786411:GON786411 GXN786411:GYJ786411 HHJ786411:HIF786411 HRF786411:HSB786411 IBB786411:IBX786411 IKX786411:ILT786411 IUT786411:IVP786411 JEP786411:JFL786411 JOL786411:JPH786411 JYH786411:JZD786411 KID786411:KIZ786411 KRZ786411:KSV786411 LBV786411:LCR786411 LLR786411:LMN786411 LVN786411:LWJ786411 MFJ786411:MGF786411 MPF786411:MQB786411 MZB786411:MZX786411 NIX786411:NJT786411 NST786411:NTP786411 OCP786411:ODL786411 OML786411:ONH786411 OWH786411:OXD786411 PGD786411:PGZ786411 PPZ786411:PQV786411 PZV786411:QAR786411 QJR786411:QKN786411 QTN786411:QUJ786411 RDJ786411:REF786411 RNF786411:ROB786411 RXB786411:RXX786411 SGX786411:SHT786411 SQT786411:SRP786411 TAP786411:TBL786411 TKL786411:TLH786411 TUH786411:TVD786411 UED786411:UEZ786411 UNZ786411:UOV786411 UXV786411:UYR786411 VHR786411:VIN786411 VRN786411:VSJ786411 WBJ786411:WCF786411 WLF786411:WMB786411 WVB786411:WVX786411 IP851947:JL851947 SL851947:TH851947 ACH851947:ADD851947 AMD851947:AMZ851947 AVZ851947:AWV851947 BFV851947:BGR851947 BPR851947:BQN851947 BZN851947:CAJ851947 CJJ851947:CKF851947 CTF851947:CUB851947 DDB851947:DDX851947 DMX851947:DNT851947 DWT851947:DXP851947 EGP851947:EHL851947 EQL851947:ERH851947 FAH851947:FBD851947 FKD851947:FKZ851947 FTZ851947:FUV851947 GDV851947:GER851947 GNR851947:GON851947 GXN851947:GYJ851947 HHJ851947:HIF851947 HRF851947:HSB851947 IBB851947:IBX851947 IKX851947:ILT851947 IUT851947:IVP851947 JEP851947:JFL851947 JOL851947:JPH851947 JYH851947:JZD851947 KID851947:KIZ851947 KRZ851947:KSV851947 LBV851947:LCR851947 LLR851947:LMN851947 LVN851947:LWJ851947 MFJ851947:MGF851947 MPF851947:MQB851947 MZB851947:MZX851947 NIX851947:NJT851947 NST851947:NTP851947 OCP851947:ODL851947 OML851947:ONH851947 OWH851947:OXD851947 PGD851947:PGZ851947 PPZ851947:PQV851947 PZV851947:QAR851947 QJR851947:QKN851947 QTN851947:QUJ851947 RDJ851947:REF851947 RNF851947:ROB851947 RXB851947:RXX851947 SGX851947:SHT851947 SQT851947:SRP851947 TAP851947:TBL851947 TKL851947:TLH851947 TUH851947:TVD851947 UED851947:UEZ851947 UNZ851947:UOV851947 UXV851947:UYR851947 VHR851947:VIN851947 VRN851947:VSJ851947 WBJ851947:WCF851947 WLF851947:WMB851947 WVB851947:WVX851947 IP917483:JL917483 SL917483:TH917483 ACH917483:ADD917483 AMD917483:AMZ917483 AVZ917483:AWV917483 BFV917483:BGR917483 BPR917483:BQN917483 BZN917483:CAJ917483 CJJ917483:CKF917483 CTF917483:CUB917483 DDB917483:DDX917483 DMX917483:DNT917483 DWT917483:DXP917483 EGP917483:EHL917483 EQL917483:ERH917483 FAH917483:FBD917483 FKD917483:FKZ917483 FTZ917483:FUV917483 GDV917483:GER917483 GNR917483:GON917483 GXN917483:GYJ917483 HHJ917483:HIF917483 HRF917483:HSB917483 IBB917483:IBX917483 IKX917483:ILT917483 IUT917483:IVP917483 JEP917483:JFL917483 JOL917483:JPH917483 JYH917483:JZD917483 KID917483:KIZ917483 KRZ917483:KSV917483 LBV917483:LCR917483 LLR917483:LMN917483 LVN917483:LWJ917483 MFJ917483:MGF917483 MPF917483:MQB917483 MZB917483:MZX917483 NIX917483:NJT917483 NST917483:NTP917483 OCP917483:ODL917483 OML917483:ONH917483 OWH917483:OXD917483 PGD917483:PGZ917483 PPZ917483:PQV917483 PZV917483:QAR917483 QJR917483:QKN917483 QTN917483:QUJ917483 RDJ917483:REF917483 RNF917483:ROB917483 RXB917483:RXX917483 SGX917483:SHT917483 SQT917483:SRP917483 TAP917483:TBL917483 TKL917483:TLH917483 TUH917483:TVD917483 UED917483:UEZ917483 UNZ917483:UOV917483 UXV917483:UYR917483 VHR917483:VIN917483 VRN917483:VSJ917483 WBJ917483:WCF917483 WLF917483:WMB917483 WVB917483:WVX917483 IP983019:JL983019 SL983019:TH983019 ACH983019:ADD983019 AMD983019:AMZ983019 AVZ983019:AWV983019 BFV983019:BGR983019 BPR983019:BQN983019 BZN983019:CAJ983019 CJJ983019:CKF983019 CTF983019:CUB983019 DDB983019:DDX983019 DMX983019:DNT983019 DWT983019:DXP983019 EGP983019:EHL983019 EQL983019:ERH983019 FAH983019:FBD983019 FKD983019:FKZ983019 FTZ983019:FUV983019 GDV983019:GER983019 GNR983019:GON983019 GXN983019:GYJ983019 HHJ983019:HIF983019 HRF983019:HSB983019 IBB983019:IBX983019 IKX983019:ILT983019 IUT983019:IVP983019 JEP983019:JFL983019 JOL983019:JPH983019 JYH983019:JZD983019 KID983019:KIZ983019 KRZ983019:KSV983019 LBV983019:LCR983019 LLR983019:LMN983019 LVN983019:LWJ983019 MFJ983019:MGF983019 MPF983019:MQB983019 MZB983019:MZX983019 NIX983019:NJT983019 NST983019:NTP983019 OCP983019:ODL983019 OML983019:ONH983019 OWH983019:OXD983019 PGD983019:PGZ983019 PPZ983019:PQV983019 PZV983019:QAR983019 QJR983019:QKN983019 QTN983019:QUJ983019 RDJ983019:REF983019 RNF983019:ROB983019 RXB983019:RXX983019 SGX983019:SHT983019 SQT983019:SRP983019 TAP983019:TBL983019 TKL983019:TLH983019 TUH983019:TVD983019 UED983019:UEZ983019 UNZ983019:UOV983019 UXV983019:UYR983019 VHR983019:VIN983019 VRN983019:VSJ983019 WBJ983019:WCF983019 WLF983019:WMB983019 WVB983019:WVX983019 C7:P7 C65515:P65515 C131051:P131051 C196587:P196587 C262123:P262123 C327659:P327659 C393195:P393195 C458731:P458731 C524267:P524267 C589803:P589803 C655339:P655339 C720875:P720875 C786411:P786411 C851947:P851947 C917483:P917483 C983019:P983019">
      <formula1>LEN(VALUE(C7))</formula1>
    </dataValidation>
  </dataValidations>
  <pageMargins left="0.21" right="0.26" top="0.41" bottom="0.3" header="0.3" footer="0.3"/>
  <pageSetup paperSize="9" scale="32" fitToHeight="0" orientation="landscape" r:id="rId1"/>
  <rowBreaks count="2" manualBreakCount="2">
    <brk id="40" max="16383" man="1"/>
    <brk id="93" max="15" man="1"/>
  </rowBreaks>
  <ignoredErrors>
    <ignoredError sqref="A263 D263:D278 A278 D17:D40 D45:D95 A47 A55 A61 A100:A103 D100:D125 A108:A109 A116 A121 A124:A126 D245:D257 A257 D195:D238 A238 A220:A225 A210 A205 A199 D148:D189 A188 A186 A184 A178:A182 A173 A168 A163 A158 A153 A148 D138:D142" numberStoredAsText="1"/>
    <ignoredError sqref="H263:I267 K33:L33 K63:L63 K92:L92 K225:M225 F225:I225 L220" formula="1"/>
    <ignoredError sqref="A19 A28:A31 A36 A38:A40 A45 A49 A54 A65 A70 A75 A80 A84:A85 A88 A90 A111 A114 A123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E113"/>
  <sheetViews>
    <sheetView topLeftCell="A91" zoomScale="40" zoomScaleNormal="40" workbookViewId="0">
      <selection activeCell="I111" sqref="I111"/>
    </sheetView>
  </sheetViews>
  <sheetFormatPr defaultRowHeight="11.45" customHeight="1" x14ac:dyDescent="0.4"/>
  <cols>
    <col min="1" max="1" width="18" style="70" customWidth="1"/>
    <col min="2" max="2" width="133" style="66" customWidth="1"/>
    <col min="3" max="3" width="28.140625" style="71" customWidth="1"/>
    <col min="4" max="4" width="16.42578125" style="72" customWidth="1"/>
    <col min="5" max="5" width="32" style="66" customWidth="1"/>
    <col min="6" max="6" width="29.85546875" style="66" customWidth="1"/>
    <col min="7" max="7" width="30.5703125" style="66" customWidth="1"/>
    <col min="8" max="198" width="9.140625" style="66"/>
    <col min="199" max="199" width="17.28515625" style="66" customWidth="1"/>
    <col min="200" max="200" width="87.42578125" style="66" customWidth="1"/>
    <col min="201" max="201" width="24.5703125" style="66" customWidth="1"/>
    <col min="202" max="202" width="14.140625" style="66" customWidth="1"/>
    <col min="203" max="214" width="20.7109375" style="66" customWidth="1"/>
    <col min="215" max="215" width="14.28515625" style="66" customWidth="1"/>
    <col min="216" max="216" width="20.7109375" style="66" customWidth="1"/>
    <col min="217" max="217" width="14.85546875" style="66" customWidth="1"/>
    <col min="218" max="218" width="20.28515625" style="66" customWidth="1"/>
    <col min="219" max="219" width="15.140625" style="66" customWidth="1"/>
    <col min="220" max="220" width="21.85546875" style="66" customWidth="1"/>
    <col min="221" max="221" width="20.85546875" style="66" customWidth="1"/>
    <col min="222" max="222" width="21.7109375" style="66" customWidth="1"/>
    <col min="223" max="223" width="22.42578125" style="66" customWidth="1"/>
    <col min="224" max="224" width="17.42578125" style="66" customWidth="1"/>
    <col min="225" max="225" width="22.85546875" style="66" customWidth="1"/>
    <col min="226" max="244" width="9.140625" style="66"/>
    <col min="245" max="245" width="18" style="66" customWidth="1"/>
    <col min="246" max="246" width="133" style="66" customWidth="1"/>
    <col min="247" max="247" width="27.85546875" style="66" customWidth="1"/>
    <col min="248" max="248" width="16.42578125" style="66" customWidth="1"/>
    <col min="249" max="249" width="28.140625" style="66" customWidth="1"/>
    <col min="250" max="250" width="32" style="66" customWidth="1"/>
    <col min="251" max="251" width="29.85546875" style="66" customWidth="1"/>
    <col min="252" max="252" width="30.5703125" style="66" customWidth="1"/>
    <col min="253" max="253" width="39.5703125" style="66" customWidth="1"/>
    <col min="254" max="254" width="29.5703125" style="66" customWidth="1"/>
    <col min="255" max="255" width="26.42578125" style="66" customWidth="1"/>
    <col min="256" max="256" width="27.42578125" style="66" customWidth="1"/>
    <col min="257" max="257" width="26" style="66" customWidth="1"/>
    <col min="258" max="258" width="53.42578125" style="66" customWidth="1"/>
    <col min="259" max="259" width="31.28515625" style="66" customWidth="1"/>
    <col min="260" max="260" width="26" style="66" customWidth="1"/>
    <col min="261" max="263" width="25.5703125" style="66" customWidth="1"/>
    <col min="264" max="454" width="9.140625" style="66"/>
    <col min="455" max="455" width="17.28515625" style="66" customWidth="1"/>
    <col min="456" max="456" width="87.42578125" style="66" customWidth="1"/>
    <col min="457" max="457" width="24.5703125" style="66" customWidth="1"/>
    <col min="458" max="458" width="14.140625" style="66" customWidth="1"/>
    <col min="459" max="470" width="20.7109375" style="66" customWidth="1"/>
    <col min="471" max="471" width="14.28515625" style="66" customWidth="1"/>
    <col min="472" max="472" width="20.7109375" style="66" customWidth="1"/>
    <col min="473" max="473" width="14.85546875" style="66" customWidth="1"/>
    <col min="474" max="474" width="20.28515625" style="66" customWidth="1"/>
    <col min="475" max="475" width="15.140625" style="66" customWidth="1"/>
    <col min="476" max="476" width="21.85546875" style="66" customWidth="1"/>
    <col min="477" max="477" width="20.85546875" style="66" customWidth="1"/>
    <col min="478" max="478" width="21.7109375" style="66" customWidth="1"/>
    <col min="479" max="479" width="22.42578125" style="66" customWidth="1"/>
    <col min="480" max="480" width="17.42578125" style="66" customWidth="1"/>
    <col min="481" max="481" width="22.85546875" style="66" customWidth="1"/>
    <col min="482" max="500" width="9.140625" style="66"/>
    <col min="501" max="501" width="18" style="66" customWidth="1"/>
    <col min="502" max="502" width="133" style="66" customWidth="1"/>
    <col min="503" max="503" width="27.85546875" style="66" customWidth="1"/>
    <col min="504" max="504" width="16.42578125" style="66" customWidth="1"/>
    <col min="505" max="505" width="28.140625" style="66" customWidth="1"/>
    <col min="506" max="506" width="32" style="66" customWidth="1"/>
    <col min="507" max="507" width="29.85546875" style="66" customWidth="1"/>
    <col min="508" max="508" width="30.5703125" style="66" customWidth="1"/>
    <col min="509" max="509" width="39.5703125" style="66" customWidth="1"/>
    <col min="510" max="510" width="29.5703125" style="66" customWidth="1"/>
    <col min="511" max="511" width="26.42578125" style="66" customWidth="1"/>
    <col min="512" max="512" width="27.42578125" style="66" customWidth="1"/>
    <col min="513" max="513" width="26" style="66" customWidth="1"/>
    <col min="514" max="514" width="53.42578125" style="66" customWidth="1"/>
    <col min="515" max="515" width="31.28515625" style="66" customWidth="1"/>
    <col min="516" max="516" width="26" style="66" customWidth="1"/>
    <col min="517" max="519" width="25.5703125" style="66" customWidth="1"/>
    <col min="520" max="710" width="9.140625" style="66"/>
    <col min="711" max="711" width="17.28515625" style="66" customWidth="1"/>
    <col min="712" max="712" width="87.42578125" style="66" customWidth="1"/>
    <col min="713" max="713" width="24.5703125" style="66" customWidth="1"/>
    <col min="714" max="714" width="14.140625" style="66" customWidth="1"/>
    <col min="715" max="726" width="20.7109375" style="66" customWidth="1"/>
    <col min="727" max="727" width="14.28515625" style="66" customWidth="1"/>
    <col min="728" max="728" width="20.7109375" style="66" customWidth="1"/>
    <col min="729" max="729" width="14.85546875" style="66" customWidth="1"/>
    <col min="730" max="730" width="20.28515625" style="66" customWidth="1"/>
    <col min="731" max="731" width="15.140625" style="66" customWidth="1"/>
    <col min="732" max="732" width="21.85546875" style="66" customWidth="1"/>
    <col min="733" max="733" width="20.85546875" style="66" customWidth="1"/>
    <col min="734" max="734" width="21.7109375" style="66" customWidth="1"/>
    <col min="735" max="735" width="22.42578125" style="66" customWidth="1"/>
    <col min="736" max="736" width="17.42578125" style="66" customWidth="1"/>
    <col min="737" max="737" width="22.85546875" style="66" customWidth="1"/>
    <col min="738" max="756" width="9.140625" style="66"/>
    <col min="757" max="757" width="18" style="66" customWidth="1"/>
    <col min="758" max="758" width="133" style="66" customWidth="1"/>
    <col min="759" max="759" width="27.85546875" style="66" customWidth="1"/>
    <col min="760" max="760" width="16.42578125" style="66" customWidth="1"/>
    <col min="761" max="761" width="28.140625" style="66" customWidth="1"/>
    <col min="762" max="762" width="32" style="66" customWidth="1"/>
    <col min="763" max="763" width="29.85546875" style="66" customWidth="1"/>
    <col min="764" max="764" width="30.5703125" style="66" customWidth="1"/>
    <col min="765" max="765" width="39.5703125" style="66" customWidth="1"/>
    <col min="766" max="766" width="29.5703125" style="66" customWidth="1"/>
    <col min="767" max="767" width="26.42578125" style="66" customWidth="1"/>
    <col min="768" max="768" width="27.42578125" style="66" customWidth="1"/>
    <col min="769" max="769" width="26" style="66" customWidth="1"/>
    <col min="770" max="770" width="53.42578125" style="66" customWidth="1"/>
    <col min="771" max="771" width="31.28515625" style="66" customWidth="1"/>
    <col min="772" max="772" width="26" style="66" customWidth="1"/>
    <col min="773" max="775" width="25.5703125" style="66" customWidth="1"/>
    <col min="776" max="966" width="9.140625" style="66"/>
    <col min="967" max="967" width="17.28515625" style="66" customWidth="1"/>
    <col min="968" max="968" width="87.42578125" style="66" customWidth="1"/>
    <col min="969" max="969" width="24.5703125" style="66" customWidth="1"/>
    <col min="970" max="970" width="14.140625" style="66" customWidth="1"/>
    <col min="971" max="982" width="20.7109375" style="66" customWidth="1"/>
    <col min="983" max="983" width="14.28515625" style="66" customWidth="1"/>
    <col min="984" max="984" width="20.7109375" style="66" customWidth="1"/>
    <col min="985" max="985" width="14.85546875" style="66" customWidth="1"/>
    <col min="986" max="986" width="20.28515625" style="66" customWidth="1"/>
    <col min="987" max="987" width="15.140625" style="66" customWidth="1"/>
    <col min="988" max="988" width="21.85546875" style="66" customWidth="1"/>
    <col min="989" max="989" width="20.85546875" style="66" customWidth="1"/>
    <col min="990" max="990" width="21.7109375" style="66" customWidth="1"/>
    <col min="991" max="991" width="22.42578125" style="66" customWidth="1"/>
    <col min="992" max="992" width="17.42578125" style="66" customWidth="1"/>
    <col min="993" max="993" width="22.85546875" style="66" customWidth="1"/>
    <col min="994" max="1012" width="9.140625" style="66"/>
    <col min="1013" max="1013" width="18" style="66" customWidth="1"/>
    <col min="1014" max="1014" width="133" style="66" customWidth="1"/>
    <col min="1015" max="1015" width="27.85546875" style="66" customWidth="1"/>
    <col min="1016" max="1016" width="16.42578125" style="66" customWidth="1"/>
    <col min="1017" max="1017" width="28.140625" style="66" customWidth="1"/>
    <col min="1018" max="1018" width="32" style="66" customWidth="1"/>
    <col min="1019" max="1019" width="29.85546875" style="66" customWidth="1"/>
    <col min="1020" max="1020" width="30.5703125" style="66" customWidth="1"/>
    <col min="1021" max="1021" width="39.5703125" style="66" customWidth="1"/>
    <col min="1022" max="1022" width="29.5703125" style="66" customWidth="1"/>
    <col min="1023" max="1023" width="26.42578125" style="66" customWidth="1"/>
    <col min="1024" max="1024" width="27.42578125" style="66" customWidth="1"/>
    <col min="1025" max="1025" width="26" style="66" customWidth="1"/>
    <col min="1026" max="1026" width="53.42578125" style="66" customWidth="1"/>
    <col min="1027" max="1027" width="31.28515625" style="66" customWidth="1"/>
    <col min="1028" max="1028" width="26" style="66" customWidth="1"/>
    <col min="1029" max="1031" width="25.5703125" style="66" customWidth="1"/>
    <col min="1032" max="1222" width="9.140625" style="66"/>
    <col min="1223" max="1223" width="17.28515625" style="66" customWidth="1"/>
    <col min="1224" max="1224" width="87.42578125" style="66" customWidth="1"/>
    <col min="1225" max="1225" width="24.5703125" style="66" customWidth="1"/>
    <col min="1226" max="1226" width="14.140625" style="66" customWidth="1"/>
    <col min="1227" max="1238" width="20.7109375" style="66" customWidth="1"/>
    <col min="1239" max="1239" width="14.28515625" style="66" customWidth="1"/>
    <col min="1240" max="1240" width="20.7109375" style="66" customWidth="1"/>
    <col min="1241" max="1241" width="14.85546875" style="66" customWidth="1"/>
    <col min="1242" max="1242" width="20.28515625" style="66" customWidth="1"/>
    <col min="1243" max="1243" width="15.140625" style="66" customWidth="1"/>
    <col min="1244" max="1244" width="21.85546875" style="66" customWidth="1"/>
    <col min="1245" max="1245" width="20.85546875" style="66" customWidth="1"/>
    <col min="1246" max="1246" width="21.7109375" style="66" customWidth="1"/>
    <col min="1247" max="1247" width="22.42578125" style="66" customWidth="1"/>
    <col min="1248" max="1248" width="17.42578125" style="66" customWidth="1"/>
    <col min="1249" max="1249" width="22.85546875" style="66" customWidth="1"/>
    <col min="1250" max="1268" width="9.140625" style="66"/>
    <col min="1269" max="1269" width="18" style="66" customWidth="1"/>
    <col min="1270" max="1270" width="133" style="66" customWidth="1"/>
    <col min="1271" max="1271" width="27.85546875" style="66" customWidth="1"/>
    <col min="1272" max="1272" width="16.42578125" style="66" customWidth="1"/>
    <col min="1273" max="1273" width="28.140625" style="66" customWidth="1"/>
    <col min="1274" max="1274" width="32" style="66" customWidth="1"/>
    <col min="1275" max="1275" width="29.85546875" style="66" customWidth="1"/>
    <col min="1276" max="1276" width="30.5703125" style="66" customWidth="1"/>
    <col min="1277" max="1277" width="39.5703125" style="66" customWidth="1"/>
    <col min="1278" max="1278" width="29.5703125" style="66" customWidth="1"/>
    <col min="1279" max="1279" width="26.42578125" style="66" customWidth="1"/>
    <col min="1280" max="1280" width="27.42578125" style="66" customWidth="1"/>
    <col min="1281" max="1281" width="26" style="66" customWidth="1"/>
    <col min="1282" max="1282" width="53.42578125" style="66" customWidth="1"/>
    <col min="1283" max="1283" width="31.28515625" style="66" customWidth="1"/>
    <col min="1284" max="1284" width="26" style="66" customWidth="1"/>
    <col min="1285" max="1287" width="25.5703125" style="66" customWidth="1"/>
    <col min="1288" max="1478" width="9.140625" style="66"/>
    <col min="1479" max="1479" width="17.28515625" style="66" customWidth="1"/>
    <col min="1480" max="1480" width="87.42578125" style="66" customWidth="1"/>
    <col min="1481" max="1481" width="24.5703125" style="66" customWidth="1"/>
    <col min="1482" max="1482" width="14.140625" style="66" customWidth="1"/>
    <col min="1483" max="1494" width="20.7109375" style="66" customWidth="1"/>
    <col min="1495" max="1495" width="14.28515625" style="66" customWidth="1"/>
    <col min="1496" max="1496" width="20.7109375" style="66" customWidth="1"/>
    <col min="1497" max="1497" width="14.85546875" style="66" customWidth="1"/>
    <col min="1498" max="1498" width="20.28515625" style="66" customWidth="1"/>
    <col min="1499" max="1499" width="15.140625" style="66" customWidth="1"/>
    <col min="1500" max="1500" width="21.85546875" style="66" customWidth="1"/>
    <col min="1501" max="1501" width="20.85546875" style="66" customWidth="1"/>
    <col min="1502" max="1502" width="21.7109375" style="66" customWidth="1"/>
    <col min="1503" max="1503" width="22.42578125" style="66" customWidth="1"/>
    <col min="1504" max="1504" width="17.42578125" style="66" customWidth="1"/>
    <col min="1505" max="1505" width="22.85546875" style="66" customWidth="1"/>
    <col min="1506" max="1524" width="9.140625" style="66"/>
    <col min="1525" max="1525" width="18" style="66" customWidth="1"/>
    <col min="1526" max="1526" width="133" style="66" customWidth="1"/>
    <col min="1527" max="1527" width="27.85546875" style="66" customWidth="1"/>
    <col min="1528" max="1528" width="16.42578125" style="66" customWidth="1"/>
    <col min="1529" max="1529" width="28.140625" style="66" customWidth="1"/>
    <col min="1530" max="1530" width="32" style="66" customWidth="1"/>
    <col min="1531" max="1531" width="29.85546875" style="66" customWidth="1"/>
    <col min="1532" max="1532" width="30.5703125" style="66" customWidth="1"/>
    <col min="1533" max="1533" width="39.5703125" style="66" customWidth="1"/>
    <col min="1534" max="1534" width="29.5703125" style="66" customWidth="1"/>
    <col min="1535" max="1535" width="26.42578125" style="66" customWidth="1"/>
    <col min="1536" max="1536" width="27.42578125" style="66" customWidth="1"/>
    <col min="1537" max="1537" width="26" style="66" customWidth="1"/>
    <col min="1538" max="1538" width="53.42578125" style="66" customWidth="1"/>
    <col min="1539" max="1539" width="31.28515625" style="66" customWidth="1"/>
    <col min="1540" max="1540" width="26" style="66" customWidth="1"/>
    <col min="1541" max="1543" width="25.5703125" style="66" customWidth="1"/>
    <col min="1544" max="1734" width="9.140625" style="66"/>
    <col min="1735" max="1735" width="17.28515625" style="66" customWidth="1"/>
    <col min="1736" max="1736" width="87.42578125" style="66" customWidth="1"/>
    <col min="1737" max="1737" width="24.5703125" style="66" customWidth="1"/>
    <col min="1738" max="1738" width="14.140625" style="66" customWidth="1"/>
    <col min="1739" max="1750" width="20.7109375" style="66" customWidth="1"/>
    <col min="1751" max="1751" width="14.28515625" style="66" customWidth="1"/>
    <col min="1752" max="1752" width="20.7109375" style="66" customWidth="1"/>
    <col min="1753" max="1753" width="14.85546875" style="66" customWidth="1"/>
    <col min="1754" max="1754" width="20.28515625" style="66" customWidth="1"/>
    <col min="1755" max="1755" width="15.140625" style="66" customWidth="1"/>
    <col min="1756" max="1756" width="21.85546875" style="66" customWidth="1"/>
    <col min="1757" max="1757" width="20.85546875" style="66" customWidth="1"/>
    <col min="1758" max="1758" width="21.7109375" style="66" customWidth="1"/>
    <col min="1759" max="1759" width="22.42578125" style="66" customWidth="1"/>
    <col min="1760" max="1760" width="17.42578125" style="66" customWidth="1"/>
    <col min="1761" max="1761" width="22.85546875" style="66" customWidth="1"/>
    <col min="1762" max="1780" width="9.140625" style="66"/>
    <col min="1781" max="1781" width="18" style="66" customWidth="1"/>
    <col min="1782" max="1782" width="133" style="66" customWidth="1"/>
    <col min="1783" max="1783" width="27.85546875" style="66" customWidth="1"/>
    <col min="1784" max="1784" width="16.42578125" style="66" customWidth="1"/>
    <col min="1785" max="1785" width="28.140625" style="66" customWidth="1"/>
    <col min="1786" max="1786" width="32" style="66" customWidth="1"/>
    <col min="1787" max="1787" width="29.85546875" style="66" customWidth="1"/>
    <col min="1788" max="1788" width="30.5703125" style="66" customWidth="1"/>
    <col min="1789" max="1789" width="39.5703125" style="66" customWidth="1"/>
    <col min="1790" max="1790" width="29.5703125" style="66" customWidth="1"/>
    <col min="1791" max="1791" width="26.42578125" style="66" customWidth="1"/>
    <col min="1792" max="1792" width="27.42578125" style="66" customWidth="1"/>
    <col min="1793" max="1793" width="26" style="66" customWidth="1"/>
    <col min="1794" max="1794" width="53.42578125" style="66" customWidth="1"/>
    <col min="1795" max="1795" width="31.28515625" style="66" customWidth="1"/>
    <col min="1796" max="1796" width="26" style="66" customWidth="1"/>
    <col min="1797" max="1799" width="25.5703125" style="66" customWidth="1"/>
    <col min="1800" max="1990" width="9.140625" style="66"/>
    <col min="1991" max="1991" width="17.28515625" style="66" customWidth="1"/>
    <col min="1992" max="1992" width="87.42578125" style="66" customWidth="1"/>
    <col min="1993" max="1993" width="24.5703125" style="66" customWidth="1"/>
    <col min="1994" max="1994" width="14.140625" style="66" customWidth="1"/>
    <col min="1995" max="2006" width="20.7109375" style="66" customWidth="1"/>
    <col min="2007" max="2007" width="14.28515625" style="66" customWidth="1"/>
    <col min="2008" max="2008" width="20.7109375" style="66" customWidth="1"/>
    <col min="2009" max="2009" width="14.85546875" style="66" customWidth="1"/>
    <col min="2010" max="2010" width="20.28515625" style="66" customWidth="1"/>
    <col min="2011" max="2011" width="15.140625" style="66" customWidth="1"/>
    <col min="2012" max="2012" width="21.85546875" style="66" customWidth="1"/>
    <col min="2013" max="2013" width="20.85546875" style="66" customWidth="1"/>
    <col min="2014" max="2014" width="21.7109375" style="66" customWidth="1"/>
    <col min="2015" max="2015" width="22.42578125" style="66" customWidth="1"/>
    <col min="2016" max="2016" width="17.42578125" style="66" customWidth="1"/>
    <col min="2017" max="2017" width="22.85546875" style="66" customWidth="1"/>
    <col min="2018" max="2036" width="9.140625" style="66"/>
    <col min="2037" max="2037" width="18" style="66" customWidth="1"/>
    <col min="2038" max="2038" width="133" style="66" customWidth="1"/>
    <col min="2039" max="2039" width="27.85546875" style="66" customWidth="1"/>
    <col min="2040" max="2040" width="16.42578125" style="66" customWidth="1"/>
    <col min="2041" max="2041" width="28.140625" style="66" customWidth="1"/>
    <col min="2042" max="2042" width="32" style="66" customWidth="1"/>
    <col min="2043" max="2043" width="29.85546875" style="66" customWidth="1"/>
    <col min="2044" max="2044" width="30.5703125" style="66" customWidth="1"/>
    <col min="2045" max="2045" width="39.5703125" style="66" customWidth="1"/>
    <col min="2046" max="2046" width="29.5703125" style="66" customWidth="1"/>
    <col min="2047" max="2047" width="26.42578125" style="66" customWidth="1"/>
    <col min="2048" max="2048" width="27.42578125" style="66" customWidth="1"/>
    <col min="2049" max="2049" width="26" style="66" customWidth="1"/>
    <col min="2050" max="2050" width="53.42578125" style="66" customWidth="1"/>
    <col min="2051" max="2051" width="31.28515625" style="66" customWidth="1"/>
    <col min="2052" max="2052" width="26" style="66" customWidth="1"/>
    <col min="2053" max="2055" width="25.5703125" style="66" customWidth="1"/>
    <col min="2056" max="2246" width="9.140625" style="66"/>
    <col min="2247" max="2247" width="17.28515625" style="66" customWidth="1"/>
    <col min="2248" max="2248" width="87.42578125" style="66" customWidth="1"/>
    <col min="2249" max="2249" width="24.5703125" style="66" customWidth="1"/>
    <col min="2250" max="2250" width="14.140625" style="66" customWidth="1"/>
    <col min="2251" max="2262" width="20.7109375" style="66" customWidth="1"/>
    <col min="2263" max="2263" width="14.28515625" style="66" customWidth="1"/>
    <col min="2264" max="2264" width="20.7109375" style="66" customWidth="1"/>
    <col min="2265" max="2265" width="14.85546875" style="66" customWidth="1"/>
    <col min="2266" max="2266" width="20.28515625" style="66" customWidth="1"/>
    <col min="2267" max="2267" width="15.140625" style="66" customWidth="1"/>
    <col min="2268" max="2268" width="21.85546875" style="66" customWidth="1"/>
    <col min="2269" max="2269" width="20.85546875" style="66" customWidth="1"/>
    <col min="2270" max="2270" width="21.7109375" style="66" customWidth="1"/>
    <col min="2271" max="2271" width="22.42578125" style="66" customWidth="1"/>
    <col min="2272" max="2272" width="17.42578125" style="66" customWidth="1"/>
    <col min="2273" max="2273" width="22.85546875" style="66" customWidth="1"/>
    <col min="2274" max="2292" width="9.140625" style="66"/>
    <col min="2293" max="2293" width="18" style="66" customWidth="1"/>
    <col min="2294" max="2294" width="133" style="66" customWidth="1"/>
    <col min="2295" max="2295" width="27.85546875" style="66" customWidth="1"/>
    <col min="2296" max="2296" width="16.42578125" style="66" customWidth="1"/>
    <col min="2297" max="2297" width="28.140625" style="66" customWidth="1"/>
    <col min="2298" max="2298" width="32" style="66" customWidth="1"/>
    <col min="2299" max="2299" width="29.85546875" style="66" customWidth="1"/>
    <col min="2300" max="2300" width="30.5703125" style="66" customWidth="1"/>
    <col min="2301" max="2301" width="39.5703125" style="66" customWidth="1"/>
    <col min="2302" max="2302" width="29.5703125" style="66" customWidth="1"/>
    <col min="2303" max="2303" width="26.42578125" style="66" customWidth="1"/>
    <col min="2304" max="2304" width="27.42578125" style="66" customWidth="1"/>
    <col min="2305" max="2305" width="26" style="66" customWidth="1"/>
    <col min="2306" max="2306" width="53.42578125" style="66" customWidth="1"/>
    <col min="2307" max="2307" width="31.28515625" style="66" customWidth="1"/>
    <col min="2308" max="2308" width="26" style="66" customWidth="1"/>
    <col min="2309" max="2311" width="25.5703125" style="66" customWidth="1"/>
    <col min="2312" max="2502" width="9.140625" style="66"/>
    <col min="2503" max="2503" width="17.28515625" style="66" customWidth="1"/>
    <col min="2504" max="2504" width="87.42578125" style="66" customWidth="1"/>
    <col min="2505" max="2505" width="24.5703125" style="66" customWidth="1"/>
    <col min="2506" max="2506" width="14.140625" style="66" customWidth="1"/>
    <col min="2507" max="2518" width="20.7109375" style="66" customWidth="1"/>
    <col min="2519" max="2519" width="14.28515625" style="66" customWidth="1"/>
    <col min="2520" max="2520" width="20.7109375" style="66" customWidth="1"/>
    <col min="2521" max="2521" width="14.85546875" style="66" customWidth="1"/>
    <col min="2522" max="2522" width="20.28515625" style="66" customWidth="1"/>
    <col min="2523" max="2523" width="15.140625" style="66" customWidth="1"/>
    <col min="2524" max="2524" width="21.85546875" style="66" customWidth="1"/>
    <col min="2525" max="2525" width="20.85546875" style="66" customWidth="1"/>
    <col min="2526" max="2526" width="21.7109375" style="66" customWidth="1"/>
    <col min="2527" max="2527" width="22.42578125" style="66" customWidth="1"/>
    <col min="2528" max="2528" width="17.42578125" style="66" customWidth="1"/>
    <col min="2529" max="2529" width="22.85546875" style="66" customWidth="1"/>
    <col min="2530" max="2548" width="9.140625" style="66"/>
    <col min="2549" max="2549" width="18" style="66" customWidth="1"/>
    <col min="2550" max="2550" width="133" style="66" customWidth="1"/>
    <col min="2551" max="2551" width="27.85546875" style="66" customWidth="1"/>
    <col min="2552" max="2552" width="16.42578125" style="66" customWidth="1"/>
    <col min="2553" max="2553" width="28.140625" style="66" customWidth="1"/>
    <col min="2554" max="2554" width="32" style="66" customWidth="1"/>
    <col min="2555" max="2555" width="29.85546875" style="66" customWidth="1"/>
    <col min="2556" max="2556" width="30.5703125" style="66" customWidth="1"/>
    <col min="2557" max="2557" width="39.5703125" style="66" customWidth="1"/>
    <col min="2558" max="2558" width="29.5703125" style="66" customWidth="1"/>
    <col min="2559" max="2559" width="26.42578125" style="66" customWidth="1"/>
    <col min="2560" max="2560" width="27.42578125" style="66" customWidth="1"/>
    <col min="2561" max="2561" width="26" style="66" customWidth="1"/>
    <col min="2562" max="2562" width="53.42578125" style="66" customWidth="1"/>
    <col min="2563" max="2563" width="31.28515625" style="66" customWidth="1"/>
    <col min="2564" max="2564" width="26" style="66" customWidth="1"/>
    <col min="2565" max="2567" width="25.5703125" style="66" customWidth="1"/>
    <col min="2568" max="2758" width="9.140625" style="66"/>
    <col min="2759" max="2759" width="17.28515625" style="66" customWidth="1"/>
    <col min="2760" max="2760" width="87.42578125" style="66" customWidth="1"/>
    <col min="2761" max="2761" width="24.5703125" style="66" customWidth="1"/>
    <col min="2762" max="2762" width="14.140625" style="66" customWidth="1"/>
    <col min="2763" max="2774" width="20.7109375" style="66" customWidth="1"/>
    <col min="2775" max="2775" width="14.28515625" style="66" customWidth="1"/>
    <col min="2776" max="2776" width="20.7109375" style="66" customWidth="1"/>
    <col min="2777" max="2777" width="14.85546875" style="66" customWidth="1"/>
    <col min="2778" max="2778" width="20.28515625" style="66" customWidth="1"/>
    <col min="2779" max="2779" width="15.140625" style="66" customWidth="1"/>
    <col min="2780" max="2780" width="21.85546875" style="66" customWidth="1"/>
    <col min="2781" max="2781" width="20.85546875" style="66" customWidth="1"/>
    <col min="2782" max="2782" width="21.7109375" style="66" customWidth="1"/>
    <col min="2783" max="2783" width="22.42578125" style="66" customWidth="1"/>
    <col min="2784" max="2784" width="17.42578125" style="66" customWidth="1"/>
    <col min="2785" max="2785" width="22.85546875" style="66" customWidth="1"/>
    <col min="2786" max="2804" width="9.140625" style="66"/>
    <col min="2805" max="2805" width="18" style="66" customWidth="1"/>
    <col min="2806" max="2806" width="133" style="66" customWidth="1"/>
    <col min="2807" max="2807" width="27.85546875" style="66" customWidth="1"/>
    <col min="2808" max="2808" width="16.42578125" style="66" customWidth="1"/>
    <col min="2809" max="2809" width="28.140625" style="66" customWidth="1"/>
    <col min="2810" max="2810" width="32" style="66" customWidth="1"/>
    <col min="2811" max="2811" width="29.85546875" style="66" customWidth="1"/>
    <col min="2812" max="2812" width="30.5703125" style="66" customWidth="1"/>
    <col min="2813" max="2813" width="39.5703125" style="66" customWidth="1"/>
    <col min="2814" max="2814" width="29.5703125" style="66" customWidth="1"/>
    <col min="2815" max="2815" width="26.42578125" style="66" customWidth="1"/>
    <col min="2816" max="2816" width="27.42578125" style="66" customWidth="1"/>
    <col min="2817" max="2817" width="26" style="66" customWidth="1"/>
    <col min="2818" max="2818" width="53.42578125" style="66" customWidth="1"/>
    <col min="2819" max="2819" width="31.28515625" style="66" customWidth="1"/>
    <col min="2820" max="2820" width="26" style="66" customWidth="1"/>
    <col min="2821" max="2823" width="25.5703125" style="66" customWidth="1"/>
    <col min="2824" max="3014" width="9.140625" style="66"/>
    <col min="3015" max="3015" width="17.28515625" style="66" customWidth="1"/>
    <col min="3016" max="3016" width="87.42578125" style="66" customWidth="1"/>
    <col min="3017" max="3017" width="24.5703125" style="66" customWidth="1"/>
    <col min="3018" max="3018" width="14.140625" style="66" customWidth="1"/>
    <col min="3019" max="3030" width="20.7109375" style="66" customWidth="1"/>
    <col min="3031" max="3031" width="14.28515625" style="66" customWidth="1"/>
    <col min="3032" max="3032" width="20.7109375" style="66" customWidth="1"/>
    <col min="3033" max="3033" width="14.85546875" style="66" customWidth="1"/>
    <col min="3034" max="3034" width="20.28515625" style="66" customWidth="1"/>
    <col min="3035" max="3035" width="15.140625" style="66" customWidth="1"/>
    <col min="3036" max="3036" width="21.85546875" style="66" customWidth="1"/>
    <col min="3037" max="3037" width="20.85546875" style="66" customWidth="1"/>
    <col min="3038" max="3038" width="21.7109375" style="66" customWidth="1"/>
    <col min="3039" max="3039" width="22.42578125" style="66" customWidth="1"/>
    <col min="3040" max="3040" width="17.42578125" style="66" customWidth="1"/>
    <col min="3041" max="3041" width="22.85546875" style="66" customWidth="1"/>
    <col min="3042" max="3060" width="9.140625" style="66"/>
    <col min="3061" max="3061" width="18" style="66" customWidth="1"/>
    <col min="3062" max="3062" width="133" style="66" customWidth="1"/>
    <col min="3063" max="3063" width="27.85546875" style="66" customWidth="1"/>
    <col min="3064" max="3064" width="16.42578125" style="66" customWidth="1"/>
    <col min="3065" max="3065" width="28.140625" style="66" customWidth="1"/>
    <col min="3066" max="3066" width="32" style="66" customWidth="1"/>
    <col min="3067" max="3067" width="29.85546875" style="66" customWidth="1"/>
    <col min="3068" max="3068" width="30.5703125" style="66" customWidth="1"/>
    <col min="3069" max="3069" width="39.5703125" style="66" customWidth="1"/>
    <col min="3070" max="3070" width="29.5703125" style="66" customWidth="1"/>
    <col min="3071" max="3071" width="26.42578125" style="66" customWidth="1"/>
    <col min="3072" max="3072" width="27.42578125" style="66" customWidth="1"/>
    <col min="3073" max="3073" width="26" style="66" customWidth="1"/>
    <col min="3074" max="3074" width="53.42578125" style="66" customWidth="1"/>
    <col min="3075" max="3075" width="31.28515625" style="66" customWidth="1"/>
    <col min="3076" max="3076" width="26" style="66" customWidth="1"/>
    <col min="3077" max="3079" width="25.5703125" style="66" customWidth="1"/>
    <col min="3080" max="3270" width="9.140625" style="66"/>
    <col min="3271" max="3271" width="17.28515625" style="66" customWidth="1"/>
    <col min="3272" max="3272" width="87.42578125" style="66" customWidth="1"/>
    <col min="3273" max="3273" width="24.5703125" style="66" customWidth="1"/>
    <col min="3274" max="3274" width="14.140625" style="66" customWidth="1"/>
    <col min="3275" max="3286" width="20.7109375" style="66" customWidth="1"/>
    <col min="3287" max="3287" width="14.28515625" style="66" customWidth="1"/>
    <col min="3288" max="3288" width="20.7109375" style="66" customWidth="1"/>
    <col min="3289" max="3289" width="14.85546875" style="66" customWidth="1"/>
    <col min="3290" max="3290" width="20.28515625" style="66" customWidth="1"/>
    <col min="3291" max="3291" width="15.140625" style="66" customWidth="1"/>
    <col min="3292" max="3292" width="21.85546875" style="66" customWidth="1"/>
    <col min="3293" max="3293" width="20.85546875" style="66" customWidth="1"/>
    <col min="3294" max="3294" width="21.7109375" style="66" customWidth="1"/>
    <col min="3295" max="3295" width="22.42578125" style="66" customWidth="1"/>
    <col min="3296" max="3296" width="17.42578125" style="66" customWidth="1"/>
    <col min="3297" max="3297" width="22.85546875" style="66" customWidth="1"/>
    <col min="3298" max="3316" width="9.140625" style="66"/>
    <col min="3317" max="3317" width="18" style="66" customWidth="1"/>
    <col min="3318" max="3318" width="133" style="66" customWidth="1"/>
    <col min="3319" max="3319" width="27.85546875" style="66" customWidth="1"/>
    <col min="3320" max="3320" width="16.42578125" style="66" customWidth="1"/>
    <col min="3321" max="3321" width="28.140625" style="66" customWidth="1"/>
    <col min="3322" max="3322" width="32" style="66" customWidth="1"/>
    <col min="3323" max="3323" width="29.85546875" style="66" customWidth="1"/>
    <col min="3324" max="3324" width="30.5703125" style="66" customWidth="1"/>
    <col min="3325" max="3325" width="39.5703125" style="66" customWidth="1"/>
    <col min="3326" max="3326" width="29.5703125" style="66" customWidth="1"/>
    <col min="3327" max="3327" width="26.42578125" style="66" customWidth="1"/>
    <col min="3328" max="3328" width="27.42578125" style="66" customWidth="1"/>
    <col min="3329" max="3329" width="26" style="66" customWidth="1"/>
    <col min="3330" max="3330" width="53.42578125" style="66" customWidth="1"/>
    <col min="3331" max="3331" width="31.28515625" style="66" customWidth="1"/>
    <col min="3332" max="3332" width="26" style="66" customWidth="1"/>
    <col min="3333" max="3335" width="25.5703125" style="66" customWidth="1"/>
    <col min="3336" max="3526" width="9.140625" style="66"/>
    <col min="3527" max="3527" width="17.28515625" style="66" customWidth="1"/>
    <col min="3528" max="3528" width="87.42578125" style="66" customWidth="1"/>
    <col min="3529" max="3529" width="24.5703125" style="66" customWidth="1"/>
    <col min="3530" max="3530" width="14.140625" style="66" customWidth="1"/>
    <col min="3531" max="3542" width="20.7109375" style="66" customWidth="1"/>
    <col min="3543" max="3543" width="14.28515625" style="66" customWidth="1"/>
    <col min="3544" max="3544" width="20.7109375" style="66" customWidth="1"/>
    <col min="3545" max="3545" width="14.85546875" style="66" customWidth="1"/>
    <col min="3546" max="3546" width="20.28515625" style="66" customWidth="1"/>
    <col min="3547" max="3547" width="15.140625" style="66" customWidth="1"/>
    <col min="3548" max="3548" width="21.85546875" style="66" customWidth="1"/>
    <col min="3549" max="3549" width="20.85546875" style="66" customWidth="1"/>
    <col min="3550" max="3550" width="21.7109375" style="66" customWidth="1"/>
    <col min="3551" max="3551" width="22.42578125" style="66" customWidth="1"/>
    <col min="3552" max="3552" width="17.42578125" style="66" customWidth="1"/>
    <col min="3553" max="3553" width="22.85546875" style="66" customWidth="1"/>
    <col min="3554" max="3572" width="9.140625" style="66"/>
    <col min="3573" max="3573" width="18" style="66" customWidth="1"/>
    <col min="3574" max="3574" width="133" style="66" customWidth="1"/>
    <col min="3575" max="3575" width="27.85546875" style="66" customWidth="1"/>
    <col min="3576" max="3576" width="16.42578125" style="66" customWidth="1"/>
    <col min="3577" max="3577" width="28.140625" style="66" customWidth="1"/>
    <col min="3578" max="3578" width="32" style="66" customWidth="1"/>
    <col min="3579" max="3579" width="29.85546875" style="66" customWidth="1"/>
    <col min="3580" max="3580" width="30.5703125" style="66" customWidth="1"/>
    <col min="3581" max="3581" width="39.5703125" style="66" customWidth="1"/>
    <col min="3582" max="3582" width="29.5703125" style="66" customWidth="1"/>
    <col min="3583" max="3583" width="26.42578125" style="66" customWidth="1"/>
    <col min="3584" max="3584" width="27.42578125" style="66" customWidth="1"/>
    <col min="3585" max="3585" width="26" style="66" customWidth="1"/>
    <col min="3586" max="3586" width="53.42578125" style="66" customWidth="1"/>
    <col min="3587" max="3587" width="31.28515625" style="66" customWidth="1"/>
    <col min="3588" max="3588" width="26" style="66" customWidth="1"/>
    <col min="3589" max="3591" width="25.5703125" style="66" customWidth="1"/>
    <col min="3592" max="3782" width="9.140625" style="66"/>
    <col min="3783" max="3783" width="17.28515625" style="66" customWidth="1"/>
    <col min="3784" max="3784" width="87.42578125" style="66" customWidth="1"/>
    <col min="3785" max="3785" width="24.5703125" style="66" customWidth="1"/>
    <col min="3786" max="3786" width="14.140625" style="66" customWidth="1"/>
    <col min="3787" max="3798" width="20.7109375" style="66" customWidth="1"/>
    <col min="3799" max="3799" width="14.28515625" style="66" customWidth="1"/>
    <col min="3800" max="3800" width="20.7109375" style="66" customWidth="1"/>
    <col min="3801" max="3801" width="14.85546875" style="66" customWidth="1"/>
    <col min="3802" max="3802" width="20.28515625" style="66" customWidth="1"/>
    <col min="3803" max="3803" width="15.140625" style="66" customWidth="1"/>
    <col min="3804" max="3804" width="21.85546875" style="66" customWidth="1"/>
    <col min="3805" max="3805" width="20.85546875" style="66" customWidth="1"/>
    <col min="3806" max="3806" width="21.7109375" style="66" customWidth="1"/>
    <col min="3807" max="3807" width="22.42578125" style="66" customWidth="1"/>
    <col min="3808" max="3808" width="17.42578125" style="66" customWidth="1"/>
    <col min="3809" max="3809" width="22.85546875" style="66" customWidth="1"/>
    <col min="3810" max="3828" width="9.140625" style="66"/>
    <col min="3829" max="3829" width="18" style="66" customWidth="1"/>
    <col min="3830" max="3830" width="133" style="66" customWidth="1"/>
    <col min="3831" max="3831" width="27.85546875" style="66" customWidth="1"/>
    <col min="3832" max="3832" width="16.42578125" style="66" customWidth="1"/>
    <col min="3833" max="3833" width="28.140625" style="66" customWidth="1"/>
    <col min="3834" max="3834" width="32" style="66" customWidth="1"/>
    <col min="3835" max="3835" width="29.85546875" style="66" customWidth="1"/>
    <col min="3836" max="3836" width="30.5703125" style="66" customWidth="1"/>
    <col min="3837" max="3837" width="39.5703125" style="66" customWidth="1"/>
    <col min="3838" max="3838" width="29.5703125" style="66" customWidth="1"/>
    <col min="3839" max="3839" width="26.42578125" style="66" customWidth="1"/>
    <col min="3840" max="3840" width="27.42578125" style="66" customWidth="1"/>
    <col min="3841" max="3841" width="26" style="66" customWidth="1"/>
    <col min="3842" max="3842" width="53.42578125" style="66" customWidth="1"/>
    <col min="3843" max="3843" width="31.28515625" style="66" customWidth="1"/>
    <col min="3844" max="3844" width="26" style="66" customWidth="1"/>
    <col min="3845" max="3847" width="25.5703125" style="66" customWidth="1"/>
    <col min="3848" max="4038" width="9.140625" style="66"/>
    <col min="4039" max="4039" width="17.28515625" style="66" customWidth="1"/>
    <col min="4040" max="4040" width="87.42578125" style="66" customWidth="1"/>
    <col min="4041" max="4041" width="24.5703125" style="66" customWidth="1"/>
    <col min="4042" max="4042" width="14.140625" style="66" customWidth="1"/>
    <col min="4043" max="4054" width="20.7109375" style="66" customWidth="1"/>
    <col min="4055" max="4055" width="14.28515625" style="66" customWidth="1"/>
    <col min="4056" max="4056" width="20.7109375" style="66" customWidth="1"/>
    <col min="4057" max="4057" width="14.85546875" style="66" customWidth="1"/>
    <col min="4058" max="4058" width="20.28515625" style="66" customWidth="1"/>
    <col min="4059" max="4059" width="15.140625" style="66" customWidth="1"/>
    <col min="4060" max="4060" width="21.85546875" style="66" customWidth="1"/>
    <col min="4061" max="4061" width="20.85546875" style="66" customWidth="1"/>
    <col min="4062" max="4062" width="21.7109375" style="66" customWidth="1"/>
    <col min="4063" max="4063" width="22.42578125" style="66" customWidth="1"/>
    <col min="4064" max="4064" width="17.42578125" style="66" customWidth="1"/>
    <col min="4065" max="4065" width="22.85546875" style="66" customWidth="1"/>
    <col min="4066" max="4084" width="9.140625" style="66"/>
    <col min="4085" max="4085" width="18" style="66" customWidth="1"/>
    <col min="4086" max="4086" width="133" style="66" customWidth="1"/>
    <col min="4087" max="4087" width="27.85546875" style="66" customWidth="1"/>
    <col min="4088" max="4088" width="16.42578125" style="66" customWidth="1"/>
    <col min="4089" max="4089" width="28.140625" style="66" customWidth="1"/>
    <col min="4090" max="4090" width="32" style="66" customWidth="1"/>
    <col min="4091" max="4091" width="29.85546875" style="66" customWidth="1"/>
    <col min="4092" max="4092" width="30.5703125" style="66" customWidth="1"/>
    <col min="4093" max="4093" width="39.5703125" style="66" customWidth="1"/>
    <col min="4094" max="4094" width="29.5703125" style="66" customWidth="1"/>
    <col min="4095" max="4095" width="26.42578125" style="66" customWidth="1"/>
    <col min="4096" max="4096" width="27.42578125" style="66" customWidth="1"/>
    <col min="4097" max="4097" width="26" style="66" customWidth="1"/>
    <col min="4098" max="4098" width="53.42578125" style="66" customWidth="1"/>
    <col min="4099" max="4099" width="31.28515625" style="66" customWidth="1"/>
    <col min="4100" max="4100" width="26" style="66" customWidth="1"/>
    <col min="4101" max="4103" width="25.5703125" style="66" customWidth="1"/>
    <col min="4104" max="4294" width="9.140625" style="66"/>
    <col min="4295" max="4295" width="17.28515625" style="66" customWidth="1"/>
    <col min="4296" max="4296" width="87.42578125" style="66" customWidth="1"/>
    <col min="4297" max="4297" width="24.5703125" style="66" customWidth="1"/>
    <col min="4298" max="4298" width="14.140625" style="66" customWidth="1"/>
    <col min="4299" max="4310" width="20.7109375" style="66" customWidth="1"/>
    <col min="4311" max="4311" width="14.28515625" style="66" customWidth="1"/>
    <col min="4312" max="4312" width="20.7109375" style="66" customWidth="1"/>
    <col min="4313" max="4313" width="14.85546875" style="66" customWidth="1"/>
    <col min="4314" max="4314" width="20.28515625" style="66" customWidth="1"/>
    <col min="4315" max="4315" width="15.140625" style="66" customWidth="1"/>
    <col min="4316" max="4316" width="21.85546875" style="66" customWidth="1"/>
    <col min="4317" max="4317" width="20.85546875" style="66" customWidth="1"/>
    <col min="4318" max="4318" width="21.7109375" style="66" customWidth="1"/>
    <col min="4319" max="4319" width="22.42578125" style="66" customWidth="1"/>
    <col min="4320" max="4320" width="17.42578125" style="66" customWidth="1"/>
    <col min="4321" max="4321" width="22.85546875" style="66" customWidth="1"/>
    <col min="4322" max="4340" width="9.140625" style="66"/>
    <col min="4341" max="4341" width="18" style="66" customWidth="1"/>
    <col min="4342" max="4342" width="133" style="66" customWidth="1"/>
    <col min="4343" max="4343" width="27.85546875" style="66" customWidth="1"/>
    <col min="4344" max="4344" width="16.42578125" style="66" customWidth="1"/>
    <col min="4345" max="4345" width="28.140625" style="66" customWidth="1"/>
    <col min="4346" max="4346" width="32" style="66" customWidth="1"/>
    <col min="4347" max="4347" width="29.85546875" style="66" customWidth="1"/>
    <col min="4348" max="4348" width="30.5703125" style="66" customWidth="1"/>
    <col min="4349" max="4349" width="39.5703125" style="66" customWidth="1"/>
    <col min="4350" max="4350" width="29.5703125" style="66" customWidth="1"/>
    <col min="4351" max="4351" width="26.42578125" style="66" customWidth="1"/>
    <col min="4352" max="4352" width="27.42578125" style="66" customWidth="1"/>
    <col min="4353" max="4353" width="26" style="66" customWidth="1"/>
    <col min="4354" max="4354" width="53.42578125" style="66" customWidth="1"/>
    <col min="4355" max="4355" width="31.28515625" style="66" customWidth="1"/>
    <col min="4356" max="4356" width="26" style="66" customWidth="1"/>
    <col min="4357" max="4359" width="25.5703125" style="66" customWidth="1"/>
    <col min="4360" max="4550" width="9.140625" style="66"/>
    <col min="4551" max="4551" width="17.28515625" style="66" customWidth="1"/>
    <col min="4552" max="4552" width="87.42578125" style="66" customWidth="1"/>
    <col min="4553" max="4553" width="24.5703125" style="66" customWidth="1"/>
    <col min="4554" max="4554" width="14.140625" style="66" customWidth="1"/>
    <col min="4555" max="4566" width="20.7109375" style="66" customWidth="1"/>
    <col min="4567" max="4567" width="14.28515625" style="66" customWidth="1"/>
    <col min="4568" max="4568" width="20.7109375" style="66" customWidth="1"/>
    <col min="4569" max="4569" width="14.85546875" style="66" customWidth="1"/>
    <col min="4570" max="4570" width="20.28515625" style="66" customWidth="1"/>
    <col min="4571" max="4571" width="15.140625" style="66" customWidth="1"/>
    <col min="4572" max="4572" width="21.85546875" style="66" customWidth="1"/>
    <col min="4573" max="4573" width="20.85546875" style="66" customWidth="1"/>
    <col min="4574" max="4574" width="21.7109375" style="66" customWidth="1"/>
    <col min="4575" max="4575" width="22.42578125" style="66" customWidth="1"/>
    <col min="4576" max="4576" width="17.42578125" style="66" customWidth="1"/>
    <col min="4577" max="4577" width="22.85546875" style="66" customWidth="1"/>
    <col min="4578" max="4596" width="9.140625" style="66"/>
    <col min="4597" max="4597" width="18" style="66" customWidth="1"/>
    <col min="4598" max="4598" width="133" style="66" customWidth="1"/>
    <col min="4599" max="4599" width="27.85546875" style="66" customWidth="1"/>
    <col min="4600" max="4600" width="16.42578125" style="66" customWidth="1"/>
    <col min="4601" max="4601" width="28.140625" style="66" customWidth="1"/>
    <col min="4602" max="4602" width="32" style="66" customWidth="1"/>
    <col min="4603" max="4603" width="29.85546875" style="66" customWidth="1"/>
    <col min="4604" max="4604" width="30.5703125" style="66" customWidth="1"/>
    <col min="4605" max="4605" width="39.5703125" style="66" customWidth="1"/>
    <col min="4606" max="4606" width="29.5703125" style="66" customWidth="1"/>
    <col min="4607" max="4607" width="26.42578125" style="66" customWidth="1"/>
    <col min="4608" max="4608" width="27.42578125" style="66" customWidth="1"/>
    <col min="4609" max="4609" width="26" style="66" customWidth="1"/>
    <col min="4610" max="4610" width="53.42578125" style="66" customWidth="1"/>
    <col min="4611" max="4611" width="31.28515625" style="66" customWidth="1"/>
    <col min="4612" max="4612" width="26" style="66" customWidth="1"/>
    <col min="4613" max="4615" width="25.5703125" style="66" customWidth="1"/>
    <col min="4616" max="4806" width="9.140625" style="66"/>
    <col min="4807" max="4807" width="17.28515625" style="66" customWidth="1"/>
    <col min="4808" max="4808" width="87.42578125" style="66" customWidth="1"/>
    <col min="4809" max="4809" width="24.5703125" style="66" customWidth="1"/>
    <col min="4810" max="4810" width="14.140625" style="66" customWidth="1"/>
    <col min="4811" max="4822" width="20.7109375" style="66" customWidth="1"/>
    <col min="4823" max="4823" width="14.28515625" style="66" customWidth="1"/>
    <col min="4824" max="4824" width="20.7109375" style="66" customWidth="1"/>
    <col min="4825" max="4825" width="14.85546875" style="66" customWidth="1"/>
    <col min="4826" max="4826" width="20.28515625" style="66" customWidth="1"/>
    <col min="4827" max="4827" width="15.140625" style="66" customWidth="1"/>
    <col min="4828" max="4828" width="21.85546875" style="66" customWidth="1"/>
    <col min="4829" max="4829" width="20.85546875" style="66" customWidth="1"/>
    <col min="4830" max="4830" width="21.7109375" style="66" customWidth="1"/>
    <col min="4831" max="4831" width="22.42578125" style="66" customWidth="1"/>
    <col min="4832" max="4832" width="17.42578125" style="66" customWidth="1"/>
    <col min="4833" max="4833" width="22.85546875" style="66" customWidth="1"/>
    <col min="4834" max="4852" width="9.140625" style="66"/>
    <col min="4853" max="4853" width="18" style="66" customWidth="1"/>
    <col min="4854" max="4854" width="133" style="66" customWidth="1"/>
    <col min="4855" max="4855" width="27.85546875" style="66" customWidth="1"/>
    <col min="4856" max="4856" width="16.42578125" style="66" customWidth="1"/>
    <col min="4857" max="4857" width="28.140625" style="66" customWidth="1"/>
    <col min="4858" max="4858" width="32" style="66" customWidth="1"/>
    <col min="4859" max="4859" width="29.85546875" style="66" customWidth="1"/>
    <col min="4860" max="4860" width="30.5703125" style="66" customWidth="1"/>
    <col min="4861" max="4861" width="39.5703125" style="66" customWidth="1"/>
    <col min="4862" max="4862" width="29.5703125" style="66" customWidth="1"/>
    <col min="4863" max="4863" width="26.42578125" style="66" customWidth="1"/>
    <col min="4864" max="4864" width="27.42578125" style="66" customWidth="1"/>
    <col min="4865" max="4865" width="26" style="66" customWidth="1"/>
    <col min="4866" max="4866" width="53.42578125" style="66" customWidth="1"/>
    <col min="4867" max="4867" width="31.28515625" style="66" customWidth="1"/>
    <col min="4868" max="4868" width="26" style="66" customWidth="1"/>
    <col min="4869" max="4871" width="25.5703125" style="66" customWidth="1"/>
    <col min="4872" max="5062" width="9.140625" style="66"/>
    <col min="5063" max="5063" width="17.28515625" style="66" customWidth="1"/>
    <col min="5064" max="5064" width="87.42578125" style="66" customWidth="1"/>
    <col min="5065" max="5065" width="24.5703125" style="66" customWidth="1"/>
    <col min="5066" max="5066" width="14.140625" style="66" customWidth="1"/>
    <col min="5067" max="5078" width="20.7109375" style="66" customWidth="1"/>
    <col min="5079" max="5079" width="14.28515625" style="66" customWidth="1"/>
    <col min="5080" max="5080" width="20.7109375" style="66" customWidth="1"/>
    <col min="5081" max="5081" width="14.85546875" style="66" customWidth="1"/>
    <col min="5082" max="5082" width="20.28515625" style="66" customWidth="1"/>
    <col min="5083" max="5083" width="15.140625" style="66" customWidth="1"/>
    <col min="5084" max="5084" width="21.85546875" style="66" customWidth="1"/>
    <col min="5085" max="5085" width="20.85546875" style="66" customWidth="1"/>
    <col min="5086" max="5086" width="21.7109375" style="66" customWidth="1"/>
    <col min="5087" max="5087" width="22.42578125" style="66" customWidth="1"/>
    <col min="5088" max="5088" width="17.42578125" style="66" customWidth="1"/>
    <col min="5089" max="5089" width="22.85546875" style="66" customWidth="1"/>
    <col min="5090" max="5108" width="9.140625" style="66"/>
    <col min="5109" max="5109" width="18" style="66" customWidth="1"/>
    <col min="5110" max="5110" width="133" style="66" customWidth="1"/>
    <col min="5111" max="5111" width="27.85546875" style="66" customWidth="1"/>
    <col min="5112" max="5112" width="16.42578125" style="66" customWidth="1"/>
    <col min="5113" max="5113" width="28.140625" style="66" customWidth="1"/>
    <col min="5114" max="5114" width="32" style="66" customWidth="1"/>
    <col min="5115" max="5115" width="29.85546875" style="66" customWidth="1"/>
    <col min="5116" max="5116" width="30.5703125" style="66" customWidth="1"/>
    <col min="5117" max="5117" width="39.5703125" style="66" customWidth="1"/>
    <col min="5118" max="5118" width="29.5703125" style="66" customWidth="1"/>
    <col min="5119" max="5119" width="26.42578125" style="66" customWidth="1"/>
    <col min="5120" max="5120" width="27.42578125" style="66" customWidth="1"/>
    <col min="5121" max="5121" width="26" style="66" customWidth="1"/>
    <col min="5122" max="5122" width="53.42578125" style="66" customWidth="1"/>
    <col min="5123" max="5123" width="31.28515625" style="66" customWidth="1"/>
    <col min="5124" max="5124" width="26" style="66" customWidth="1"/>
    <col min="5125" max="5127" width="25.5703125" style="66" customWidth="1"/>
    <col min="5128" max="5318" width="9.140625" style="66"/>
    <col min="5319" max="5319" width="17.28515625" style="66" customWidth="1"/>
    <col min="5320" max="5320" width="87.42578125" style="66" customWidth="1"/>
    <col min="5321" max="5321" width="24.5703125" style="66" customWidth="1"/>
    <col min="5322" max="5322" width="14.140625" style="66" customWidth="1"/>
    <col min="5323" max="5334" width="20.7109375" style="66" customWidth="1"/>
    <col min="5335" max="5335" width="14.28515625" style="66" customWidth="1"/>
    <col min="5336" max="5336" width="20.7109375" style="66" customWidth="1"/>
    <col min="5337" max="5337" width="14.85546875" style="66" customWidth="1"/>
    <col min="5338" max="5338" width="20.28515625" style="66" customWidth="1"/>
    <col min="5339" max="5339" width="15.140625" style="66" customWidth="1"/>
    <col min="5340" max="5340" width="21.85546875" style="66" customWidth="1"/>
    <col min="5341" max="5341" width="20.85546875" style="66" customWidth="1"/>
    <col min="5342" max="5342" width="21.7109375" style="66" customWidth="1"/>
    <col min="5343" max="5343" width="22.42578125" style="66" customWidth="1"/>
    <col min="5344" max="5344" width="17.42578125" style="66" customWidth="1"/>
    <col min="5345" max="5345" width="22.85546875" style="66" customWidth="1"/>
    <col min="5346" max="5364" width="9.140625" style="66"/>
    <col min="5365" max="5365" width="18" style="66" customWidth="1"/>
    <col min="5366" max="5366" width="133" style="66" customWidth="1"/>
    <col min="5367" max="5367" width="27.85546875" style="66" customWidth="1"/>
    <col min="5368" max="5368" width="16.42578125" style="66" customWidth="1"/>
    <col min="5369" max="5369" width="28.140625" style="66" customWidth="1"/>
    <col min="5370" max="5370" width="32" style="66" customWidth="1"/>
    <col min="5371" max="5371" width="29.85546875" style="66" customWidth="1"/>
    <col min="5372" max="5372" width="30.5703125" style="66" customWidth="1"/>
    <col min="5373" max="5373" width="39.5703125" style="66" customWidth="1"/>
    <col min="5374" max="5374" width="29.5703125" style="66" customWidth="1"/>
    <col min="5375" max="5375" width="26.42578125" style="66" customWidth="1"/>
    <col min="5376" max="5376" width="27.42578125" style="66" customWidth="1"/>
    <col min="5377" max="5377" width="26" style="66" customWidth="1"/>
    <col min="5378" max="5378" width="53.42578125" style="66" customWidth="1"/>
    <col min="5379" max="5379" width="31.28515625" style="66" customWidth="1"/>
    <col min="5380" max="5380" width="26" style="66" customWidth="1"/>
    <col min="5381" max="5383" width="25.5703125" style="66" customWidth="1"/>
    <col min="5384" max="5574" width="9.140625" style="66"/>
    <col min="5575" max="5575" width="17.28515625" style="66" customWidth="1"/>
    <col min="5576" max="5576" width="87.42578125" style="66" customWidth="1"/>
    <col min="5577" max="5577" width="24.5703125" style="66" customWidth="1"/>
    <col min="5578" max="5578" width="14.140625" style="66" customWidth="1"/>
    <col min="5579" max="5590" width="20.7109375" style="66" customWidth="1"/>
    <col min="5591" max="5591" width="14.28515625" style="66" customWidth="1"/>
    <col min="5592" max="5592" width="20.7109375" style="66" customWidth="1"/>
    <col min="5593" max="5593" width="14.85546875" style="66" customWidth="1"/>
    <col min="5594" max="5594" width="20.28515625" style="66" customWidth="1"/>
    <col min="5595" max="5595" width="15.140625" style="66" customWidth="1"/>
    <col min="5596" max="5596" width="21.85546875" style="66" customWidth="1"/>
    <col min="5597" max="5597" width="20.85546875" style="66" customWidth="1"/>
    <col min="5598" max="5598" width="21.7109375" style="66" customWidth="1"/>
    <col min="5599" max="5599" width="22.42578125" style="66" customWidth="1"/>
    <col min="5600" max="5600" width="17.42578125" style="66" customWidth="1"/>
    <col min="5601" max="5601" width="22.85546875" style="66" customWidth="1"/>
    <col min="5602" max="5620" width="9.140625" style="66"/>
    <col min="5621" max="5621" width="18" style="66" customWidth="1"/>
    <col min="5622" max="5622" width="133" style="66" customWidth="1"/>
    <col min="5623" max="5623" width="27.85546875" style="66" customWidth="1"/>
    <col min="5624" max="5624" width="16.42578125" style="66" customWidth="1"/>
    <col min="5625" max="5625" width="28.140625" style="66" customWidth="1"/>
    <col min="5626" max="5626" width="32" style="66" customWidth="1"/>
    <col min="5627" max="5627" width="29.85546875" style="66" customWidth="1"/>
    <col min="5628" max="5628" width="30.5703125" style="66" customWidth="1"/>
    <col min="5629" max="5629" width="39.5703125" style="66" customWidth="1"/>
    <col min="5630" max="5630" width="29.5703125" style="66" customWidth="1"/>
    <col min="5631" max="5631" width="26.42578125" style="66" customWidth="1"/>
    <col min="5632" max="5632" width="27.42578125" style="66" customWidth="1"/>
    <col min="5633" max="5633" width="26" style="66" customWidth="1"/>
    <col min="5634" max="5634" width="53.42578125" style="66" customWidth="1"/>
    <col min="5635" max="5635" width="31.28515625" style="66" customWidth="1"/>
    <col min="5636" max="5636" width="26" style="66" customWidth="1"/>
    <col min="5637" max="5639" width="25.5703125" style="66" customWidth="1"/>
    <col min="5640" max="5830" width="9.140625" style="66"/>
    <col min="5831" max="5831" width="17.28515625" style="66" customWidth="1"/>
    <col min="5832" max="5832" width="87.42578125" style="66" customWidth="1"/>
    <col min="5833" max="5833" width="24.5703125" style="66" customWidth="1"/>
    <col min="5834" max="5834" width="14.140625" style="66" customWidth="1"/>
    <col min="5835" max="5846" width="20.7109375" style="66" customWidth="1"/>
    <col min="5847" max="5847" width="14.28515625" style="66" customWidth="1"/>
    <col min="5848" max="5848" width="20.7109375" style="66" customWidth="1"/>
    <col min="5849" max="5849" width="14.85546875" style="66" customWidth="1"/>
    <col min="5850" max="5850" width="20.28515625" style="66" customWidth="1"/>
    <col min="5851" max="5851" width="15.140625" style="66" customWidth="1"/>
    <col min="5852" max="5852" width="21.85546875" style="66" customWidth="1"/>
    <col min="5853" max="5853" width="20.85546875" style="66" customWidth="1"/>
    <col min="5854" max="5854" width="21.7109375" style="66" customWidth="1"/>
    <col min="5855" max="5855" width="22.42578125" style="66" customWidth="1"/>
    <col min="5856" max="5856" width="17.42578125" style="66" customWidth="1"/>
    <col min="5857" max="5857" width="22.85546875" style="66" customWidth="1"/>
    <col min="5858" max="5876" width="9.140625" style="66"/>
    <col min="5877" max="5877" width="18" style="66" customWidth="1"/>
    <col min="5878" max="5878" width="133" style="66" customWidth="1"/>
    <col min="5879" max="5879" width="27.85546875" style="66" customWidth="1"/>
    <col min="5880" max="5880" width="16.42578125" style="66" customWidth="1"/>
    <col min="5881" max="5881" width="28.140625" style="66" customWidth="1"/>
    <col min="5882" max="5882" width="32" style="66" customWidth="1"/>
    <col min="5883" max="5883" width="29.85546875" style="66" customWidth="1"/>
    <col min="5884" max="5884" width="30.5703125" style="66" customWidth="1"/>
    <col min="5885" max="5885" width="39.5703125" style="66" customWidth="1"/>
    <col min="5886" max="5886" width="29.5703125" style="66" customWidth="1"/>
    <col min="5887" max="5887" width="26.42578125" style="66" customWidth="1"/>
    <col min="5888" max="5888" width="27.42578125" style="66" customWidth="1"/>
    <col min="5889" max="5889" width="26" style="66" customWidth="1"/>
    <col min="5890" max="5890" width="53.42578125" style="66" customWidth="1"/>
    <col min="5891" max="5891" width="31.28515625" style="66" customWidth="1"/>
    <col min="5892" max="5892" width="26" style="66" customWidth="1"/>
    <col min="5893" max="5895" width="25.5703125" style="66" customWidth="1"/>
    <col min="5896" max="6086" width="9.140625" style="66"/>
    <col min="6087" max="6087" width="17.28515625" style="66" customWidth="1"/>
    <col min="6088" max="6088" width="87.42578125" style="66" customWidth="1"/>
    <col min="6089" max="6089" width="24.5703125" style="66" customWidth="1"/>
    <col min="6090" max="6090" width="14.140625" style="66" customWidth="1"/>
    <col min="6091" max="6102" width="20.7109375" style="66" customWidth="1"/>
    <col min="6103" max="6103" width="14.28515625" style="66" customWidth="1"/>
    <col min="6104" max="6104" width="20.7109375" style="66" customWidth="1"/>
    <col min="6105" max="6105" width="14.85546875" style="66" customWidth="1"/>
    <col min="6106" max="6106" width="20.28515625" style="66" customWidth="1"/>
    <col min="6107" max="6107" width="15.140625" style="66" customWidth="1"/>
    <col min="6108" max="6108" width="21.85546875" style="66" customWidth="1"/>
    <col min="6109" max="6109" width="20.85546875" style="66" customWidth="1"/>
    <col min="6110" max="6110" width="21.7109375" style="66" customWidth="1"/>
    <col min="6111" max="6111" width="22.42578125" style="66" customWidth="1"/>
    <col min="6112" max="6112" width="17.42578125" style="66" customWidth="1"/>
    <col min="6113" max="6113" width="22.85546875" style="66" customWidth="1"/>
    <col min="6114" max="6132" width="9.140625" style="66"/>
    <col min="6133" max="6133" width="18" style="66" customWidth="1"/>
    <col min="6134" max="6134" width="133" style="66" customWidth="1"/>
    <col min="6135" max="6135" width="27.85546875" style="66" customWidth="1"/>
    <col min="6136" max="6136" width="16.42578125" style="66" customWidth="1"/>
    <col min="6137" max="6137" width="28.140625" style="66" customWidth="1"/>
    <col min="6138" max="6138" width="32" style="66" customWidth="1"/>
    <col min="6139" max="6139" width="29.85546875" style="66" customWidth="1"/>
    <col min="6140" max="6140" width="30.5703125" style="66" customWidth="1"/>
    <col min="6141" max="6141" width="39.5703125" style="66" customWidth="1"/>
    <col min="6142" max="6142" width="29.5703125" style="66" customWidth="1"/>
    <col min="6143" max="6143" width="26.42578125" style="66" customWidth="1"/>
    <col min="6144" max="6144" width="27.42578125" style="66" customWidth="1"/>
    <col min="6145" max="6145" width="26" style="66" customWidth="1"/>
    <col min="6146" max="6146" width="53.42578125" style="66" customWidth="1"/>
    <col min="6147" max="6147" width="31.28515625" style="66" customWidth="1"/>
    <col min="6148" max="6148" width="26" style="66" customWidth="1"/>
    <col min="6149" max="6151" width="25.5703125" style="66" customWidth="1"/>
    <col min="6152" max="6342" width="9.140625" style="66"/>
    <col min="6343" max="6343" width="17.28515625" style="66" customWidth="1"/>
    <col min="6344" max="6344" width="87.42578125" style="66" customWidth="1"/>
    <col min="6345" max="6345" width="24.5703125" style="66" customWidth="1"/>
    <col min="6346" max="6346" width="14.140625" style="66" customWidth="1"/>
    <col min="6347" max="6358" width="20.7109375" style="66" customWidth="1"/>
    <col min="6359" max="6359" width="14.28515625" style="66" customWidth="1"/>
    <col min="6360" max="6360" width="20.7109375" style="66" customWidth="1"/>
    <col min="6361" max="6361" width="14.85546875" style="66" customWidth="1"/>
    <col min="6362" max="6362" width="20.28515625" style="66" customWidth="1"/>
    <col min="6363" max="6363" width="15.140625" style="66" customWidth="1"/>
    <col min="6364" max="6364" width="21.85546875" style="66" customWidth="1"/>
    <col min="6365" max="6365" width="20.85546875" style="66" customWidth="1"/>
    <col min="6366" max="6366" width="21.7109375" style="66" customWidth="1"/>
    <col min="6367" max="6367" width="22.42578125" style="66" customWidth="1"/>
    <col min="6368" max="6368" width="17.42578125" style="66" customWidth="1"/>
    <col min="6369" max="6369" width="22.85546875" style="66" customWidth="1"/>
    <col min="6370" max="6388" width="9.140625" style="66"/>
    <col min="6389" max="6389" width="18" style="66" customWidth="1"/>
    <col min="6390" max="6390" width="133" style="66" customWidth="1"/>
    <col min="6391" max="6391" width="27.85546875" style="66" customWidth="1"/>
    <col min="6392" max="6392" width="16.42578125" style="66" customWidth="1"/>
    <col min="6393" max="6393" width="28.140625" style="66" customWidth="1"/>
    <col min="6394" max="6394" width="32" style="66" customWidth="1"/>
    <col min="6395" max="6395" width="29.85546875" style="66" customWidth="1"/>
    <col min="6396" max="6396" width="30.5703125" style="66" customWidth="1"/>
    <col min="6397" max="6397" width="39.5703125" style="66" customWidth="1"/>
    <col min="6398" max="6398" width="29.5703125" style="66" customWidth="1"/>
    <col min="6399" max="6399" width="26.42578125" style="66" customWidth="1"/>
    <col min="6400" max="6400" width="27.42578125" style="66" customWidth="1"/>
    <col min="6401" max="6401" width="26" style="66" customWidth="1"/>
    <col min="6402" max="6402" width="53.42578125" style="66" customWidth="1"/>
    <col min="6403" max="6403" width="31.28515625" style="66" customWidth="1"/>
    <col min="6404" max="6404" width="26" style="66" customWidth="1"/>
    <col min="6405" max="6407" width="25.5703125" style="66" customWidth="1"/>
    <col min="6408" max="6598" width="9.140625" style="66"/>
    <col min="6599" max="6599" width="17.28515625" style="66" customWidth="1"/>
    <col min="6600" max="6600" width="87.42578125" style="66" customWidth="1"/>
    <col min="6601" max="6601" width="24.5703125" style="66" customWidth="1"/>
    <col min="6602" max="6602" width="14.140625" style="66" customWidth="1"/>
    <col min="6603" max="6614" width="20.7109375" style="66" customWidth="1"/>
    <col min="6615" max="6615" width="14.28515625" style="66" customWidth="1"/>
    <col min="6616" max="6616" width="20.7109375" style="66" customWidth="1"/>
    <col min="6617" max="6617" width="14.85546875" style="66" customWidth="1"/>
    <col min="6618" max="6618" width="20.28515625" style="66" customWidth="1"/>
    <col min="6619" max="6619" width="15.140625" style="66" customWidth="1"/>
    <col min="6620" max="6620" width="21.85546875" style="66" customWidth="1"/>
    <col min="6621" max="6621" width="20.85546875" style="66" customWidth="1"/>
    <col min="6622" max="6622" width="21.7109375" style="66" customWidth="1"/>
    <col min="6623" max="6623" width="22.42578125" style="66" customWidth="1"/>
    <col min="6624" max="6624" width="17.42578125" style="66" customWidth="1"/>
    <col min="6625" max="6625" width="22.85546875" style="66" customWidth="1"/>
    <col min="6626" max="6644" width="9.140625" style="66"/>
    <col min="6645" max="6645" width="18" style="66" customWidth="1"/>
    <col min="6646" max="6646" width="133" style="66" customWidth="1"/>
    <col min="6647" max="6647" width="27.85546875" style="66" customWidth="1"/>
    <col min="6648" max="6648" width="16.42578125" style="66" customWidth="1"/>
    <col min="6649" max="6649" width="28.140625" style="66" customWidth="1"/>
    <col min="6650" max="6650" width="32" style="66" customWidth="1"/>
    <col min="6651" max="6651" width="29.85546875" style="66" customWidth="1"/>
    <col min="6652" max="6652" width="30.5703125" style="66" customWidth="1"/>
    <col min="6653" max="6653" width="39.5703125" style="66" customWidth="1"/>
    <col min="6654" max="6654" width="29.5703125" style="66" customWidth="1"/>
    <col min="6655" max="6655" width="26.42578125" style="66" customWidth="1"/>
    <col min="6656" max="6656" width="27.42578125" style="66" customWidth="1"/>
    <col min="6657" max="6657" width="26" style="66" customWidth="1"/>
    <col min="6658" max="6658" width="53.42578125" style="66" customWidth="1"/>
    <col min="6659" max="6659" width="31.28515625" style="66" customWidth="1"/>
    <col min="6660" max="6660" width="26" style="66" customWidth="1"/>
    <col min="6661" max="6663" width="25.5703125" style="66" customWidth="1"/>
    <col min="6664" max="6854" width="9.140625" style="66"/>
    <col min="6855" max="6855" width="17.28515625" style="66" customWidth="1"/>
    <col min="6856" max="6856" width="87.42578125" style="66" customWidth="1"/>
    <col min="6857" max="6857" width="24.5703125" style="66" customWidth="1"/>
    <col min="6858" max="6858" width="14.140625" style="66" customWidth="1"/>
    <col min="6859" max="6870" width="20.7109375" style="66" customWidth="1"/>
    <col min="6871" max="6871" width="14.28515625" style="66" customWidth="1"/>
    <col min="6872" max="6872" width="20.7109375" style="66" customWidth="1"/>
    <col min="6873" max="6873" width="14.85546875" style="66" customWidth="1"/>
    <col min="6874" max="6874" width="20.28515625" style="66" customWidth="1"/>
    <col min="6875" max="6875" width="15.140625" style="66" customWidth="1"/>
    <col min="6876" max="6876" width="21.85546875" style="66" customWidth="1"/>
    <col min="6877" max="6877" width="20.85546875" style="66" customWidth="1"/>
    <col min="6878" max="6878" width="21.7109375" style="66" customWidth="1"/>
    <col min="6879" max="6879" width="22.42578125" style="66" customWidth="1"/>
    <col min="6880" max="6880" width="17.42578125" style="66" customWidth="1"/>
    <col min="6881" max="6881" width="22.85546875" style="66" customWidth="1"/>
    <col min="6882" max="6900" width="9.140625" style="66"/>
    <col min="6901" max="6901" width="18" style="66" customWidth="1"/>
    <col min="6902" max="6902" width="133" style="66" customWidth="1"/>
    <col min="6903" max="6903" width="27.85546875" style="66" customWidth="1"/>
    <col min="6904" max="6904" width="16.42578125" style="66" customWidth="1"/>
    <col min="6905" max="6905" width="28.140625" style="66" customWidth="1"/>
    <col min="6906" max="6906" width="32" style="66" customWidth="1"/>
    <col min="6907" max="6907" width="29.85546875" style="66" customWidth="1"/>
    <col min="6908" max="6908" width="30.5703125" style="66" customWidth="1"/>
    <col min="6909" max="6909" width="39.5703125" style="66" customWidth="1"/>
    <col min="6910" max="6910" width="29.5703125" style="66" customWidth="1"/>
    <col min="6911" max="6911" width="26.42578125" style="66" customWidth="1"/>
    <col min="6912" max="6912" width="27.42578125" style="66" customWidth="1"/>
    <col min="6913" max="6913" width="26" style="66" customWidth="1"/>
    <col min="6914" max="6914" width="53.42578125" style="66" customWidth="1"/>
    <col min="6915" max="6915" width="31.28515625" style="66" customWidth="1"/>
    <col min="6916" max="6916" width="26" style="66" customWidth="1"/>
    <col min="6917" max="6919" width="25.5703125" style="66" customWidth="1"/>
    <col min="6920" max="7110" width="9.140625" style="66"/>
    <col min="7111" max="7111" width="17.28515625" style="66" customWidth="1"/>
    <col min="7112" max="7112" width="87.42578125" style="66" customWidth="1"/>
    <col min="7113" max="7113" width="24.5703125" style="66" customWidth="1"/>
    <col min="7114" max="7114" width="14.140625" style="66" customWidth="1"/>
    <col min="7115" max="7126" width="20.7109375" style="66" customWidth="1"/>
    <col min="7127" max="7127" width="14.28515625" style="66" customWidth="1"/>
    <col min="7128" max="7128" width="20.7109375" style="66" customWidth="1"/>
    <col min="7129" max="7129" width="14.85546875" style="66" customWidth="1"/>
    <col min="7130" max="7130" width="20.28515625" style="66" customWidth="1"/>
    <col min="7131" max="7131" width="15.140625" style="66" customWidth="1"/>
    <col min="7132" max="7132" width="21.85546875" style="66" customWidth="1"/>
    <col min="7133" max="7133" width="20.85546875" style="66" customWidth="1"/>
    <col min="7134" max="7134" width="21.7109375" style="66" customWidth="1"/>
    <col min="7135" max="7135" width="22.42578125" style="66" customWidth="1"/>
    <col min="7136" max="7136" width="17.42578125" style="66" customWidth="1"/>
    <col min="7137" max="7137" width="22.85546875" style="66" customWidth="1"/>
    <col min="7138" max="7156" width="9.140625" style="66"/>
    <col min="7157" max="7157" width="18" style="66" customWidth="1"/>
    <col min="7158" max="7158" width="133" style="66" customWidth="1"/>
    <col min="7159" max="7159" width="27.85546875" style="66" customWidth="1"/>
    <col min="7160" max="7160" width="16.42578125" style="66" customWidth="1"/>
    <col min="7161" max="7161" width="28.140625" style="66" customWidth="1"/>
    <col min="7162" max="7162" width="32" style="66" customWidth="1"/>
    <col min="7163" max="7163" width="29.85546875" style="66" customWidth="1"/>
    <col min="7164" max="7164" width="30.5703125" style="66" customWidth="1"/>
    <col min="7165" max="7165" width="39.5703125" style="66" customWidth="1"/>
    <col min="7166" max="7166" width="29.5703125" style="66" customWidth="1"/>
    <col min="7167" max="7167" width="26.42578125" style="66" customWidth="1"/>
    <col min="7168" max="7168" width="27.42578125" style="66" customWidth="1"/>
    <col min="7169" max="7169" width="26" style="66" customWidth="1"/>
    <col min="7170" max="7170" width="53.42578125" style="66" customWidth="1"/>
    <col min="7171" max="7171" width="31.28515625" style="66" customWidth="1"/>
    <col min="7172" max="7172" width="26" style="66" customWidth="1"/>
    <col min="7173" max="7175" width="25.5703125" style="66" customWidth="1"/>
    <col min="7176" max="7366" width="9.140625" style="66"/>
    <col min="7367" max="7367" width="17.28515625" style="66" customWidth="1"/>
    <col min="7368" max="7368" width="87.42578125" style="66" customWidth="1"/>
    <col min="7369" max="7369" width="24.5703125" style="66" customWidth="1"/>
    <col min="7370" max="7370" width="14.140625" style="66" customWidth="1"/>
    <col min="7371" max="7382" width="20.7109375" style="66" customWidth="1"/>
    <col min="7383" max="7383" width="14.28515625" style="66" customWidth="1"/>
    <col min="7384" max="7384" width="20.7109375" style="66" customWidth="1"/>
    <col min="7385" max="7385" width="14.85546875" style="66" customWidth="1"/>
    <col min="7386" max="7386" width="20.28515625" style="66" customWidth="1"/>
    <col min="7387" max="7387" width="15.140625" style="66" customWidth="1"/>
    <col min="7388" max="7388" width="21.85546875" style="66" customWidth="1"/>
    <col min="7389" max="7389" width="20.85546875" style="66" customWidth="1"/>
    <col min="7390" max="7390" width="21.7109375" style="66" customWidth="1"/>
    <col min="7391" max="7391" width="22.42578125" style="66" customWidth="1"/>
    <col min="7392" max="7392" width="17.42578125" style="66" customWidth="1"/>
    <col min="7393" max="7393" width="22.85546875" style="66" customWidth="1"/>
    <col min="7394" max="7412" width="9.140625" style="66"/>
    <col min="7413" max="7413" width="18" style="66" customWidth="1"/>
    <col min="7414" max="7414" width="133" style="66" customWidth="1"/>
    <col min="7415" max="7415" width="27.85546875" style="66" customWidth="1"/>
    <col min="7416" max="7416" width="16.42578125" style="66" customWidth="1"/>
    <col min="7417" max="7417" width="28.140625" style="66" customWidth="1"/>
    <col min="7418" max="7418" width="32" style="66" customWidth="1"/>
    <col min="7419" max="7419" width="29.85546875" style="66" customWidth="1"/>
    <col min="7420" max="7420" width="30.5703125" style="66" customWidth="1"/>
    <col min="7421" max="7421" width="39.5703125" style="66" customWidth="1"/>
    <col min="7422" max="7422" width="29.5703125" style="66" customWidth="1"/>
    <col min="7423" max="7423" width="26.42578125" style="66" customWidth="1"/>
    <col min="7424" max="7424" width="27.42578125" style="66" customWidth="1"/>
    <col min="7425" max="7425" width="26" style="66" customWidth="1"/>
    <col min="7426" max="7426" width="53.42578125" style="66" customWidth="1"/>
    <col min="7427" max="7427" width="31.28515625" style="66" customWidth="1"/>
    <col min="7428" max="7428" width="26" style="66" customWidth="1"/>
    <col min="7429" max="7431" width="25.5703125" style="66" customWidth="1"/>
    <col min="7432" max="7622" width="9.140625" style="66"/>
    <col min="7623" max="7623" width="17.28515625" style="66" customWidth="1"/>
    <col min="7624" max="7624" width="87.42578125" style="66" customWidth="1"/>
    <col min="7625" max="7625" width="24.5703125" style="66" customWidth="1"/>
    <col min="7626" max="7626" width="14.140625" style="66" customWidth="1"/>
    <col min="7627" max="7638" width="20.7109375" style="66" customWidth="1"/>
    <col min="7639" max="7639" width="14.28515625" style="66" customWidth="1"/>
    <col min="7640" max="7640" width="20.7109375" style="66" customWidth="1"/>
    <col min="7641" max="7641" width="14.85546875" style="66" customWidth="1"/>
    <col min="7642" max="7642" width="20.28515625" style="66" customWidth="1"/>
    <col min="7643" max="7643" width="15.140625" style="66" customWidth="1"/>
    <col min="7644" max="7644" width="21.85546875" style="66" customWidth="1"/>
    <col min="7645" max="7645" width="20.85546875" style="66" customWidth="1"/>
    <col min="7646" max="7646" width="21.7109375" style="66" customWidth="1"/>
    <col min="7647" max="7647" width="22.42578125" style="66" customWidth="1"/>
    <col min="7648" max="7648" width="17.42578125" style="66" customWidth="1"/>
    <col min="7649" max="7649" width="22.85546875" style="66" customWidth="1"/>
    <col min="7650" max="7668" width="9.140625" style="66"/>
    <col min="7669" max="7669" width="18" style="66" customWidth="1"/>
    <col min="7670" max="7670" width="133" style="66" customWidth="1"/>
    <col min="7671" max="7671" width="27.85546875" style="66" customWidth="1"/>
    <col min="7672" max="7672" width="16.42578125" style="66" customWidth="1"/>
    <col min="7673" max="7673" width="28.140625" style="66" customWidth="1"/>
    <col min="7674" max="7674" width="32" style="66" customWidth="1"/>
    <col min="7675" max="7675" width="29.85546875" style="66" customWidth="1"/>
    <col min="7676" max="7676" width="30.5703125" style="66" customWidth="1"/>
    <col min="7677" max="7677" width="39.5703125" style="66" customWidth="1"/>
    <col min="7678" max="7678" width="29.5703125" style="66" customWidth="1"/>
    <col min="7679" max="7679" width="26.42578125" style="66" customWidth="1"/>
    <col min="7680" max="7680" width="27.42578125" style="66" customWidth="1"/>
    <col min="7681" max="7681" width="26" style="66" customWidth="1"/>
    <col min="7682" max="7682" width="53.42578125" style="66" customWidth="1"/>
    <col min="7683" max="7683" width="31.28515625" style="66" customWidth="1"/>
    <col min="7684" max="7684" width="26" style="66" customWidth="1"/>
    <col min="7685" max="7687" width="25.5703125" style="66" customWidth="1"/>
    <col min="7688" max="7878" width="9.140625" style="66"/>
    <col min="7879" max="7879" width="17.28515625" style="66" customWidth="1"/>
    <col min="7880" max="7880" width="87.42578125" style="66" customWidth="1"/>
    <col min="7881" max="7881" width="24.5703125" style="66" customWidth="1"/>
    <col min="7882" max="7882" width="14.140625" style="66" customWidth="1"/>
    <col min="7883" max="7894" width="20.7109375" style="66" customWidth="1"/>
    <col min="7895" max="7895" width="14.28515625" style="66" customWidth="1"/>
    <col min="7896" max="7896" width="20.7109375" style="66" customWidth="1"/>
    <col min="7897" max="7897" width="14.85546875" style="66" customWidth="1"/>
    <col min="7898" max="7898" width="20.28515625" style="66" customWidth="1"/>
    <col min="7899" max="7899" width="15.140625" style="66" customWidth="1"/>
    <col min="7900" max="7900" width="21.85546875" style="66" customWidth="1"/>
    <col min="7901" max="7901" width="20.85546875" style="66" customWidth="1"/>
    <col min="7902" max="7902" width="21.7109375" style="66" customWidth="1"/>
    <col min="7903" max="7903" width="22.42578125" style="66" customWidth="1"/>
    <col min="7904" max="7904" width="17.42578125" style="66" customWidth="1"/>
    <col min="7905" max="7905" width="22.85546875" style="66" customWidth="1"/>
    <col min="7906" max="7924" width="9.140625" style="66"/>
    <col min="7925" max="7925" width="18" style="66" customWidth="1"/>
    <col min="7926" max="7926" width="133" style="66" customWidth="1"/>
    <col min="7927" max="7927" width="27.85546875" style="66" customWidth="1"/>
    <col min="7928" max="7928" width="16.42578125" style="66" customWidth="1"/>
    <col min="7929" max="7929" width="28.140625" style="66" customWidth="1"/>
    <col min="7930" max="7930" width="32" style="66" customWidth="1"/>
    <col min="7931" max="7931" width="29.85546875" style="66" customWidth="1"/>
    <col min="7932" max="7932" width="30.5703125" style="66" customWidth="1"/>
    <col min="7933" max="7933" width="39.5703125" style="66" customWidth="1"/>
    <col min="7934" max="7934" width="29.5703125" style="66" customWidth="1"/>
    <col min="7935" max="7935" width="26.42578125" style="66" customWidth="1"/>
    <col min="7936" max="7936" width="27.42578125" style="66" customWidth="1"/>
    <col min="7937" max="7937" width="26" style="66" customWidth="1"/>
    <col min="7938" max="7938" width="53.42578125" style="66" customWidth="1"/>
    <col min="7939" max="7939" width="31.28515625" style="66" customWidth="1"/>
    <col min="7940" max="7940" width="26" style="66" customWidth="1"/>
    <col min="7941" max="7943" width="25.5703125" style="66" customWidth="1"/>
    <col min="7944" max="8134" width="9.140625" style="66"/>
    <col min="8135" max="8135" width="17.28515625" style="66" customWidth="1"/>
    <col min="8136" max="8136" width="87.42578125" style="66" customWidth="1"/>
    <col min="8137" max="8137" width="24.5703125" style="66" customWidth="1"/>
    <col min="8138" max="8138" width="14.140625" style="66" customWidth="1"/>
    <col min="8139" max="8150" width="20.7109375" style="66" customWidth="1"/>
    <col min="8151" max="8151" width="14.28515625" style="66" customWidth="1"/>
    <col min="8152" max="8152" width="20.7109375" style="66" customWidth="1"/>
    <col min="8153" max="8153" width="14.85546875" style="66" customWidth="1"/>
    <col min="8154" max="8154" width="20.28515625" style="66" customWidth="1"/>
    <col min="8155" max="8155" width="15.140625" style="66" customWidth="1"/>
    <col min="8156" max="8156" width="21.85546875" style="66" customWidth="1"/>
    <col min="8157" max="8157" width="20.85546875" style="66" customWidth="1"/>
    <col min="8158" max="8158" width="21.7109375" style="66" customWidth="1"/>
    <col min="8159" max="8159" width="22.42578125" style="66" customWidth="1"/>
    <col min="8160" max="8160" width="17.42578125" style="66" customWidth="1"/>
    <col min="8161" max="8161" width="22.85546875" style="66" customWidth="1"/>
    <col min="8162" max="8180" width="9.140625" style="66"/>
    <col min="8181" max="8181" width="18" style="66" customWidth="1"/>
    <col min="8182" max="8182" width="133" style="66" customWidth="1"/>
    <col min="8183" max="8183" width="27.85546875" style="66" customWidth="1"/>
    <col min="8184" max="8184" width="16.42578125" style="66" customWidth="1"/>
    <col min="8185" max="8185" width="28.140625" style="66" customWidth="1"/>
    <col min="8186" max="8186" width="32" style="66" customWidth="1"/>
    <col min="8187" max="8187" width="29.85546875" style="66" customWidth="1"/>
    <col min="8188" max="8188" width="30.5703125" style="66" customWidth="1"/>
    <col min="8189" max="8189" width="39.5703125" style="66" customWidth="1"/>
    <col min="8190" max="8190" width="29.5703125" style="66" customWidth="1"/>
    <col min="8191" max="8191" width="26.42578125" style="66" customWidth="1"/>
    <col min="8192" max="8192" width="27.42578125" style="66" customWidth="1"/>
    <col min="8193" max="8193" width="26" style="66" customWidth="1"/>
    <col min="8194" max="8194" width="53.42578125" style="66" customWidth="1"/>
    <col min="8195" max="8195" width="31.28515625" style="66" customWidth="1"/>
    <col min="8196" max="8196" width="26" style="66" customWidth="1"/>
    <col min="8197" max="8199" width="25.5703125" style="66" customWidth="1"/>
    <col min="8200" max="8390" width="9.140625" style="66"/>
    <col min="8391" max="8391" width="17.28515625" style="66" customWidth="1"/>
    <col min="8392" max="8392" width="87.42578125" style="66" customWidth="1"/>
    <col min="8393" max="8393" width="24.5703125" style="66" customWidth="1"/>
    <col min="8394" max="8394" width="14.140625" style="66" customWidth="1"/>
    <col min="8395" max="8406" width="20.7109375" style="66" customWidth="1"/>
    <col min="8407" max="8407" width="14.28515625" style="66" customWidth="1"/>
    <col min="8408" max="8408" width="20.7109375" style="66" customWidth="1"/>
    <col min="8409" max="8409" width="14.85546875" style="66" customWidth="1"/>
    <col min="8410" max="8410" width="20.28515625" style="66" customWidth="1"/>
    <col min="8411" max="8411" width="15.140625" style="66" customWidth="1"/>
    <col min="8412" max="8412" width="21.85546875" style="66" customWidth="1"/>
    <col min="8413" max="8413" width="20.85546875" style="66" customWidth="1"/>
    <col min="8414" max="8414" width="21.7109375" style="66" customWidth="1"/>
    <col min="8415" max="8415" width="22.42578125" style="66" customWidth="1"/>
    <col min="8416" max="8416" width="17.42578125" style="66" customWidth="1"/>
    <col min="8417" max="8417" width="22.85546875" style="66" customWidth="1"/>
    <col min="8418" max="8436" width="9.140625" style="66"/>
    <col min="8437" max="8437" width="18" style="66" customWidth="1"/>
    <col min="8438" max="8438" width="133" style="66" customWidth="1"/>
    <col min="8439" max="8439" width="27.85546875" style="66" customWidth="1"/>
    <col min="8440" max="8440" width="16.42578125" style="66" customWidth="1"/>
    <col min="8441" max="8441" width="28.140625" style="66" customWidth="1"/>
    <col min="8442" max="8442" width="32" style="66" customWidth="1"/>
    <col min="8443" max="8443" width="29.85546875" style="66" customWidth="1"/>
    <col min="8444" max="8444" width="30.5703125" style="66" customWidth="1"/>
    <col min="8445" max="8445" width="39.5703125" style="66" customWidth="1"/>
    <col min="8446" max="8446" width="29.5703125" style="66" customWidth="1"/>
    <col min="8447" max="8447" width="26.42578125" style="66" customWidth="1"/>
    <col min="8448" max="8448" width="27.42578125" style="66" customWidth="1"/>
    <col min="8449" max="8449" width="26" style="66" customWidth="1"/>
    <col min="8450" max="8450" width="53.42578125" style="66" customWidth="1"/>
    <col min="8451" max="8451" width="31.28515625" style="66" customWidth="1"/>
    <col min="8452" max="8452" width="26" style="66" customWidth="1"/>
    <col min="8453" max="8455" width="25.5703125" style="66" customWidth="1"/>
    <col min="8456" max="8646" width="9.140625" style="66"/>
    <col min="8647" max="8647" width="17.28515625" style="66" customWidth="1"/>
    <col min="8648" max="8648" width="87.42578125" style="66" customWidth="1"/>
    <col min="8649" max="8649" width="24.5703125" style="66" customWidth="1"/>
    <col min="8650" max="8650" width="14.140625" style="66" customWidth="1"/>
    <col min="8651" max="8662" width="20.7109375" style="66" customWidth="1"/>
    <col min="8663" max="8663" width="14.28515625" style="66" customWidth="1"/>
    <col min="8664" max="8664" width="20.7109375" style="66" customWidth="1"/>
    <col min="8665" max="8665" width="14.85546875" style="66" customWidth="1"/>
    <col min="8666" max="8666" width="20.28515625" style="66" customWidth="1"/>
    <col min="8667" max="8667" width="15.140625" style="66" customWidth="1"/>
    <col min="8668" max="8668" width="21.85546875" style="66" customWidth="1"/>
    <col min="8669" max="8669" width="20.85546875" style="66" customWidth="1"/>
    <col min="8670" max="8670" width="21.7109375" style="66" customWidth="1"/>
    <col min="8671" max="8671" width="22.42578125" style="66" customWidth="1"/>
    <col min="8672" max="8672" width="17.42578125" style="66" customWidth="1"/>
    <col min="8673" max="8673" width="22.85546875" style="66" customWidth="1"/>
    <col min="8674" max="8692" width="9.140625" style="66"/>
    <col min="8693" max="8693" width="18" style="66" customWidth="1"/>
    <col min="8694" max="8694" width="133" style="66" customWidth="1"/>
    <col min="8695" max="8695" width="27.85546875" style="66" customWidth="1"/>
    <col min="8696" max="8696" width="16.42578125" style="66" customWidth="1"/>
    <col min="8697" max="8697" width="28.140625" style="66" customWidth="1"/>
    <col min="8698" max="8698" width="32" style="66" customWidth="1"/>
    <col min="8699" max="8699" width="29.85546875" style="66" customWidth="1"/>
    <col min="8700" max="8700" width="30.5703125" style="66" customWidth="1"/>
    <col min="8701" max="8701" width="39.5703125" style="66" customWidth="1"/>
    <col min="8702" max="8702" width="29.5703125" style="66" customWidth="1"/>
    <col min="8703" max="8703" width="26.42578125" style="66" customWidth="1"/>
    <col min="8704" max="8704" width="27.42578125" style="66" customWidth="1"/>
    <col min="8705" max="8705" width="26" style="66" customWidth="1"/>
    <col min="8706" max="8706" width="53.42578125" style="66" customWidth="1"/>
    <col min="8707" max="8707" width="31.28515625" style="66" customWidth="1"/>
    <col min="8708" max="8708" width="26" style="66" customWidth="1"/>
    <col min="8709" max="8711" width="25.5703125" style="66" customWidth="1"/>
    <col min="8712" max="8902" width="9.140625" style="66"/>
    <col min="8903" max="8903" width="17.28515625" style="66" customWidth="1"/>
    <col min="8904" max="8904" width="87.42578125" style="66" customWidth="1"/>
    <col min="8905" max="8905" width="24.5703125" style="66" customWidth="1"/>
    <col min="8906" max="8906" width="14.140625" style="66" customWidth="1"/>
    <col min="8907" max="8918" width="20.7109375" style="66" customWidth="1"/>
    <col min="8919" max="8919" width="14.28515625" style="66" customWidth="1"/>
    <col min="8920" max="8920" width="20.7109375" style="66" customWidth="1"/>
    <col min="8921" max="8921" width="14.85546875" style="66" customWidth="1"/>
    <col min="8922" max="8922" width="20.28515625" style="66" customWidth="1"/>
    <col min="8923" max="8923" width="15.140625" style="66" customWidth="1"/>
    <col min="8924" max="8924" width="21.85546875" style="66" customWidth="1"/>
    <col min="8925" max="8925" width="20.85546875" style="66" customWidth="1"/>
    <col min="8926" max="8926" width="21.7109375" style="66" customWidth="1"/>
    <col min="8927" max="8927" width="22.42578125" style="66" customWidth="1"/>
    <col min="8928" max="8928" width="17.42578125" style="66" customWidth="1"/>
    <col min="8929" max="8929" width="22.85546875" style="66" customWidth="1"/>
    <col min="8930" max="8948" width="9.140625" style="66"/>
    <col min="8949" max="8949" width="18" style="66" customWidth="1"/>
    <col min="8950" max="8950" width="133" style="66" customWidth="1"/>
    <col min="8951" max="8951" width="27.85546875" style="66" customWidth="1"/>
    <col min="8952" max="8952" width="16.42578125" style="66" customWidth="1"/>
    <col min="8953" max="8953" width="28.140625" style="66" customWidth="1"/>
    <col min="8954" max="8954" width="32" style="66" customWidth="1"/>
    <col min="8955" max="8955" width="29.85546875" style="66" customWidth="1"/>
    <col min="8956" max="8956" width="30.5703125" style="66" customWidth="1"/>
    <col min="8957" max="8957" width="39.5703125" style="66" customWidth="1"/>
    <col min="8958" max="8958" width="29.5703125" style="66" customWidth="1"/>
    <col min="8959" max="8959" width="26.42578125" style="66" customWidth="1"/>
    <col min="8960" max="8960" width="27.42578125" style="66" customWidth="1"/>
    <col min="8961" max="8961" width="26" style="66" customWidth="1"/>
    <col min="8962" max="8962" width="53.42578125" style="66" customWidth="1"/>
    <col min="8963" max="8963" width="31.28515625" style="66" customWidth="1"/>
    <col min="8964" max="8964" width="26" style="66" customWidth="1"/>
    <col min="8965" max="8967" width="25.5703125" style="66" customWidth="1"/>
    <col min="8968" max="9158" width="9.140625" style="66"/>
    <col min="9159" max="9159" width="17.28515625" style="66" customWidth="1"/>
    <col min="9160" max="9160" width="87.42578125" style="66" customWidth="1"/>
    <col min="9161" max="9161" width="24.5703125" style="66" customWidth="1"/>
    <col min="9162" max="9162" width="14.140625" style="66" customWidth="1"/>
    <col min="9163" max="9174" width="20.7109375" style="66" customWidth="1"/>
    <col min="9175" max="9175" width="14.28515625" style="66" customWidth="1"/>
    <col min="9176" max="9176" width="20.7109375" style="66" customWidth="1"/>
    <col min="9177" max="9177" width="14.85546875" style="66" customWidth="1"/>
    <col min="9178" max="9178" width="20.28515625" style="66" customWidth="1"/>
    <col min="9179" max="9179" width="15.140625" style="66" customWidth="1"/>
    <col min="9180" max="9180" width="21.85546875" style="66" customWidth="1"/>
    <col min="9181" max="9181" width="20.85546875" style="66" customWidth="1"/>
    <col min="9182" max="9182" width="21.7109375" style="66" customWidth="1"/>
    <col min="9183" max="9183" width="22.42578125" style="66" customWidth="1"/>
    <col min="9184" max="9184" width="17.42578125" style="66" customWidth="1"/>
    <col min="9185" max="9185" width="22.85546875" style="66" customWidth="1"/>
    <col min="9186" max="9204" width="9.140625" style="66"/>
    <col min="9205" max="9205" width="18" style="66" customWidth="1"/>
    <col min="9206" max="9206" width="133" style="66" customWidth="1"/>
    <col min="9207" max="9207" width="27.85546875" style="66" customWidth="1"/>
    <col min="9208" max="9208" width="16.42578125" style="66" customWidth="1"/>
    <col min="9209" max="9209" width="28.140625" style="66" customWidth="1"/>
    <col min="9210" max="9210" width="32" style="66" customWidth="1"/>
    <col min="9211" max="9211" width="29.85546875" style="66" customWidth="1"/>
    <col min="9212" max="9212" width="30.5703125" style="66" customWidth="1"/>
    <col min="9213" max="9213" width="39.5703125" style="66" customWidth="1"/>
    <col min="9214" max="9214" width="29.5703125" style="66" customWidth="1"/>
    <col min="9215" max="9215" width="26.42578125" style="66" customWidth="1"/>
    <col min="9216" max="9216" width="27.42578125" style="66" customWidth="1"/>
    <col min="9217" max="9217" width="26" style="66" customWidth="1"/>
    <col min="9218" max="9218" width="53.42578125" style="66" customWidth="1"/>
    <col min="9219" max="9219" width="31.28515625" style="66" customWidth="1"/>
    <col min="9220" max="9220" width="26" style="66" customWidth="1"/>
    <col min="9221" max="9223" width="25.5703125" style="66" customWidth="1"/>
    <col min="9224" max="9414" width="9.140625" style="66"/>
    <col min="9415" max="9415" width="17.28515625" style="66" customWidth="1"/>
    <col min="9416" max="9416" width="87.42578125" style="66" customWidth="1"/>
    <col min="9417" max="9417" width="24.5703125" style="66" customWidth="1"/>
    <col min="9418" max="9418" width="14.140625" style="66" customWidth="1"/>
    <col min="9419" max="9430" width="20.7109375" style="66" customWidth="1"/>
    <col min="9431" max="9431" width="14.28515625" style="66" customWidth="1"/>
    <col min="9432" max="9432" width="20.7109375" style="66" customWidth="1"/>
    <col min="9433" max="9433" width="14.85546875" style="66" customWidth="1"/>
    <col min="9434" max="9434" width="20.28515625" style="66" customWidth="1"/>
    <col min="9435" max="9435" width="15.140625" style="66" customWidth="1"/>
    <col min="9436" max="9436" width="21.85546875" style="66" customWidth="1"/>
    <col min="9437" max="9437" width="20.85546875" style="66" customWidth="1"/>
    <col min="9438" max="9438" width="21.7109375" style="66" customWidth="1"/>
    <col min="9439" max="9439" width="22.42578125" style="66" customWidth="1"/>
    <col min="9440" max="9440" width="17.42578125" style="66" customWidth="1"/>
    <col min="9441" max="9441" width="22.85546875" style="66" customWidth="1"/>
    <col min="9442" max="9460" width="9.140625" style="66"/>
    <col min="9461" max="9461" width="18" style="66" customWidth="1"/>
    <col min="9462" max="9462" width="133" style="66" customWidth="1"/>
    <col min="9463" max="9463" width="27.85546875" style="66" customWidth="1"/>
    <col min="9464" max="9464" width="16.42578125" style="66" customWidth="1"/>
    <col min="9465" max="9465" width="28.140625" style="66" customWidth="1"/>
    <col min="9466" max="9466" width="32" style="66" customWidth="1"/>
    <col min="9467" max="9467" width="29.85546875" style="66" customWidth="1"/>
    <col min="9468" max="9468" width="30.5703125" style="66" customWidth="1"/>
    <col min="9469" max="9469" width="39.5703125" style="66" customWidth="1"/>
    <col min="9470" max="9470" width="29.5703125" style="66" customWidth="1"/>
    <col min="9471" max="9471" width="26.42578125" style="66" customWidth="1"/>
    <col min="9472" max="9472" width="27.42578125" style="66" customWidth="1"/>
    <col min="9473" max="9473" width="26" style="66" customWidth="1"/>
    <col min="9474" max="9474" width="53.42578125" style="66" customWidth="1"/>
    <col min="9475" max="9475" width="31.28515625" style="66" customWidth="1"/>
    <col min="9476" max="9476" width="26" style="66" customWidth="1"/>
    <col min="9477" max="9479" width="25.5703125" style="66" customWidth="1"/>
    <col min="9480" max="9670" width="9.140625" style="66"/>
    <col min="9671" max="9671" width="17.28515625" style="66" customWidth="1"/>
    <col min="9672" max="9672" width="87.42578125" style="66" customWidth="1"/>
    <col min="9673" max="9673" width="24.5703125" style="66" customWidth="1"/>
    <col min="9674" max="9674" width="14.140625" style="66" customWidth="1"/>
    <col min="9675" max="9686" width="20.7109375" style="66" customWidth="1"/>
    <col min="9687" max="9687" width="14.28515625" style="66" customWidth="1"/>
    <col min="9688" max="9688" width="20.7109375" style="66" customWidth="1"/>
    <col min="9689" max="9689" width="14.85546875" style="66" customWidth="1"/>
    <col min="9690" max="9690" width="20.28515625" style="66" customWidth="1"/>
    <col min="9691" max="9691" width="15.140625" style="66" customWidth="1"/>
    <col min="9692" max="9692" width="21.85546875" style="66" customWidth="1"/>
    <col min="9693" max="9693" width="20.85546875" style="66" customWidth="1"/>
    <col min="9694" max="9694" width="21.7109375" style="66" customWidth="1"/>
    <col min="9695" max="9695" width="22.42578125" style="66" customWidth="1"/>
    <col min="9696" max="9696" width="17.42578125" style="66" customWidth="1"/>
    <col min="9697" max="9697" width="22.85546875" style="66" customWidth="1"/>
    <col min="9698" max="9716" width="9.140625" style="66"/>
    <col min="9717" max="9717" width="18" style="66" customWidth="1"/>
    <col min="9718" max="9718" width="133" style="66" customWidth="1"/>
    <col min="9719" max="9719" width="27.85546875" style="66" customWidth="1"/>
    <col min="9720" max="9720" width="16.42578125" style="66" customWidth="1"/>
    <col min="9721" max="9721" width="28.140625" style="66" customWidth="1"/>
    <col min="9722" max="9722" width="32" style="66" customWidth="1"/>
    <col min="9723" max="9723" width="29.85546875" style="66" customWidth="1"/>
    <col min="9724" max="9724" width="30.5703125" style="66" customWidth="1"/>
    <col min="9725" max="9725" width="39.5703125" style="66" customWidth="1"/>
    <col min="9726" max="9726" width="29.5703125" style="66" customWidth="1"/>
    <col min="9727" max="9727" width="26.42578125" style="66" customWidth="1"/>
    <col min="9728" max="9728" width="27.42578125" style="66" customWidth="1"/>
    <col min="9729" max="9729" width="26" style="66" customWidth="1"/>
    <col min="9730" max="9730" width="53.42578125" style="66" customWidth="1"/>
    <col min="9731" max="9731" width="31.28515625" style="66" customWidth="1"/>
    <col min="9732" max="9732" width="26" style="66" customWidth="1"/>
    <col min="9733" max="9735" width="25.5703125" style="66" customWidth="1"/>
    <col min="9736" max="9926" width="9.140625" style="66"/>
    <col min="9927" max="9927" width="17.28515625" style="66" customWidth="1"/>
    <col min="9928" max="9928" width="87.42578125" style="66" customWidth="1"/>
    <col min="9929" max="9929" width="24.5703125" style="66" customWidth="1"/>
    <col min="9930" max="9930" width="14.140625" style="66" customWidth="1"/>
    <col min="9931" max="9942" width="20.7109375" style="66" customWidth="1"/>
    <col min="9943" max="9943" width="14.28515625" style="66" customWidth="1"/>
    <col min="9944" max="9944" width="20.7109375" style="66" customWidth="1"/>
    <col min="9945" max="9945" width="14.85546875" style="66" customWidth="1"/>
    <col min="9946" max="9946" width="20.28515625" style="66" customWidth="1"/>
    <col min="9947" max="9947" width="15.140625" style="66" customWidth="1"/>
    <col min="9948" max="9948" width="21.85546875" style="66" customWidth="1"/>
    <col min="9949" max="9949" width="20.85546875" style="66" customWidth="1"/>
    <col min="9950" max="9950" width="21.7109375" style="66" customWidth="1"/>
    <col min="9951" max="9951" width="22.42578125" style="66" customWidth="1"/>
    <col min="9952" max="9952" width="17.42578125" style="66" customWidth="1"/>
    <col min="9953" max="9953" width="22.85546875" style="66" customWidth="1"/>
    <col min="9954" max="9972" width="9.140625" style="66"/>
    <col min="9973" max="9973" width="18" style="66" customWidth="1"/>
    <col min="9974" max="9974" width="133" style="66" customWidth="1"/>
    <col min="9975" max="9975" width="27.85546875" style="66" customWidth="1"/>
    <col min="9976" max="9976" width="16.42578125" style="66" customWidth="1"/>
    <col min="9977" max="9977" width="28.140625" style="66" customWidth="1"/>
    <col min="9978" max="9978" width="32" style="66" customWidth="1"/>
    <col min="9979" max="9979" width="29.85546875" style="66" customWidth="1"/>
    <col min="9980" max="9980" width="30.5703125" style="66" customWidth="1"/>
    <col min="9981" max="9981" width="39.5703125" style="66" customWidth="1"/>
    <col min="9982" max="9982" width="29.5703125" style="66" customWidth="1"/>
    <col min="9983" max="9983" width="26.42578125" style="66" customWidth="1"/>
    <col min="9984" max="9984" width="27.42578125" style="66" customWidth="1"/>
    <col min="9985" max="9985" width="26" style="66" customWidth="1"/>
    <col min="9986" max="9986" width="53.42578125" style="66" customWidth="1"/>
    <col min="9987" max="9987" width="31.28515625" style="66" customWidth="1"/>
    <col min="9988" max="9988" width="26" style="66" customWidth="1"/>
    <col min="9989" max="9991" width="25.5703125" style="66" customWidth="1"/>
    <col min="9992" max="10182" width="9.140625" style="66"/>
    <col min="10183" max="10183" width="17.28515625" style="66" customWidth="1"/>
    <col min="10184" max="10184" width="87.42578125" style="66" customWidth="1"/>
    <col min="10185" max="10185" width="24.5703125" style="66" customWidth="1"/>
    <col min="10186" max="10186" width="14.140625" style="66" customWidth="1"/>
    <col min="10187" max="10198" width="20.7109375" style="66" customWidth="1"/>
    <col min="10199" max="10199" width="14.28515625" style="66" customWidth="1"/>
    <col min="10200" max="10200" width="20.7109375" style="66" customWidth="1"/>
    <col min="10201" max="10201" width="14.85546875" style="66" customWidth="1"/>
    <col min="10202" max="10202" width="20.28515625" style="66" customWidth="1"/>
    <col min="10203" max="10203" width="15.140625" style="66" customWidth="1"/>
    <col min="10204" max="10204" width="21.85546875" style="66" customWidth="1"/>
    <col min="10205" max="10205" width="20.85546875" style="66" customWidth="1"/>
    <col min="10206" max="10206" width="21.7109375" style="66" customWidth="1"/>
    <col min="10207" max="10207" width="22.42578125" style="66" customWidth="1"/>
    <col min="10208" max="10208" width="17.42578125" style="66" customWidth="1"/>
    <col min="10209" max="10209" width="22.85546875" style="66" customWidth="1"/>
    <col min="10210" max="10228" width="9.140625" style="66"/>
    <col min="10229" max="10229" width="18" style="66" customWidth="1"/>
    <col min="10230" max="10230" width="133" style="66" customWidth="1"/>
    <col min="10231" max="10231" width="27.85546875" style="66" customWidth="1"/>
    <col min="10232" max="10232" width="16.42578125" style="66" customWidth="1"/>
    <col min="10233" max="10233" width="28.140625" style="66" customWidth="1"/>
    <col min="10234" max="10234" width="32" style="66" customWidth="1"/>
    <col min="10235" max="10235" width="29.85546875" style="66" customWidth="1"/>
    <col min="10236" max="10236" width="30.5703125" style="66" customWidth="1"/>
    <col min="10237" max="10237" width="39.5703125" style="66" customWidth="1"/>
    <col min="10238" max="10238" width="29.5703125" style="66" customWidth="1"/>
    <col min="10239" max="10239" width="26.42578125" style="66" customWidth="1"/>
    <col min="10240" max="10240" width="27.42578125" style="66" customWidth="1"/>
    <col min="10241" max="10241" width="26" style="66" customWidth="1"/>
    <col min="10242" max="10242" width="53.42578125" style="66" customWidth="1"/>
    <col min="10243" max="10243" width="31.28515625" style="66" customWidth="1"/>
    <col min="10244" max="10244" width="26" style="66" customWidth="1"/>
    <col min="10245" max="10247" width="25.5703125" style="66" customWidth="1"/>
    <col min="10248" max="10438" width="9.140625" style="66"/>
    <col min="10439" max="10439" width="17.28515625" style="66" customWidth="1"/>
    <col min="10440" max="10440" width="87.42578125" style="66" customWidth="1"/>
    <col min="10441" max="10441" width="24.5703125" style="66" customWidth="1"/>
    <col min="10442" max="10442" width="14.140625" style="66" customWidth="1"/>
    <col min="10443" max="10454" width="20.7109375" style="66" customWidth="1"/>
    <col min="10455" max="10455" width="14.28515625" style="66" customWidth="1"/>
    <col min="10456" max="10456" width="20.7109375" style="66" customWidth="1"/>
    <col min="10457" max="10457" width="14.85546875" style="66" customWidth="1"/>
    <col min="10458" max="10458" width="20.28515625" style="66" customWidth="1"/>
    <col min="10459" max="10459" width="15.140625" style="66" customWidth="1"/>
    <col min="10460" max="10460" width="21.85546875" style="66" customWidth="1"/>
    <col min="10461" max="10461" width="20.85546875" style="66" customWidth="1"/>
    <col min="10462" max="10462" width="21.7109375" style="66" customWidth="1"/>
    <col min="10463" max="10463" width="22.42578125" style="66" customWidth="1"/>
    <col min="10464" max="10464" width="17.42578125" style="66" customWidth="1"/>
    <col min="10465" max="10465" width="22.85546875" style="66" customWidth="1"/>
    <col min="10466" max="10484" width="9.140625" style="66"/>
    <col min="10485" max="10485" width="18" style="66" customWidth="1"/>
    <col min="10486" max="10486" width="133" style="66" customWidth="1"/>
    <col min="10487" max="10487" width="27.85546875" style="66" customWidth="1"/>
    <col min="10488" max="10488" width="16.42578125" style="66" customWidth="1"/>
    <col min="10489" max="10489" width="28.140625" style="66" customWidth="1"/>
    <col min="10490" max="10490" width="32" style="66" customWidth="1"/>
    <col min="10491" max="10491" width="29.85546875" style="66" customWidth="1"/>
    <col min="10492" max="10492" width="30.5703125" style="66" customWidth="1"/>
    <col min="10493" max="10493" width="39.5703125" style="66" customWidth="1"/>
    <col min="10494" max="10494" width="29.5703125" style="66" customWidth="1"/>
    <col min="10495" max="10495" width="26.42578125" style="66" customWidth="1"/>
    <col min="10496" max="10496" width="27.42578125" style="66" customWidth="1"/>
    <col min="10497" max="10497" width="26" style="66" customWidth="1"/>
    <col min="10498" max="10498" width="53.42578125" style="66" customWidth="1"/>
    <col min="10499" max="10499" width="31.28515625" style="66" customWidth="1"/>
    <col min="10500" max="10500" width="26" style="66" customWidth="1"/>
    <col min="10501" max="10503" width="25.5703125" style="66" customWidth="1"/>
    <col min="10504" max="10694" width="9.140625" style="66"/>
    <col min="10695" max="10695" width="17.28515625" style="66" customWidth="1"/>
    <col min="10696" max="10696" width="87.42578125" style="66" customWidth="1"/>
    <col min="10697" max="10697" width="24.5703125" style="66" customWidth="1"/>
    <col min="10698" max="10698" width="14.140625" style="66" customWidth="1"/>
    <col min="10699" max="10710" width="20.7109375" style="66" customWidth="1"/>
    <col min="10711" max="10711" width="14.28515625" style="66" customWidth="1"/>
    <col min="10712" max="10712" width="20.7109375" style="66" customWidth="1"/>
    <col min="10713" max="10713" width="14.85546875" style="66" customWidth="1"/>
    <col min="10714" max="10714" width="20.28515625" style="66" customWidth="1"/>
    <col min="10715" max="10715" width="15.140625" style="66" customWidth="1"/>
    <col min="10716" max="10716" width="21.85546875" style="66" customWidth="1"/>
    <col min="10717" max="10717" width="20.85546875" style="66" customWidth="1"/>
    <col min="10718" max="10718" width="21.7109375" style="66" customWidth="1"/>
    <col min="10719" max="10719" width="22.42578125" style="66" customWidth="1"/>
    <col min="10720" max="10720" width="17.42578125" style="66" customWidth="1"/>
    <col min="10721" max="10721" width="22.85546875" style="66" customWidth="1"/>
    <col min="10722" max="10740" width="9.140625" style="66"/>
    <col min="10741" max="10741" width="18" style="66" customWidth="1"/>
    <col min="10742" max="10742" width="133" style="66" customWidth="1"/>
    <col min="10743" max="10743" width="27.85546875" style="66" customWidth="1"/>
    <col min="10744" max="10744" width="16.42578125" style="66" customWidth="1"/>
    <col min="10745" max="10745" width="28.140625" style="66" customWidth="1"/>
    <col min="10746" max="10746" width="32" style="66" customWidth="1"/>
    <col min="10747" max="10747" width="29.85546875" style="66" customWidth="1"/>
    <col min="10748" max="10748" width="30.5703125" style="66" customWidth="1"/>
    <col min="10749" max="10749" width="39.5703125" style="66" customWidth="1"/>
    <col min="10750" max="10750" width="29.5703125" style="66" customWidth="1"/>
    <col min="10751" max="10751" width="26.42578125" style="66" customWidth="1"/>
    <col min="10752" max="10752" width="27.42578125" style="66" customWidth="1"/>
    <col min="10753" max="10753" width="26" style="66" customWidth="1"/>
    <col min="10754" max="10754" width="53.42578125" style="66" customWidth="1"/>
    <col min="10755" max="10755" width="31.28515625" style="66" customWidth="1"/>
    <col min="10756" max="10756" width="26" style="66" customWidth="1"/>
    <col min="10757" max="10759" width="25.5703125" style="66" customWidth="1"/>
    <col min="10760" max="10950" width="9.140625" style="66"/>
    <col min="10951" max="10951" width="17.28515625" style="66" customWidth="1"/>
    <col min="10952" max="10952" width="87.42578125" style="66" customWidth="1"/>
    <col min="10953" max="10953" width="24.5703125" style="66" customWidth="1"/>
    <col min="10954" max="10954" width="14.140625" style="66" customWidth="1"/>
    <col min="10955" max="10966" width="20.7109375" style="66" customWidth="1"/>
    <col min="10967" max="10967" width="14.28515625" style="66" customWidth="1"/>
    <col min="10968" max="10968" width="20.7109375" style="66" customWidth="1"/>
    <col min="10969" max="10969" width="14.85546875" style="66" customWidth="1"/>
    <col min="10970" max="10970" width="20.28515625" style="66" customWidth="1"/>
    <col min="10971" max="10971" width="15.140625" style="66" customWidth="1"/>
    <col min="10972" max="10972" width="21.85546875" style="66" customWidth="1"/>
    <col min="10973" max="10973" width="20.85546875" style="66" customWidth="1"/>
    <col min="10974" max="10974" width="21.7109375" style="66" customWidth="1"/>
    <col min="10975" max="10975" width="22.42578125" style="66" customWidth="1"/>
    <col min="10976" max="10976" width="17.42578125" style="66" customWidth="1"/>
    <col min="10977" max="10977" width="22.85546875" style="66" customWidth="1"/>
    <col min="10978" max="10996" width="9.140625" style="66"/>
    <col min="10997" max="10997" width="18" style="66" customWidth="1"/>
    <col min="10998" max="10998" width="133" style="66" customWidth="1"/>
    <col min="10999" max="10999" width="27.85546875" style="66" customWidth="1"/>
    <col min="11000" max="11000" width="16.42578125" style="66" customWidth="1"/>
    <col min="11001" max="11001" width="28.140625" style="66" customWidth="1"/>
    <col min="11002" max="11002" width="32" style="66" customWidth="1"/>
    <col min="11003" max="11003" width="29.85546875" style="66" customWidth="1"/>
    <col min="11004" max="11004" width="30.5703125" style="66" customWidth="1"/>
    <col min="11005" max="11005" width="39.5703125" style="66" customWidth="1"/>
    <col min="11006" max="11006" width="29.5703125" style="66" customWidth="1"/>
    <col min="11007" max="11007" width="26.42578125" style="66" customWidth="1"/>
    <col min="11008" max="11008" width="27.42578125" style="66" customWidth="1"/>
    <col min="11009" max="11009" width="26" style="66" customWidth="1"/>
    <col min="11010" max="11010" width="53.42578125" style="66" customWidth="1"/>
    <col min="11011" max="11011" width="31.28515625" style="66" customWidth="1"/>
    <col min="11012" max="11012" width="26" style="66" customWidth="1"/>
    <col min="11013" max="11015" width="25.5703125" style="66" customWidth="1"/>
    <col min="11016" max="11206" width="9.140625" style="66"/>
    <col min="11207" max="11207" width="17.28515625" style="66" customWidth="1"/>
    <col min="11208" max="11208" width="87.42578125" style="66" customWidth="1"/>
    <col min="11209" max="11209" width="24.5703125" style="66" customWidth="1"/>
    <col min="11210" max="11210" width="14.140625" style="66" customWidth="1"/>
    <col min="11211" max="11222" width="20.7109375" style="66" customWidth="1"/>
    <col min="11223" max="11223" width="14.28515625" style="66" customWidth="1"/>
    <col min="11224" max="11224" width="20.7109375" style="66" customWidth="1"/>
    <col min="11225" max="11225" width="14.85546875" style="66" customWidth="1"/>
    <col min="11226" max="11226" width="20.28515625" style="66" customWidth="1"/>
    <col min="11227" max="11227" width="15.140625" style="66" customWidth="1"/>
    <col min="11228" max="11228" width="21.85546875" style="66" customWidth="1"/>
    <col min="11229" max="11229" width="20.85546875" style="66" customWidth="1"/>
    <col min="11230" max="11230" width="21.7109375" style="66" customWidth="1"/>
    <col min="11231" max="11231" width="22.42578125" style="66" customWidth="1"/>
    <col min="11232" max="11232" width="17.42578125" style="66" customWidth="1"/>
    <col min="11233" max="11233" width="22.85546875" style="66" customWidth="1"/>
    <col min="11234" max="11252" width="9.140625" style="66"/>
    <col min="11253" max="11253" width="18" style="66" customWidth="1"/>
    <col min="11254" max="11254" width="133" style="66" customWidth="1"/>
    <col min="11255" max="11255" width="27.85546875" style="66" customWidth="1"/>
    <col min="11256" max="11256" width="16.42578125" style="66" customWidth="1"/>
    <col min="11257" max="11257" width="28.140625" style="66" customWidth="1"/>
    <col min="11258" max="11258" width="32" style="66" customWidth="1"/>
    <col min="11259" max="11259" width="29.85546875" style="66" customWidth="1"/>
    <col min="11260" max="11260" width="30.5703125" style="66" customWidth="1"/>
    <col min="11261" max="11261" width="39.5703125" style="66" customWidth="1"/>
    <col min="11262" max="11262" width="29.5703125" style="66" customWidth="1"/>
    <col min="11263" max="11263" width="26.42578125" style="66" customWidth="1"/>
    <col min="11264" max="11264" width="27.42578125" style="66" customWidth="1"/>
    <col min="11265" max="11265" width="26" style="66" customWidth="1"/>
    <col min="11266" max="11266" width="53.42578125" style="66" customWidth="1"/>
    <col min="11267" max="11267" width="31.28515625" style="66" customWidth="1"/>
    <col min="11268" max="11268" width="26" style="66" customWidth="1"/>
    <col min="11269" max="11271" width="25.5703125" style="66" customWidth="1"/>
    <col min="11272" max="11462" width="9.140625" style="66"/>
    <col min="11463" max="11463" width="17.28515625" style="66" customWidth="1"/>
    <col min="11464" max="11464" width="87.42578125" style="66" customWidth="1"/>
    <col min="11465" max="11465" width="24.5703125" style="66" customWidth="1"/>
    <col min="11466" max="11466" width="14.140625" style="66" customWidth="1"/>
    <col min="11467" max="11478" width="20.7109375" style="66" customWidth="1"/>
    <col min="11479" max="11479" width="14.28515625" style="66" customWidth="1"/>
    <col min="11480" max="11480" width="20.7109375" style="66" customWidth="1"/>
    <col min="11481" max="11481" width="14.85546875" style="66" customWidth="1"/>
    <col min="11482" max="11482" width="20.28515625" style="66" customWidth="1"/>
    <col min="11483" max="11483" width="15.140625" style="66" customWidth="1"/>
    <col min="11484" max="11484" width="21.85546875" style="66" customWidth="1"/>
    <col min="11485" max="11485" width="20.85546875" style="66" customWidth="1"/>
    <col min="11486" max="11486" width="21.7109375" style="66" customWidth="1"/>
    <col min="11487" max="11487" width="22.42578125" style="66" customWidth="1"/>
    <col min="11488" max="11488" width="17.42578125" style="66" customWidth="1"/>
    <col min="11489" max="11489" width="22.85546875" style="66" customWidth="1"/>
    <col min="11490" max="11508" width="9.140625" style="66"/>
    <col min="11509" max="11509" width="18" style="66" customWidth="1"/>
    <col min="11510" max="11510" width="133" style="66" customWidth="1"/>
    <col min="11511" max="11511" width="27.85546875" style="66" customWidth="1"/>
    <col min="11512" max="11512" width="16.42578125" style="66" customWidth="1"/>
    <col min="11513" max="11513" width="28.140625" style="66" customWidth="1"/>
    <col min="11514" max="11514" width="32" style="66" customWidth="1"/>
    <col min="11515" max="11515" width="29.85546875" style="66" customWidth="1"/>
    <col min="11516" max="11516" width="30.5703125" style="66" customWidth="1"/>
    <col min="11517" max="11517" width="39.5703125" style="66" customWidth="1"/>
    <col min="11518" max="11518" width="29.5703125" style="66" customWidth="1"/>
    <col min="11519" max="11519" width="26.42578125" style="66" customWidth="1"/>
    <col min="11520" max="11520" width="27.42578125" style="66" customWidth="1"/>
    <col min="11521" max="11521" width="26" style="66" customWidth="1"/>
    <col min="11522" max="11522" width="53.42578125" style="66" customWidth="1"/>
    <col min="11523" max="11523" width="31.28515625" style="66" customWidth="1"/>
    <col min="11524" max="11524" width="26" style="66" customWidth="1"/>
    <col min="11525" max="11527" width="25.5703125" style="66" customWidth="1"/>
    <col min="11528" max="11718" width="9.140625" style="66"/>
    <col min="11719" max="11719" width="17.28515625" style="66" customWidth="1"/>
    <col min="11720" max="11720" width="87.42578125" style="66" customWidth="1"/>
    <col min="11721" max="11721" width="24.5703125" style="66" customWidth="1"/>
    <col min="11722" max="11722" width="14.140625" style="66" customWidth="1"/>
    <col min="11723" max="11734" width="20.7109375" style="66" customWidth="1"/>
    <col min="11735" max="11735" width="14.28515625" style="66" customWidth="1"/>
    <col min="11736" max="11736" width="20.7109375" style="66" customWidth="1"/>
    <col min="11737" max="11737" width="14.85546875" style="66" customWidth="1"/>
    <col min="11738" max="11738" width="20.28515625" style="66" customWidth="1"/>
    <col min="11739" max="11739" width="15.140625" style="66" customWidth="1"/>
    <col min="11740" max="11740" width="21.85546875" style="66" customWidth="1"/>
    <col min="11741" max="11741" width="20.85546875" style="66" customWidth="1"/>
    <col min="11742" max="11742" width="21.7109375" style="66" customWidth="1"/>
    <col min="11743" max="11743" width="22.42578125" style="66" customWidth="1"/>
    <col min="11744" max="11744" width="17.42578125" style="66" customWidth="1"/>
    <col min="11745" max="11745" width="22.85546875" style="66" customWidth="1"/>
    <col min="11746" max="11764" width="9.140625" style="66"/>
    <col min="11765" max="11765" width="18" style="66" customWidth="1"/>
    <col min="11766" max="11766" width="133" style="66" customWidth="1"/>
    <col min="11767" max="11767" width="27.85546875" style="66" customWidth="1"/>
    <col min="11768" max="11768" width="16.42578125" style="66" customWidth="1"/>
    <col min="11769" max="11769" width="28.140625" style="66" customWidth="1"/>
    <col min="11770" max="11770" width="32" style="66" customWidth="1"/>
    <col min="11771" max="11771" width="29.85546875" style="66" customWidth="1"/>
    <col min="11772" max="11772" width="30.5703125" style="66" customWidth="1"/>
    <col min="11773" max="11773" width="39.5703125" style="66" customWidth="1"/>
    <col min="11774" max="11774" width="29.5703125" style="66" customWidth="1"/>
    <col min="11775" max="11775" width="26.42578125" style="66" customWidth="1"/>
    <col min="11776" max="11776" width="27.42578125" style="66" customWidth="1"/>
    <col min="11777" max="11777" width="26" style="66" customWidth="1"/>
    <col min="11778" max="11778" width="53.42578125" style="66" customWidth="1"/>
    <col min="11779" max="11779" width="31.28515625" style="66" customWidth="1"/>
    <col min="11780" max="11780" width="26" style="66" customWidth="1"/>
    <col min="11781" max="11783" width="25.5703125" style="66" customWidth="1"/>
    <col min="11784" max="11974" width="9.140625" style="66"/>
    <col min="11975" max="11975" width="17.28515625" style="66" customWidth="1"/>
    <col min="11976" max="11976" width="87.42578125" style="66" customWidth="1"/>
    <col min="11977" max="11977" width="24.5703125" style="66" customWidth="1"/>
    <col min="11978" max="11978" width="14.140625" style="66" customWidth="1"/>
    <col min="11979" max="11990" width="20.7109375" style="66" customWidth="1"/>
    <col min="11991" max="11991" width="14.28515625" style="66" customWidth="1"/>
    <col min="11992" max="11992" width="20.7109375" style="66" customWidth="1"/>
    <col min="11993" max="11993" width="14.85546875" style="66" customWidth="1"/>
    <col min="11994" max="11994" width="20.28515625" style="66" customWidth="1"/>
    <col min="11995" max="11995" width="15.140625" style="66" customWidth="1"/>
    <col min="11996" max="11996" width="21.85546875" style="66" customWidth="1"/>
    <col min="11997" max="11997" width="20.85546875" style="66" customWidth="1"/>
    <col min="11998" max="11998" width="21.7109375" style="66" customWidth="1"/>
    <col min="11999" max="11999" width="22.42578125" style="66" customWidth="1"/>
    <col min="12000" max="12000" width="17.42578125" style="66" customWidth="1"/>
    <col min="12001" max="12001" width="22.85546875" style="66" customWidth="1"/>
    <col min="12002" max="12020" width="9.140625" style="66"/>
    <col min="12021" max="12021" width="18" style="66" customWidth="1"/>
    <col min="12022" max="12022" width="133" style="66" customWidth="1"/>
    <col min="12023" max="12023" width="27.85546875" style="66" customWidth="1"/>
    <col min="12024" max="12024" width="16.42578125" style="66" customWidth="1"/>
    <col min="12025" max="12025" width="28.140625" style="66" customWidth="1"/>
    <col min="12026" max="12026" width="32" style="66" customWidth="1"/>
    <col min="12027" max="12027" width="29.85546875" style="66" customWidth="1"/>
    <col min="12028" max="12028" width="30.5703125" style="66" customWidth="1"/>
    <col min="12029" max="12029" width="39.5703125" style="66" customWidth="1"/>
    <col min="12030" max="12030" width="29.5703125" style="66" customWidth="1"/>
    <col min="12031" max="12031" width="26.42578125" style="66" customWidth="1"/>
    <col min="12032" max="12032" width="27.42578125" style="66" customWidth="1"/>
    <col min="12033" max="12033" width="26" style="66" customWidth="1"/>
    <col min="12034" max="12034" width="53.42578125" style="66" customWidth="1"/>
    <col min="12035" max="12035" width="31.28515625" style="66" customWidth="1"/>
    <col min="12036" max="12036" width="26" style="66" customWidth="1"/>
    <col min="12037" max="12039" width="25.5703125" style="66" customWidth="1"/>
    <col min="12040" max="12230" width="9.140625" style="66"/>
    <col min="12231" max="12231" width="17.28515625" style="66" customWidth="1"/>
    <col min="12232" max="12232" width="87.42578125" style="66" customWidth="1"/>
    <col min="12233" max="12233" width="24.5703125" style="66" customWidth="1"/>
    <col min="12234" max="12234" width="14.140625" style="66" customWidth="1"/>
    <col min="12235" max="12246" width="20.7109375" style="66" customWidth="1"/>
    <col min="12247" max="12247" width="14.28515625" style="66" customWidth="1"/>
    <col min="12248" max="12248" width="20.7109375" style="66" customWidth="1"/>
    <col min="12249" max="12249" width="14.85546875" style="66" customWidth="1"/>
    <col min="12250" max="12250" width="20.28515625" style="66" customWidth="1"/>
    <col min="12251" max="12251" width="15.140625" style="66" customWidth="1"/>
    <col min="12252" max="12252" width="21.85546875" style="66" customWidth="1"/>
    <col min="12253" max="12253" width="20.85546875" style="66" customWidth="1"/>
    <col min="12254" max="12254" width="21.7109375" style="66" customWidth="1"/>
    <col min="12255" max="12255" width="22.42578125" style="66" customWidth="1"/>
    <col min="12256" max="12256" width="17.42578125" style="66" customWidth="1"/>
    <col min="12257" max="12257" width="22.85546875" style="66" customWidth="1"/>
    <col min="12258" max="12276" width="9.140625" style="66"/>
    <col min="12277" max="12277" width="18" style="66" customWidth="1"/>
    <col min="12278" max="12278" width="133" style="66" customWidth="1"/>
    <col min="12279" max="12279" width="27.85546875" style="66" customWidth="1"/>
    <col min="12280" max="12280" width="16.42578125" style="66" customWidth="1"/>
    <col min="12281" max="12281" width="28.140625" style="66" customWidth="1"/>
    <col min="12282" max="12282" width="32" style="66" customWidth="1"/>
    <col min="12283" max="12283" width="29.85546875" style="66" customWidth="1"/>
    <col min="12284" max="12284" width="30.5703125" style="66" customWidth="1"/>
    <col min="12285" max="12285" width="39.5703125" style="66" customWidth="1"/>
    <col min="12286" max="12286" width="29.5703125" style="66" customWidth="1"/>
    <col min="12287" max="12287" width="26.42578125" style="66" customWidth="1"/>
    <col min="12288" max="12288" width="27.42578125" style="66" customWidth="1"/>
    <col min="12289" max="12289" width="26" style="66" customWidth="1"/>
    <col min="12290" max="12290" width="53.42578125" style="66" customWidth="1"/>
    <col min="12291" max="12291" width="31.28515625" style="66" customWidth="1"/>
    <col min="12292" max="12292" width="26" style="66" customWidth="1"/>
    <col min="12293" max="12295" width="25.5703125" style="66" customWidth="1"/>
    <col min="12296" max="12486" width="9.140625" style="66"/>
    <col min="12487" max="12487" width="17.28515625" style="66" customWidth="1"/>
    <col min="12488" max="12488" width="87.42578125" style="66" customWidth="1"/>
    <col min="12489" max="12489" width="24.5703125" style="66" customWidth="1"/>
    <col min="12490" max="12490" width="14.140625" style="66" customWidth="1"/>
    <col min="12491" max="12502" width="20.7109375" style="66" customWidth="1"/>
    <col min="12503" max="12503" width="14.28515625" style="66" customWidth="1"/>
    <col min="12504" max="12504" width="20.7109375" style="66" customWidth="1"/>
    <col min="12505" max="12505" width="14.85546875" style="66" customWidth="1"/>
    <col min="12506" max="12506" width="20.28515625" style="66" customWidth="1"/>
    <col min="12507" max="12507" width="15.140625" style="66" customWidth="1"/>
    <col min="12508" max="12508" width="21.85546875" style="66" customWidth="1"/>
    <col min="12509" max="12509" width="20.85546875" style="66" customWidth="1"/>
    <col min="12510" max="12510" width="21.7109375" style="66" customWidth="1"/>
    <col min="12511" max="12511" width="22.42578125" style="66" customWidth="1"/>
    <col min="12512" max="12512" width="17.42578125" style="66" customWidth="1"/>
    <col min="12513" max="12513" width="22.85546875" style="66" customWidth="1"/>
    <col min="12514" max="12532" width="9.140625" style="66"/>
    <col min="12533" max="12533" width="18" style="66" customWidth="1"/>
    <col min="12534" max="12534" width="133" style="66" customWidth="1"/>
    <col min="12535" max="12535" width="27.85546875" style="66" customWidth="1"/>
    <col min="12536" max="12536" width="16.42578125" style="66" customWidth="1"/>
    <col min="12537" max="12537" width="28.140625" style="66" customWidth="1"/>
    <col min="12538" max="12538" width="32" style="66" customWidth="1"/>
    <col min="12539" max="12539" width="29.85546875" style="66" customWidth="1"/>
    <col min="12540" max="12540" width="30.5703125" style="66" customWidth="1"/>
    <col min="12541" max="12541" width="39.5703125" style="66" customWidth="1"/>
    <col min="12542" max="12542" width="29.5703125" style="66" customWidth="1"/>
    <col min="12543" max="12543" width="26.42578125" style="66" customWidth="1"/>
    <col min="12544" max="12544" width="27.42578125" style="66" customWidth="1"/>
    <col min="12545" max="12545" width="26" style="66" customWidth="1"/>
    <col min="12546" max="12546" width="53.42578125" style="66" customWidth="1"/>
    <col min="12547" max="12547" width="31.28515625" style="66" customWidth="1"/>
    <col min="12548" max="12548" width="26" style="66" customWidth="1"/>
    <col min="12549" max="12551" width="25.5703125" style="66" customWidth="1"/>
    <col min="12552" max="12742" width="9.140625" style="66"/>
    <col min="12743" max="12743" width="17.28515625" style="66" customWidth="1"/>
    <col min="12744" max="12744" width="87.42578125" style="66" customWidth="1"/>
    <col min="12745" max="12745" width="24.5703125" style="66" customWidth="1"/>
    <col min="12746" max="12746" width="14.140625" style="66" customWidth="1"/>
    <col min="12747" max="12758" width="20.7109375" style="66" customWidth="1"/>
    <col min="12759" max="12759" width="14.28515625" style="66" customWidth="1"/>
    <col min="12760" max="12760" width="20.7109375" style="66" customWidth="1"/>
    <col min="12761" max="12761" width="14.85546875" style="66" customWidth="1"/>
    <col min="12762" max="12762" width="20.28515625" style="66" customWidth="1"/>
    <col min="12763" max="12763" width="15.140625" style="66" customWidth="1"/>
    <col min="12764" max="12764" width="21.85546875" style="66" customWidth="1"/>
    <col min="12765" max="12765" width="20.85546875" style="66" customWidth="1"/>
    <col min="12766" max="12766" width="21.7109375" style="66" customWidth="1"/>
    <col min="12767" max="12767" width="22.42578125" style="66" customWidth="1"/>
    <col min="12768" max="12768" width="17.42578125" style="66" customWidth="1"/>
    <col min="12769" max="12769" width="22.85546875" style="66" customWidth="1"/>
    <col min="12770" max="12788" width="9.140625" style="66"/>
    <col min="12789" max="12789" width="18" style="66" customWidth="1"/>
    <col min="12790" max="12790" width="133" style="66" customWidth="1"/>
    <col min="12791" max="12791" width="27.85546875" style="66" customWidth="1"/>
    <col min="12792" max="12792" width="16.42578125" style="66" customWidth="1"/>
    <col min="12793" max="12793" width="28.140625" style="66" customWidth="1"/>
    <col min="12794" max="12794" width="32" style="66" customWidth="1"/>
    <col min="12795" max="12795" width="29.85546875" style="66" customWidth="1"/>
    <col min="12796" max="12796" width="30.5703125" style="66" customWidth="1"/>
    <col min="12797" max="12797" width="39.5703125" style="66" customWidth="1"/>
    <col min="12798" max="12798" width="29.5703125" style="66" customWidth="1"/>
    <col min="12799" max="12799" width="26.42578125" style="66" customWidth="1"/>
    <col min="12800" max="12800" width="27.42578125" style="66" customWidth="1"/>
    <col min="12801" max="12801" width="26" style="66" customWidth="1"/>
    <col min="12802" max="12802" width="53.42578125" style="66" customWidth="1"/>
    <col min="12803" max="12803" width="31.28515625" style="66" customWidth="1"/>
    <col min="12804" max="12804" width="26" style="66" customWidth="1"/>
    <col min="12805" max="12807" width="25.5703125" style="66" customWidth="1"/>
    <col min="12808" max="12998" width="9.140625" style="66"/>
    <col min="12999" max="12999" width="17.28515625" style="66" customWidth="1"/>
    <col min="13000" max="13000" width="87.42578125" style="66" customWidth="1"/>
    <col min="13001" max="13001" width="24.5703125" style="66" customWidth="1"/>
    <col min="13002" max="13002" width="14.140625" style="66" customWidth="1"/>
    <col min="13003" max="13014" width="20.7109375" style="66" customWidth="1"/>
    <col min="13015" max="13015" width="14.28515625" style="66" customWidth="1"/>
    <col min="13016" max="13016" width="20.7109375" style="66" customWidth="1"/>
    <col min="13017" max="13017" width="14.85546875" style="66" customWidth="1"/>
    <col min="13018" max="13018" width="20.28515625" style="66" customWidth="1"/>
    <col min="13019" max="13019" width="15.140625" style="66" customWidth="1"/>
    <col min="13020" max="13020" width="21.85546875" style="66" customWidth="1"/>
    <col min="13021" max="13021" width="20.85546875" style="66" customWidth="1"/>
    <col min="13022" max="13022" width="21.7109375" style="66" customWidth="1"/>
    <col min="13023" max="13023" width="22.42578125" style="66" customWidth="1"/>
    <col min="13024" max="13024" width="17.42578125" style="66" customWidth="1"/>
    <col min="13025" max="13025" width="22.85546875" style="66" customWidth="1"/>
    <col min="13026" max="13044" width="9.140625" style="66"/>
    <col min="13045" max="13045" width="18" style="66" customWidth="1"/>
    <col min="13046" max="13046" width="133" style="66" customWidth="1"/>
    <col min="13047" max="13047" width="27.85546875" style="66" customWidth="1"/>
    <col min="13048" max="13048" width="16.42578125" style="66" customWidth="1"/>
    <col min="13049" max="13049" width="28.140625" style="66" customWidth="1"/>
    <col min="13050" max="13050" width="32" style="66" customWidth="1"/>
    <col min="13051" max="13051" width="29.85546875" style="66" customWidth="1"/>
    <col min="13052" max="13052" width="30.5703125" style="66" customWidth="1"/>
    <col min="13053" max="13053" width="39.5703125" style="66" customWidth="1"/>
    <col min="13054" max="13054" width="29.5703125" style="66" customWidth="1"/>
    <col min="13055" max="13055" width="26.42578125" style="66" customWidth="1"/>
    <col min="13056" max="13056" width="27.42578125" style="66" customWidth="1"/>
    <col min="13057" max="13057" width="26" style="66" customWidth="1"/>
    <col min="13058" max="13058" width="53.42578125" style="66" customWidth="1"/>
    <col min="13059" max="13059" width="31.28515625" style="66" customWidth="1"/>
    <col min="13060" max="13060" width="26" style="66" customWidth="1"/>
    <col min="13061" max="13063" width="25.5703125" style="66" customWidth="1"/>
    <col min="13064" max="13254" width="9.140625" style="66"/>
    <col min="13255" max="13255" width="17.28515625" style="66" customWidth="1"/>
    <col min="13256" max="13256" width="87.42578125" style="66" customWidth="1"/>
    <col min="13257" max="13257" width="24.5703125" style="66" customWidth="1"/>
    <col min="13258" max="13258" width="14.140625" style="66" customWidth="1"/>
    <col min="13259" max="13270" width="20.7109375" style="66" customWidth="1"/>
    <col min="13271" max="13271" width="14.28515625" style="66" customWidth="1"/>
    <col min="13272" max="13272" width="20.7109375" style="66" customWidth="1"/>
    <col min="13273" max="13273" width="14.85546875" style="66" customWidth="1"/>
    <col min="13274" max="13274" width="20.28515625" style="66" customWidth="1"/>
    <col min="13275" max="13275" width="15.140625" style="66" customWidth="1"/>
    <col min="13276" max="13276" width="21.85546875" style="66" customWidth="1"/>
    <col min="13277" max="13277" width="20.85546875" style="66" customWidth="1"/>
    <col min="13278" max="13278" width="21.7109375" style="66" customWidth="1"/>
    <col min="13279" max="13279" width="22.42578125" style="66" customWidth="1"/>
    <col min="13280" max="13280" width="17.42578125" style="66" customWidth="1"/>
    <col min="13281" max="13281" width="22.85546875" style="66" customWidth="1"/>
    <col min="13282" max="13300" width="9.140625" style="66"/>
    <col min="13301" max="13301" width="18" style="66" customWidth="1"/>
    <col min="13302" max="13302" width="133" style="66" customWidth="1"/>
    <col min="13303" max="13303" width="27.85546875" style="66" customWidth="1"/>
    <col min="13304" max="13304" width="16.42578125" style="66" customWidth="1"/>
    <col min="13305" max="13305" width="28.140625" style="66" customWidth="1"/>
    <col min="13306" max="13306" width="32" style="66" customWidth="1"/>
    <col min="13307" max="13307" width="29.85546875" style="66" customWidth="1"/>
    <col min="13308" max="13308" width="30.5703125" style="66" customWidth="1"/>
    <col min="13309" max="13309" width="39.5703125" style="66" customWidth="1"/>
    <col min="13310" max="13310" width="29.5703125" style="66" customWidth="1"/>
    <col min="13311" max="13311" width="26.42578125" style="66" customWidth="1"/>
    <col min="13312" max="13312" width="27.42578125" style="66" customWidth="1"/>
    <col min="13313" max="13313" width="26" style="66" customWidth="1"/>
    <col min="13314" max="13314" width="53.42578125" style="66" customWidth="1"/>
    <col min="13315" max="13315" width="31.28515625" style="66" customWidth="1"/>
    <col min="13316" max="13316" width="26" style="66" customWidth="1"/>
    <col min="13317" max="13319" width="25.5703125" style="66" customWidth="1"/>
    <col min="13320" max="13510" width="9.140625" style="66"/>
    <col min="13511" max="13511" width="17.28515625" style="66" customWidth="1"/>
    <col min="13512" max="13512" width="87.42578125" style="66" customWidth="1"/>
    <col min="13513" max="13513" width="24.5703125" style="66" customWidth="1"/>
    <col min="13514" max="13514" width="14.140625" style="66" customWidth="1"/>
    <col min="13515" max="13526" width="20.7109375" style="66" customWidth="1"/>
    <col min="13527" max="13527" width="14.28515625" style="66" customWidth="1"/>
    <col min="13528" max="13528" width="20.7109375" style="66" customWidth="1"/>
    <col min="13529" max="13529" width="14.85546875" style="66" customWidth="1"/>
    <col min="13530" max="13530" width="20.28515625" style="66" customWidth="1"/>
    <col min="13531" max="13531" width="15.140625" style="66" customWidth="1"/>
    <col min="13532" max="13532" width="21.85546875" style="66" customWidth="1"/>
    <col min="13533" max="13533" width="20.85546875" style="66" customWidth="1"/>
    <col min="13534" max="13534" width="21.7109375" style="66" customWidth="1"/>
    <col min="13535" max="13535" width="22.42578125" style="66" customWidth="1"/>
    <col min="13536" max="13536" width="17.42578125" style="66" customWidth="1"/>
    <col min="13537" max="13537" width="22.85546875" style="66" customWidth="1"/>
    <col min="13538" max="13556" width="9.140625" style="66"/>
    <col min="13557" max="13557" width="18" style="66" customWidth="1"/>
    <col min="13558" max="13558" width="133" style="66" customWidth="1"/>
    <col min="13559" max="13559" width="27.85546875" style="66" customWidth="1"/>
    <col min="13560" max="13560" width="16.42578125" style="66" customWidth="1"/>
    <col min="13561" max="13561" width="28.140625" style="66" customWidth="1"/>
    <col min="13562" max="13562" width="32" style="66" customWidth="1"/>
    <col min="13563" max="13563" width="29.85546875" style="66" customWidth="1"/>
    <col min="13564" max="13564" width="30.5703125" style="66" customWidth="1"/>
    <col min="13565" max="13565" width="39.5703125" style="66" customWidth="1"/>
    <col min="13566" max="13566" width="29.5703125" style="66" customWidth="1"/>
    <col min="13567" max="13567" width="26.42578125" style="66" customWidth="1"/>
    <col min="13568" max="13568" width="27.42578125" style="66" customWidth="1"/>
    <col min="13569" max="13569" width="26" style="66" customWidth="1"/>
    <col min="13570" max="13570" width="53.42578125" style="66" customWidth="1"/>
    <col min="13571" max="13571" width="31.28515625" style="66" customWidth="1"/>
    <col min="13572" max="13572" width="26" style="66" customWidth="1"/>
    <col min="13573" max="13575" width="25.5703125" style="66" customWidth="1"/>
    <col min="13576" max="13766" width="9.140625" style="66"/>
    <col min="13767" max="13767" width="17.28515625" style="66" customWidth="1"/>
    <col min="13768" max="13768" width="87.42578125" style="66" customWidth="1"/>
    <col min="13769" max="13769" width="24.5703125" style="66" customWidth="1"/>
    <col min="13770" max="13770" width="14.140625" style="66" customWidth="1"/>
    <col min="13771" max="13782" width="20.7109375" style="66" customWidth="1"/>
    <col min="13783" max="13783" width="14.28515625" style="66" customWidth="1"/>
    <col min="13784" max="13784" width="20.7109375" style="66" customWidth="1"/>
    <col min="13785" max="13785" width="14.85546875" style="66" customWidth="1"/>
    <col min="13786" max="13786" width="20.28515625" style="66" customWidth="1"/>
    <col min="13787" max="13787" width="15.140625" style="66" customWidth="1"/>
    <col min="13788" max="13788" width="21.85546875" style="66" customWidth="1"/>
    <col min="13789" max="13789" width="20.85546875" style="66" customWidth="1"/>
    <col min="13790" max="13790" width="21.7109375" style="66" customWidth="1"/>
    <col min="13791" max="13791" width="22.42578125" style="66" customWidth="1"/>
    <col min="13792" max="13792" width="17.42578125" style="66" customWidth="1"/>
    <col min="13793" max="13793" width="22.85546875" style="66" customWidth="1"/>
    <col min="13794" max="13812" width="9.140625" style="66"/>
    <col min="13813" max="13813" width="18" style="66" customWidth="1"/>
    <col min="13814" max="13814" width="133" style="66" customWidth="1"/>
    <col min="13815" max="13815" width="27.85546875" style="66" customWidth="1"/>
    <col min="13816" max="13816" width="16.42578125" style="66" customWidth="1"/>
    <col min="13817" max="13817" width="28.140625" style="66" customWidth="1"/>
    <col min="13818" max="13818" width="32" style="66" customWidth="1"/>
    <col min="13819" max="13819" width="29.85546875" style="66" customWidth="1"/>
    <col min="13820" max="13820" width="30.5703125" style="66" customWidth="1"/>
    <col min="13821" max="13821" width="39.5703125" style="66" customWidth="1"/>
    <col min="13822" max="13822" width="29.5703125" style="66" customWidth="1"/>
    <col min="13823" max="13823" width="26.42578125" style="66" customWidth="1"/>
    <col min="13824" max="13824" width="27.42578125" style="66" customWidth="1"/>
    <col min="13825" max="13825" width="26" style="66" customWidth="1"/>
    <col min="13826" max="13826" width="53.42578125" style="66" customWidth="1"/>
    <col min="13827" max="13827" width="31.28515625" style="66" customWidth="1"/>
    <col min="13828" max="13828" width="26" style="66" customWidth="1"/>
    <col min="13829" max="13831" width="25.5703125" style="66" customWidth="1"/>
    <col min="13832" max="14022" width="9.140625" style="66"/>
    <col min="14023" max="14023" width="17.28515625" style="66" customWidth="1"/>
    <col min="14024" max="14024" width="87.42578125" style="66" customWidth="1"/>
    <col min="14025" max="14025" width="24.5703125" style="66" customWidth="1"/>
    <col min="14026" max="14026" width="14.140625" style="66" customWidth="1"/>
    <col min="14027" max="14038" width="20.7109375" style="66" customWidth="1"/>
    <col min="14039" max="14039" width="14.28515625" style="66" customWidth="1"/>
    <col min="14040" max="14040" width="20.7109375" style="66" customWidth="1"/>
    <col min="14041" max="14041" width="14.85546875" style="66" customWidth="1"/>
    <col min="14042" max="14042" width="20.28515625" style="66" customWidth="1"/>
    <col min="14043" max="14043" width="15.140625" style="66" customWidth="1"/>
    <col min="14044" max="14044" width="21.85546875" style="66" customWidth="1"/>
    <col min="14045" max="14045" width="20.85546875" style="66" customWidth="1"/>
    <col min="14046" max="14046" width="21.7109375" style="66" customWidth="1"/>
    <col min="14047" max="14047" width="22.42578125" style="66" customWidth="1"/>
    <col min="14048" max="14048" width="17.42578125" style="66" customWidth="1"/>
    <col min="14049" max="14049" width="22.85546875" style="66" customWidth="1"/>
    <col min="14050" max="14068" width="9.140625" style="66"/>
    <col min="14069" max="14069" width="18" style="66" customWidth="1"/>
    <col min="14070" max="14070" width="133" style="66" customWidth="1"/>
    <col min="14071" max="14071" width="27.85546875" style="66" customWidth="1"/>
    <col min="14072" max="14072" width="16.42578125" style="66" customWidth="1"/>
    <col min="14073" max="14073" width="28.140625" style="66" customWidth="1"/>
    <col min="14074" max="14074" width="32" style="66" customWidth="1"/>
    <col min="14075" max="14075" width="29.85546875" style="66" customWidth="1"/>
    <col min="14076" max="14076" width="30.5703125" style="66" customWidth="1"/>
    <col min="14077" max="14077" width="39.5703125" style="66" customWidth="1"/>
    <col min="14078" max="14078" width="29.5703125" style="66" customWidth="1"/>
    <col min="14079" max="14079" width="26.42578125" style="66" customWidth="1"/>
    <col min="14080" max="14080" width="27.42578125" style="66" customWidth="1"/>
    <col min="14081" max="14081" width="26" style="66" customWidth="1"/>
    <col min="14082" max="14082" width="53.42578125" style="66" customWidth="1"/>
    <col min="14083" max="14083" width="31.28515625" style="66" customWidth="1"/>
    <col min="14084" max="14084" width="26" style="66" customWidth="1"/>
    <col min="14085" max="14087" width="25.5703125" style="66" customWidth="1"/>
    <col min="14088" max="14278" width="9.140625" style="66"/>
    <col min="14279" max="14279" width="17.28515625" style="66" customWidth="1"/>
    <col min="14280" max="14280" width="87.42578125" style="66" customWidth="1"/>
    <col min="14281" max="14281" width="24.5703125" style="66" customWidth="1"/>
    <col min="14282" max="14282" width="14.140625" style="66" customWidth="1"/>
    <col min="14283" max="14294" width="20.7109375" style="66" customWidth="1"/>
    <col min="14295" max="14295" width="14.28515625" style="66" customWidth="1"/>
    <col min="14296" max="14296" width="20.7109375" style="66" customWidth="1"/>
    <col min="14297" max="14297" width="14.85546875" style="66" customWidth="1"/>
    <col min="14298" max="14298" width="20.28515625" style="66" customWidth="1"/>
    <col min="14299" max="14299" width="15.140625" style="66" customWidth="1"/>
    <col min="14300" max="14300" width="21.85546875" style="66" customWidth="1"/>
    <col min="14301" max="14301" width="20.85546875" style="66" customWidth="1"/>
    <col min="14302" max="14302" width="21.7109375" style="66" customWidth="1"/>
    <col min="14303" max="14303" width="22.42578125" style="66" customWidth="1"/>
    <col min="14304" max="14304" width="17.42578125" style="66" customWidth="1"/>
    <col min="14305" max="14305" width="22.85546875" style="66" customWidth="1"/>
    <col min="14306" max="14324" width="9.140625" style="66"/>
    <col min="14325" max="14325" width="18" style="66" customWidth="1"/>
    <col min="14326" max="14326" width="133" style="66" customWidth="1"/>
    <col min="14327" max="14327" width="27.85546875" style="66" customWidth="1"/>
    <col min="14328" max="14328" width="16.42578125" style="66" customWidth="1"/>
    <col min="14329" max="14329" width="28.140625" style="66" customWidth="1"/>
    <col min="14330" max="14330" width="32" style="66" customWidth="1"/>
    <col min="14331" max="14331" width="29.85546875" style="66" customWidth="1"/>
    <col min="14332" max="14332" width="30.5703125" style="66" customWidth="1"/>
    <col min="14333" max="14333" width="39.5703125" style="66" customWidth="1"/>
    <col min="14334" max="14334" width="29.5703125" style="66" customWidth="1"/>
    <col min="14335" max="14335" width="26.42578125" style="66" customWidth="1"/>
    <col min="14336" max="14336" width="27.42578125" style="66" customWidth="1"/>
    <col min="14337" max="14337" width="26" style="66" customWidth="1"/>
    <col min="14338" max="14338" width="53.42578125" style="66" customWidth="1"/>
    <col min="14339" max="14339" width="31.28515625" style="66" customWidth="1"/>
    <col min="14340" max="14340" width="26" style="66" customWidth="1"/>
    <col min="14341" max="14343" width="25.5703125" style="66" customWidth="1"/>
    <col min="14344" max="14534" width="9.140625" style="66"/>
    <col min="14535" max="14535" width="17.28515625" style="66" customWidth="1"/>
    <col min="14536" max="14536" width="87.42578125" style="66" customWidth="1"/>
    <col min="14537" max="14537" width="24.5703125" style="66" customWidth="1"/>
    <col min="14538" max="14538" width="14.140625" style="66" customWidth="1"/>
    <col min="14539" max="14550" width="20.7109375" style="66" customWidth="1"/>
    <col min="14551" max="14551" width="14.28515625" style="66" customWidth="1"/>
    <col min="14552" max="14552" width="20.7109375" style="66" customWidth="1"/>
    <col min="14553" max="14553" width="14.85546875" style="66" customWidth="1"/>
    <col min="14554" max="14554" width="20.28515625" style="66" customWidth="1"/>
    <col min="14555" max="14555" width="15.140625" style="66" customWidth="1"/>
    <col min="14556" max="14556" width="21.85546875" style="66" customWidth="1"/>
    <col min="14557" max="14557" width="20.85546875" style="66" customWidth="1"/>
    <col min="14558" max="14558" width="21.7109375" style="66" customWidth="1"/>
    <col min="14559" max="14559" width="22.42578125" style="66" customWidth="1"/>
    <col min="14560" max="14560" width="17.42578125" style="66" customWidth="1"/>
    <col min="14561" max="14561" width="22.85546875" style="66" customWidth="1"/>
    <col min="14562" max="14580" width="9.140625" style="66"/>
    <col min="14581" max="14581" width="18" style="66" customWidth="1"/>
    <col min="14582" max="14582" width="133" style="66" customWidth="1"/>
    <col min="14583" max="14583" width="27.85546875" style="66" customWidth="1"/>
    <col min="14584" max="14584" width="16.42578125" style="66" customWidth="1"/>
    <col min="14585" max="14585" width="28.140625" style="66" customWidth="1"/>
    <col min="14586" max="14586" width="32" style="66" customWidth="1"/>
    <col min="14587" max="14587" width="29.85546875" style="66" customWidth="1"/>
    <col min="14588" max="14588" width="30.5703125" style="66" customWidth="1"/>
    <col min="14589" max="14589" width="39.5703125" style="66" customWidth="1"/>
    <col min="14590" max="14590" width="29.5703125" style="66" customWidth="1"/>
    <col min="14591" max="14591" width="26.42578125" style="66" customWidth="1"/>
    <col min="14592" max="14592" width="27.42578125" style="66" customWidth="1"/>
    <col min="14593" max="14593" width="26" style="66" customWidth="1"/>
    <col min="14594" max="14594" width="53.42578125" style="66" customWidth="1"/>
    <col min="14595" max="14595" width="31.28515625" style="66" customWidth="1"/>
    <col min="14596" max="14596" width="26" style="66" customWidth="1"/>
    <col min="14597" max="14599" width="25.5703125" style="66" customWidth="1"/>
    <col min="14600" max="14790" width="9.140625" style="66"/>
    <col min="14791" max="14791" width="17.28515625" style="66" customWidth="1"/>
    <col min="14792" max="14792" width="87.42578125" style="66" customWidth="1"/>
    <col min="14793" max="14793" width="24.5703125" style="66" customWidth="1"/>
    <col min="14794" max="14794" width="14.140625" style="66" customWidth="1"/>
    <col min="14795" max="14806" width="20.7109375" style="66" customWidth="1"/>
    <col min="14807" max="14807" width="14.28515625" style="66" customWidth="1"/>
    <col min="14808" max="14808" width="20.7109375" style="66" customWidth="1"/>
    <col min="14809" max="14809" width="14.85546875" style="66" customWidth="1"/>
    <col min="14810" max="14810" width="20.28515625" style="66" customWidth="1"/>
    <col min="14811" max="14811" width="15.140625" style="66" customWidth="1"/>
    <col min="14812" max="14812" width="21.85546875" style="66" customWidth="1"/>
    <col min="14813" max="14813" width="20.85546875" style="66" customWidth="1"/>
    <col min="14814" max="14814" width="21.7109375" style="66" customWidth="1"/>
    <col min="14815" max="14815" width="22.42578125" style="66" customWidth="1"/>
    <col min="14816" max="14816" width="17.42578125" style="66" customWidth="1"/>
    <col min="14817" max="14817" width="22.85546875" style="66" customWidth="1"/>
    <col min="14818" max="14836" width="9.140625" style="66"/>
    <col min="14837" max="14837" width="18" style="66" customWidth="1"/>
    <col min="14838" max="14838" width="133" style="66" customWidth="1"/>
    <col min="14839" max="14839" width="27.85546875" style="66" customWidth="1"/>
    <col min="14840" max="14840" width="16.42578125" style="66" customWidth="1"/>
    <col min="14841" max="14841" width="28.140625" style="66" customWidth="1"/>
    <col min="14842" max="14842" width="32" style="66" customWidth="1"/>
    <col min="14843" max="14843" width="29.85546875" style="66" customWidth="1"/>
    <col min="14844" max="14844" width="30.5703125" style="66" customWidth="1"/>
    <col min="14845" max="14845" width="39.5703125" style="66" customWidth="1"/>
    <col min="14846" max="14846" width="29.5703125" style="66" customWidth="1"/>
    <col min="14847" max="14847" width="26.42578125" style="66" customWidth="1"/>
    <col min="14848" max="14848" width="27.42578125" style="66" customWidth="1"/>
    <col min="14849" max="14849" width="26" style="66" customWidth="1"/>
    <col min="14850" max="14850" width="53.42578125" style="66" customWidth="1"/>
    <col min="14851" max="14851" width="31.28515625" style="66" customWidth="1"/>
    <col min="14852" max="14852" width="26" style="66" customWidth="1"/>
    <col min="14853" max="14855" width="25.5703125" style="66" customWidth="1"/>
    <col min="14856" max="15046" width="9.140625" style="66"/>
    <col min="15047" max="15047" width="17.28515625" style="66" customWidth="1"/>
    <col min="15048" max="15048" width="87.42578125" style="66" customWidth="1"/>
    <col min="15049" max="15049" width="24.5703125" style="66" customWidth="1"/>
    <col min="15050" max="15050" width="14.140625" style="66" customWidth="1"/>
    <col min="15051" max="15062" width="20.7109375" style="66" customWidth="1"/>
    <col min="15063" max="15063" width="14.28515625" style="66" customWidth="1"/>
    <col min="15064" max="15064" width="20.7109375" style="66" customWidth="1"/>
    <col min="15065" max="15065" width="14.85546875" style="66" customWidth="1"/>
    <col min="15066" max="15066" width="20.28515625" style="66" customWidth="1"/>
    <col min="15067" max="15067" width="15.140625" style="66" customWidth="1"/>
    <col min="15068" max="15068" width="21.85546875" style="66" customWidth="1"/>
    <col min="15069" max="15069" width="20.85546875" style="66" customWidth="1"/>
    <col min="15070" max="15070" width="21.7109375" style="66" customWidth="1"/>
    <col min="15071" max="15071" width="22.42578125" style="66" customWidth="1"/>
    <col min="15072" max="15072" width="17.42578125" style="66" customWidth="1"/>
    <col min="15073" max="15073" width="22.85546875" style="66" customWidth="1"/>
    <col min="15074" max="15092" width="9.140625" style="66"/>
    <col min="15093" max="15093" width="18" style="66" customWidth="1"/>
    <col min="15094" max="15094" width="133" style="66" customWidth="1"/>
    <col min="15095" max="15095" width="27.85546875" style="66" customWidth="1"/>
    <col min="15096" max="15096" width="16.42578125" style="66" customWidth="1"/>
    <col min="15097" max="15097" width="28.140625" style="66" customWidth="1"/>
    <col min="15098" max="15098" width="32" style="66" customWidth="1"/>
    <col min="15099" max="15099" width="29.85546875" style="66" customWidth="1"/>
    <col min="15100" max="15100" width="30.5703125" style="66" customWidth="1"/>
    <col min="15101" max="15101" width="39.5703125" style="66" customWidth="1"/>
    <col min="15102" max="15102" width="29.5703125" style="66" customWidth="1"/>
    <col min="15103" max="15103" width="26.42578125" style="66" customWidth="1"/>
    <col min="15104" max="15104" width="27.42578125" style="66" customWidth="1"/>
    <col min="15105" max="15105" width="26" style="66" customWidth="1"/>
    <col min="15106" max="15106" width="53.42578125" style="66" customWidth="1"/>
    <col min="15107" max="15107" width="31.28515625" style="66" customWidth="1"/>
    <col min="15108" max="15108" width="26" style="66" customWidth="1"/>
    <col min="15109" max="15111" width="25.5703125" style="66" customWidth="1"/>
    <col min="15112" max="15302" width="9.140625" style="66"/>
    <col min="15303" max="15303" width="17.28515625" style="66" customWidth="1"/>
    <col min="15304" max="15304" width="87.42578125" style="66" customWidth="1"/>
    <col min="15305" max="15305" width="24.5703125" style="66" customWidth="1"/>
    <col min="15306" max="15306" width="14.140625" style="66" customWidth="1"/>
    <col min="15307" max="15318" width="20.7109375" style="66" customWidth="1"/>
    <col min="15319" max="15319" width="14.28515625" style="66" customWidth="1"/>
    <col min="15320" max="15320" width="20.7109375" style="66" customWidth="1"/>
    <col min="15321" max="15321" width="14.85546875" style="66" customWidth="1"/>
    <col min="15322" max="15322" width="20.28515625" style="66" customWidth="1"/>
    <col min="15323" max="15323" width="15.140625" style="66" customWidth="1"/>
    <col min="15324" max="15324" width="21.85546875" style="66" customWidth="1"/>
    <col min="15325" max="15325" width="20.85546875" style="66" customWidth="1"/>
    <col min="15326" max="15326" width="21.7109375" style="66" customWidth="1"/>
    <col min="15327" max="15327" width="22.42578125" style="66" customWidth="1"/>
    <col min="15328" max="15328" width="17.42578125" style="66" customWidth="1"/>
    <col min="15329" max="15329" width="22.85546875" style="66" customWidth="1"/>
    <col min="15330" max="15348" width="9.140625" style="66"/>
    <col min="15349" max="15349" width="18" style="66" customWidth="1"/>
    <col min="15350" max="15350" width="133" style="66" customWidth="1"/>
    <col min="15351" max="15351" width="27.85546875" style="66" customWidth="1"/>
    <col min="15352" max="15352" width="16.42578125" style="66" customWidth="1"/>
    <col min="15353" max="15353" width="28.140625" style="66" customWidth="1"/>
    <col min="15354" max="15354" width="32" style="66" customWidth="1"/>
    <col min="15355" max="15355" width="29.85546875" style="66" customWidth="1"/>
    <col min="15356" max="15356" width="30.5703125" style="66" customWidth="1"/>
    <col min="15357" max="15357" width="39.5703125" style="66" customWidth="1"/>
    <col min="15358" max="15358" width="29.5703125" style="66" customWidth="1"/>
    <col min="15359" max="15359" width="26.42578125" style="66" customWidth="1"/>
    <col min="15360" max="15360" width="27.42578125" style="66" customWidth="1"/>
    <col min="15361" max="15361" width="26" style="66" customWidth="1"/>
    <col min="15362" max="15362" width="53.42578125" style="66" customWidth="1"/>
    <col min="15363" max="15363" width="31.28515625" style="66" customWidth="1"/>
    <col min="15364" max="15364" width="26" style="66" customWidth="1"/>
    <col min="15365" max="15367" width="25.5703125" style="66" customWidth="1"/>
    <col min="15368" max="15558" width="9.140625" style="66"/>
    <col min="15559" max="15559" width="17.28515625" style="66" customWidth="1"/>
    <col min="15560" max="15560" width="87.42578125" style="66" customWidth="1"/>
    <col min="15561" max="15561" width="24.5703125" style="66" customWidth="1"/>
    <col min="15562" max="15562" width="14.140625" style="66" customWidth="1"/>
    <col min="15563" max="15574" width="20.7109375" style="66" customWidth="1"/>
    <col min="15575" max="15575" width="14.28515625" style="66" customWidth="1"/>
    <col min="15576" max="15576" width="20.7109375" style="66" customWidth="1"/>
    <col min="15577" max="15577" width="14.85546875" style="66" customWidth="1"/>
    <col min="15578" max="15578" width="20.28515625" style="66" customWidth="1"/>
    <col min="15579" max="15579" width="15.140625" style="66" customWidth="1"/>
    <col min="15580" max="15580" width="21.85546875" style="66" customWidth="1"/>
    <col min="15581" max="15581" width="20.85546875" style="66" customWidth="1"/>
    <col min="15582" max="15582" width="21.7109375" style="66" customWidth="1"/>
    <col min="15583" max="15583" width="22.42578125" style="66" customWidth="1"/>
    <col min="15584" max="15584" width="17.42578125" style="66" customWidth="1"/>
    <col min="15585" max="15585" width="22.85546875" style="66" customWidth="1"/>
    <col min="15586" max="15604" width="9.140625" style="66"/>
    <col min="15605" max="15605" width="18" style="66" customWidth="1"/>
    <col min="15606" max="15606" width="133" style="66" customWidth="1"/>
    <col min="15607" max="15607" width="27.85546875" style="66" customWidth="1"/>
    <col min="15608" max="15608" width="16.42578125" style="66" customWidth="1"/>
    <col min="15609" max="15609" width="28.140625" style="66" customWidth="1"/>
    <col min="15610" max="15610" width="32" style="66" customWidth="1"/>
    <col min="15611" max="15611" width="29.85546875" style="66" customWidth="1"/>
    <col min="15612" max="15612" width="30.5703125" style="66" customWidth="1"/>
    <col min="15613" max="15613" width="39.5703125" style="66" customWidth="1"/>
    <col min="15614" max="15614" width="29.5703125" style="66" customWidth="1"/>
    <col min="15615" max="15615" width="26.42578125" style="66" customWidth="1"/>
    <col min="15616" max="15616" width="27.42578125" style="66" customWidth="1"/>
    <col min="15617" max="15617" width="26" style="66" customWidth="1"/>
    <col min="15618" max="15618" width="53.42578125" style="66" customWidth="1"/>
    <col min="15619" max="15619" width="31.28515625" style="66" customWidth="1"/>
    <col min="15620" max="15620" width="26" style="66" customWidth="1"/>
    <col min="15621" max="15623" width="25.5703125" style="66" customWidth="1"/>
    <col min="15624" max="15814" width="9.140625" style="66"/>
    <col min="15815" max="15815" width="17.28515625" style="66" customWidth="1"/>
    <col min="15816" max="15816" width="87.42578125" style="66" customWidth="1"/>
    <col min="15817" max="15817" width="24.5703125" style="66" customWidth="1"/>
    <col min="15818" max="15818" width="14.140625" style="66" customWidth="1"/>
    <col min="15819" max="15830" width="20.7109375" style="66" customWidth="1"/>
    <col min="15831" max="15831" width="14.28515625" style="66" customWidth="1"/>
    <col min="15832" max="15832" width="20.7109375" style="66" customWidth="1"/>
    <col min="15833" max="15833" width="14.85546875" style="66" customWidth="1"/>
    <col min="15834" max="15834" width="20.28515625" style="66" customWidth="1"/>
    <col min="15835" max="15835" width="15.140625" style="66" customWidth="1"/>
    <col min="15836" max="15836" width="21.85546875" style="66" customWidth="1"/>
    <col min="15837" max="15837" width="20.85546875" style="66" customWidth="1"/>
    <col min="15838" max="15838" width="21.7109375" style="66" customWidth="1"/>
    <col min="15839" max="15839" width="22.42578125" style="66" customWidth="1"/>
    <col min="15840" max="15840" width="17.42578125" style="66" customWidth="1"/>
    <col min="15841" max="15841" width="22.85546875" style="66" customWidth="1"/>
    <col min="15842" max="15860" width="9.140625" style="66"/>
    <col min="15861" max="15861" width="18" style="66" customWidth="1"/>
    <col min="15862" max="15862" width="133" style="66" customWidth="1"/>
    <col min="15863" max="15863" width="27.85546875" style="66" customWidth="1"/>
    <col min="15864" max="15864" width="16.42578125" style="66" customWidth="1"/>
    <col min="15865" max="15865" width="28.140625" style="66" customWidth="1"/>
    <col min="15866" max="15866" width="32" style="66" customWidth="1"/>
    <col min="15867" max="15867" width="29.85546875" style="66" customWidth="1"/>
    <col min="15868" max="15868" width="30.5703125" style="66" customWidth="1"/>
    <col min="15869" max="15869" width="39.5703125" style="66" customWidth="1"/>
    <col min="15870" max="15870" width="29.5703125" style="66" customWidth="1"/>
    <col min="15871" max="15871" width="26.42578125" style="66" customWidth="1"/>
    <col min="15872" max="15872" width="27.42578125" style="66" customWidth="1"/>
    <col min="15873" max="15873" width="26" style="66" customWidth="1"/>
    <col min="15874" max="15874" width="53.42578125" style="66" customWidth="1"/>
    <col min="15875" max="15875" width="31.28515625" style="66" customWidth="1"/>
    <col min="15876" max="15876" width="26" style="66" customWidth="1"/>
    <col min="15877" max="15879" width="25.5703125" style="66" customWidth="1"/>
    <col min="15880" max="16070" width="9.140625" style="66"/>
    <col min="16071" max="16071" width="17.28515625" style="66" customWidth="1"/>
    <col min="16072" max="16072" width="87.42578125" style="66" customWidth="1"/>
    <col min="16073" max="16073" width="24.5703125" style="66" customWidth="1"/>
    <col min="16074" max="16074" width="14.140625" style="66" customWidth="1"/>
    <col min="16075" max="16086" width="20.7109375" style="66" customWidth="1"/>
    <col min="16087" max="16087" width="14.28515625" style="66" customWidth="1"/>
    <col min="16088" max="16088" width="20.7109375" style="66" customWidth="1"/>
    <col min="16089" max="16089" width="14.85546875" style="66" customWidth="1"/>
    <col min="16090" max="16090" width="20.28515625" style="66" customWidth="1"/>
    <col min="16091" max="16091" width="15.140625" style="66" customWidth="1"/>
    <col min="16092" max="16092" width="21.85546875" style="66" customWidth="1"/>
    <col min="16093" max="16093" width="20.85546875" style="66" customWidth="1"/>
    <col min="16094" max="16094" width="21.7109375" style="66" customWidth="1"/>
    <col min="16095" max="16095" width="22.42578125" style="66" customWidth="1"/>
    <col min="16096" max="16096" width="17.42578125" style="66" customWidth="1"/>
    <col min="16097" max="16097" width="22.85546875" style="66" customWidth="1"/>
    <col min="16098" max="16116" width="9.140625" style="66"/>
    <col min="16117" max="16117" width="18" style="66" customWidth="1"/>
    <col min="16118" max="16118" width="133" style="66" customWidth="1"/>
    <col min="16119" max="16119" width="27.85546875" style="66" customWidth="1"/>
    <col min="16120" max="16120" width="16.42578125" style="66" customWidth="1"/>
    <col min="16121" max="16121" width="28.140625" style="66" customWidth="1"/>
    <col min="16122" max="16122" width="32" style="66" customWidth="1"/>
    <col min="16123" max="16123" width="29.85546875" style="66" customWidth="1"/>
    <col min="16124" max="16124" width="30.5703125" style="66" customWidth="1"/>
    <col min="16125" max="16125" width="39.5703125" style="66" customWidth="1"/>
    <col min="16126" max="16126" width="29.5703125" style="66" customWidth="1"/>
    <col min="16127" max="16127" width="26.42578125" style="66" customWidth="1"/>
    <col min="16128" max="16128" width="27.42578125" style="66" customWidth="1"/>
    <col min="16129" max="16129" width="26" style="66" customWidth="1"/>
    <col min="16130" max="16130" width="53.42578125" style="66" customWidth="1"/>
    <col min="16131" max="16131" width="31.28515625" style="66" customWidth="1"/>
    <col min="16132" max="16132" width="26" style="66" customWidth="1"/>
    <col min="16133" max="16135" width="25.5703125" style="66" customWidth="1"/>
    <col min="16136" max="16326" width="9.140625" style="66"/>
    <col min="16327" max="16327" width="17.28515625" style="66" customWidth="1"/>
    <col min="16328" max="16328" width="87.42578125" style="66" customWidth="1"/>
    <col min="16329" max="16329" width="24.5703125" style="66" customWidth="1"/>
    <col min="16330" max="16330" width="14.140625" style="66" customWidth="1"/>
    <col min="16331" max="16342" width="20.7109375" style="66" customWidth="1"/>
    <col min="16343" max="16343" width="14.28515625" style="66" customWidth="1"/>
    <col min="16344" max="16344" width="20.7109375" style="66" customWidth="1"/>
    <col min="16345" max="16345" width="14.85546875" style="66" customWidth="1"/>
    <col min="16346" max="16346" width="20.28515625" style="66" customWidth="1"/>
    <col min="16347" max="16347" width="15.140625" style="66" customWidth="1"/>
    <col min="16348" max="16348" width="21.85546875" style="66" customWidth="1"/>
    <col min="16349" max="16349" width="20.85546875" style="66" customWidth="1"/>
    <col min="16350" max="16350" width="21.7109375" style="66" customWidth="1"/>
    <col min="16351" max="16351" width="22.42578125" style="66" customWidth="1"/>
    <col min="16352" max="16352" width="17.42578125" style="66" customWidth="1"/>
    <col min="16353" max="16353" width="22.85546875" style="66" customWidth="1"/>
    <col min="16354" max="16384" width="9.140625" style="66"/>
  </cols>
  <sheetData>
    <row r="1" spans="1:239" ht="75" customHeight="1" thickBot="1" x14ac:dyDescent="0.25">
      <c r="A1" s="442" t="s">
        <v>830</v>
      </c>
      <c r="B1" s="442"/>
      <c r="C1" s="442"/>
      <c r="D1" s="442"/>
      <c r="E1" s="442"/>
      <c r="F1" s="442"/>
      <c r="G1" s="442"/>
    </row>
    <row r="2" spans="1:239" ht="30.75" customHeight="1" thickBot="1" x14ac:dyDescent="0.5">
      <c r="A2" s="451" t="s">
        <v>581</v>
      </c>
      <c r="B2" s="452"/>
      <c r="C2" s="452"/>
      <c r="D2" s="452"/>
      <c r="E2" s="452"/>
      <c r="F2" s="452"/>
      <c r="G2" s="453"/>
    </row>
    <row r="3" spans="1:239" ht="26.25" customHeight="1" x14ac:dyDescent="0.2">
      <c r="A3" s="454" t="s">
        <v>84</v>
      </c>
      <c r="B3" s="457" t="s">
        <v>85</v>
      </c>
      <c r="C3" s="454" t="s">
        <v>0</v>
      </c>
      <c r="D3" s="457" t="s">
        <v>1</v>
      </c>
      <c r="E3" s="461" t="s">
        <v>582</v>
      </c>
      <c r="F3" s="462"/>
      <c r="G3" s="463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/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/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/>
      <c r="FY3" s="67"/>
      <c r="FZ3" s="67"/>
      <c r="GA3" s="67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  <c r="GM3" s="67"/>
      <c r="GN3" s="67"/>
      <c r="GO3" s="67"/>
      <c r="GP3" s="67"/>
      <c r="GQ3" s="67"/>
      <c r="GR3" s="67"/>
      <c r="GS3" s="67"/>
      <c r="GT3" s="67"/>
      <c r="GU3" s="67"/>
      <c r="GV3" s="67"/>
      <c r="GW3" s="67"/>
      <c r="GX3" s="67"/>
      <c r="GY3" s="67"/>
      <c r="GZ3" s="67"/>
      <c r="HA3" s="67"/>
      <c r="HB3" s="67"/>
      <c r="HC3" s="67"/>
      <c r="HD3" s="67"/>
      <c r="HE3" s="67"/>
      <c r="HF3" s="67"/>
      <c r="HG3" s="67"/>
      <c r="HH3" s="67"/>
      <c r="HI3" s="67"/>
      <c r="HJ3" s="67"/>
      <c r="HK3" s="67"/>
      <c r="HL3" s="67"/>
      <c r="HM3" s="67"/>
      <c r="HN3" s="67"/>
      <c r="HO3" s="67"/>
      <c r="HP3" s="67"/>
      <c r="HQ3" s="67"/>
      <c r="HR3" s="67"/>
      <c r="HS3" s="67"/>
      <c r="HT3" s="67"/>
      <c r="HU3" s="67"/>
      <c r="HV3" s="67"/>
      <c r="HW3" s="67"/>
      <c r="HX3" s="67"/>
      <c r="HY3" s="67"/>
      <c r="HZ3" s="67"/>
      <c r="IA3" s="67"/>
      <c r="IB3" s="67"/>
      <c r="IC3" s="67"/>
      <c r="ID3" s="67"/>
      <c r="IE3" s="67"/>
    </row>
    <row r="4" spans="1:239" ht="57" customHeight="1" x14ac:dyDescent="0.25">
      <c r="A4" s="455"/>
      <c r="B4" s="458"/>
      <c r="C4" s="455"/>
      <c r="D4" s="458"/>
      <c r="E4" s="464" t="s">
        <v>583</v>
      </c>
      <c r="F4" s="466" t="s">
        <v>584</v>
      </c>
      <c r="G4" s="467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/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/>
      <c r="CP4" s="68"/>
      <c r="CQ4" s="68"/>
      <c r="CR4" s="68"/>
      <c r="CS4" s="68"/>
      <c r="CT4" s="68"/>
      <c r="CU4" s="68"/>
      <c r="CV4" s="68"/>
      <c r="CW4" s="68"/>
      <c r="CX4" s="68"/>
      <c r="CY4" s="68"/>
      <c r="CZ4" s="68"/>
      <c r="DA4" s="68"/>
      <c r="DB4" s="68"/>
      <c r="DC4" s="68"/>
      <c r="DD4" s="68"/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68"/>
      <c r="DZ4" s="68"/>
      <c r="EA4" s="68"/>
      <c r="EB4" s="68"/>
      <c r="EC4" s="68"/>
      <c r="ED4" s="68"/>
      <c r="EE4" s="68"/>
      <c r="EF4" s="68"/>
      <c r="EG4" s="68"/>
      <c r="EH4" s="68"/>
      <c r="EI4" s="68"/>
      <c r="EJ4" s="68"/>
      <c r="EK4" s="68"/>
      <c r="EL4" s="68"/>
      <c r="EM4" s="68"/>
      <c r="EN4" s="68"/>
      <c r="EO4" s="68"/>
      <c r="EP4" s="68"/>
      <c r="EQ4" s="68"/>
      <c r="ER4" s="68"/>
      <c r="ES4" s="68"/>
      <c r="ET4" s="68"/>
      <c r="EU4" s="68"/>
      <c r="EV4" s="68"/>
      <c r="EW4" s="68"/>
      <c r="EX4" s="68"/>
      <c r="EY4" s="68"/>
      <c r="EZ4" s="68"/>
      <c r="FA4" s="68"/>
      <c r="FB4" s="68"/>
      <c r="FC4" s="68"/>
      <c r="FD4" s="68"/>
      <c r="FE4" s="68"/>
      <c r="FF4" s="68"/>
      <c r="FG4" s="68"/>
      <c r="FH4" s="68"/>
      <c r="FI4" s="68"/>
      <c r="FJ4" s="68"/>
      <c r="FK4" s="68"/>
      <c r="FL4" s="68"/>
      <c r="FM4" s="68"/>
      <c r="FN4" s="68"/>
      <c r="FO4" s="68"/>
      <c r="FP4" s="68"/>
      <c r="FQ4" s="68"/>
      <c r="FR4" s="68"/>
      <c r="FS4" s="68"/>
      <c r="FT4" s="68"/>
      <c r="FU4" s="68"/>
      <c r="FV4" s="68"/>
      <c r="FW4" s="68"/>
      <c r="FX4" s="68"/>
      <c r="FY4" s="68"/>
      <c r="FZ4" s="68"/>
      <c r="GA4" s="68"/>
      <c r="GB4" s="68"/>
      <c r="GC4" s="68"/>
      <c r="GD4" s="68"/>
      <c r="GE4" s="68"/>
      <c r="GF4" s="68"/>
      <c r="GG4" s="68"/>
      <c r="GH4" s="68"/>
      <c r="GI4" s="68"/>
      <c r="GJ4" s="68"/>
      <c r="GK4" s="68"/>
      <c r="GL4" s="68"/>
      <c r="GM4" s="68"/>
      <c r="GN4" s="68"/>
      <c r="GO4" s="68"/>
      <c r="GP4" s="68"/>
      <c r="GQ4" s="68"/>
      <c r="GR4" s="68"/>
      <c r="GS4" s="68"/>
      <c r="GT4" s="68"/>
      <c r="GU4" s="68"/>
      <c r="GV4" s="68"/>
      <c r="GW4" s="68"/>
      <c r="GX4" s="68"/>
      <c r="GY4" s="68"/>
      <c r="GZ4" s="68"/>
      <c r="HA4" s="68"/>
      <c r="HB4" s="68"/>
      <c r="HC4" s="68"/>
      <c r="HD4" s="68"/>
      <c r="HE4" s="68"/>
      <c r="HF4" s="68"/>
      <c r="HG4" s="68"/>
      <c r="HH4" s="68"/>
      <c r="HI4" s="68"/>
      <c r="HJ4" s="68"/>
      <c r="HK4" s="68"/>
      <c r="HL4" s="68"/>
      <c r="HM4" s="68"/>
      <c r="HN4" s="68"/>
      <c r="HO4" s="68"/>
      <c r="HP4" s="68"/>
      <c r="HQ4" s="68"/>
      <c r="HR4" s="68"/>
      <c r="HS4" s="68"/>
      <c r="HT4" s="68"/>
      <c r="HU4" s="68"/>
      <c r="HV4" s="68"/>
      <c r="HW4" s="68"/>
      <c r="HX4" s="68"/>
      <c r="HY4" s="68"/>
      <c r="HZ4" s="68"/>
      <c r="IA4" s="68"/>
      <c r="IB4" s="68"/>
      <c r="IC4" s="68"/>
      <c r="ID4" s="68"/>
      <c r="IE4" s="68"/>
    </row>
    <row r="5" spans="1:239" ht="40.5" customHeight="1" x14ac:dyDescent="0.2">
      <c r="A5" s="455"/>
      <c r="B5" s="458"/>
      <c r="C5" s="455"/>
      <c r="D5" s="458"/>
      <c r="E5" s="464"/>
      <c r="F5" s="466" t="s">
        <v>585</v>
      </c>
      <c r="G5" s="416" t="s">
        <v>586</v>
      </c>
    </row>
    <row r="6" spans="1:239" ht="42.75" customHeight="1" thickBot="1" x14ac:dyDescent="0.25">
      <c r="A6" s="456"/>
      <c r="B6" s="459"/>
      <c r="C6" s="460"/>
      <c r="D6" s="459"/>
      <c r="E6" s="465"/>
      <c r="F6" s="468"/>
      <c r="G6" s="469"/>
    </row>
    <row r="7" spans="1:239" s="69" customFormat="1" ht="28.5" thickBot="1" x14ac:dyDescent="0.3">
      <c r="A7" s="367" t="s">
        <v>587</v>
      </c>
      <c r="B7" s="368" t="s">
        <v>87</v>
      </c>
      <c r="C7" s="369" t="s">
        <v>9</v>
      </c>
      <c r="D7" s="370" t="s">
        <v>10</v>
      </c>
      <c r="E7" s="371" t="s">
        <v>118</v>
      </c>
      <c r="F7" s="372" t="s">
        <v>120</v>
      </c>
      <c r="G7" s="373" t="s">
        <v>124</v>
      </c>
    </row>
    <row r="8" spans="1:239" ht="27.75" x14ac:dyDescent="0.2">
      <c r="A8" s="131">
        <v>54</v>
      </c>
      <c r="B8" s="132" t="s">
        <v>969</v>
      </c>
      <c r="C8" s="138" t="s">
        <v>11</v>
      </c>
      <c r="D8" s="162" t="s">
        <v>588</v>
      </c>
      <c r="E8" s="161">
        <f>+F8+G8</f>
        <v>0</v>
      </c>
      <c r="F8" s="56"/>
      <c r="G8" s="160"/>
    </row>
    <row r="9" spans="1:239" ht="27.75" x14ac:dyDescent="0.2">
      <c r="A9" s="129">
        <v>55</v>
      </c>
      <c r="B9" s="362" t="s">
        <v>589</v>
      </c>
      <c r="C9" s="139" t="s">
        <v>11</v>
      </c>
      <c r="D9" s="163" t="s">
        <v>590</v>
      </c>
      <c r="E9" s="161">
        <f t="shared" ref="E9:E18" si="0">+F9+G9</f>
        <v>0</v>
      </c>
      <c r="F9" s="55">
        <f>+F10+F11+F12</f>
        <v>0</v>
      </c>
      <c r="G9" s="32">
        <f>+G10+G11+G12</f>
        <v>0</v>
      </c>
    </row>
    <row r="10" spans="1:239" ht="27.75" x14ac:dyDescent="0.2">
      <c r="A10" s="129" t="s">
        <v>943</v>
      </c>
      <c r="B10" s="362" t="s">
        <v>591</v>
      </c>
      <c r="C10" s="139" t="s">
        <v>11</v>
      </c>
      <c r="D10" s="163" t="s">
        <v>592</v>
      </c>
      <c r="E10" s="63">
        <f t="shared" si="0"/>
        <v>0</v>
      </c>
      <c r="F10" s="56"/>
      <c r="G10" s="143"/>
    </row>
    <row r="11" spans="1:239" ht="27.75" x14ac:dyDescent="0.2">
      <c r="A11" s="129" t="s">
        <v>944</v>
      </c>
      <c r="B11" s="362" t="s">
        <v>108</v>
      </c>
      <c r="C11" s="139" t="s">
        <v>11</v>
      </c>
      <c r="D11" s="163" t="s">
        <v>593</v>
      </c>
      <c r="E11" s="63">
        <f t="shared" si="0"/>
        <v>0</v>
      </c>
      <c r="F11" s="56"/>
      <c r="G11" s="143"/>
    </row>
    <row r="12" spans="1:239" ht="27.75" x14ac:dyDescent="0.2">
      <c r="A12" s="129" t="s">
        <v>945</v>
      </c>
      <c r="B12" s="362" t="s">
        <v>594</v>
      </c>
      <c r="C12" s="139" t="s">
        <v>11</v>
      </c>
      <c r="D12" s="163" t="s">
        <v>595</v>
      </c>
      <c r="E12" s="63">
        <f t="shared" si="0"/>
        <v>0</v>
      </c>
      <c r="F12" s="56"/>
      <c r="G12" s="143"/>
    </row>
    <row r="13" spans="1:239" ht="86.25" customHeight="1" x14ac:dyDescent="0.2">
      <c r="A13" s="129">
        <v>56</v>
      </c>
      <c r="B13" s="362" t="s">
        <v>596</v>
      </c>
      <c r="C13" s="139" t="s">
        <v>11</v>
      </c>
      <c r="D13" s="163" t="s">
        <v>597</v>
      </c>
      <c r="E13" s="63">
        <f t="shared" si="0"/>
        <v>0</v>
      </c>
      <c r="F13" s="56"/>
      <c r="G13" s="143"/>
    </row>
    <row r="14" spans="1:239" ht="86.25" customHeight="1" x14ac:dyDescent="0.2">
      <c r="A14" s="129">
        <v>57</v>
      </c>
      <c r="B14" s="362" t="s">
        <v>598</v>
      </c>
      <c r="C14" s="139" t="s">
        <v>11</v>
      </c>
      <c r="D14" s="163" t="s">
        <v>599</v>
      </c>
      <c r="E14" s="63">
        <f t="shared" si="0"/>
        <v>0</v>
      </c>
      <c r="F14" s="56"/>
      <c r="G14" s="143"/>
    </row>
    <row r="15" spans="1:239" ht="57" customHeight="1" x14ac:dyDescent="0.2">
      <c r="A15" s="129">
        <v>58</v>
      </c>
      <c r="B15" s="133" t="s">
        <v>600</v>
      </c>
      <c r="C15" s="139" t="s">
        <v>11</v>
      </c>
      <c r="D15" s="163" t="s">
        <v>601</v>
      </c>
      <c r="E15" s="63">
        <f t="shared" si="0"/>
        <v>0</v>
      </c>
      <c r="F15" s="56"/>
      <c r="G15" s="143"/>
    </row>
    <row r="16" spans="1:239" ht="27.75" x14ac:dyDescent="0.2">
      <c r="A16" s="129">
        <v>59</v>
      </c>
      <c r="B16" s="362" t="s">
        <v>602</v>
      </c>
      <c r="C16" s="139" t="s">
        <v>11</v>
      </c>
      <c r="D16" s="163" t="s">
        <v>603</v>
      </c>
      <c r="E16" s="63">
        <f t="shared" si="0"/>
        <v>0</v>
      </c>
      <c r="F16" s="56"/>
      <c r="G16" s="143"/>
    </row>
    <row r="17" spans="1:7" ht="27.75" x14ac:dyDescent="0.2">
      <c r="A17" s="129">
        <v>60</v>
      </c>
      <c r="B17" s="134" t="s">
        <v>204</v>
      </c>
      <c r="C17" s="139" t="s">
        <v>11</v>
      </c>
      <c r="D17" s="163" t="s">
        <v>604</v>
      </c>
      <c r="E17" s="63">
        <f t="shared" si="0"/>
        <v>0</v>
      </c>
      <c r="F17" s="31">
        <f>+F16+F15+F14+F13+F9+F8</f>
        <v>0</v>
      </c>
      <c r="G17" s="32">
        <f>+G16+G15+G14+G13+G9+G8</f>
        <v>0</v>
      </c>
    </row>
    <row r="18" spans="1:7" ht="56.25" thickBot="1" x14ac:dyDescent="0.25">
      <c r="A18" s="130">
        <v>61</v>
      </c>
      <c r="B18" s="135" t="s">
        <v>605</v>
      </c>
      <c r="C18" s="140" t="s">
        <v>11</v>
      </c>
      <c r="D18" s="164" t="s">
        <v>606</v>
      </c>
      <c r="E18" s="37">
        <f t="shared" si="0"/>
        <v>0</v>
      </c>
      <c r="F18" s="145"/>
      <c r="G18" s="146"/>
    </row>
    <row r="19" spans="1:7" ht="34.5" customHeight="1" thickBot="1" x14ac:dyDescent="0.25">
      <c r="A19" s="446" t="s">
        <v>850</v>
      </c>
      <c r="B19" s="447"/>
      <c r="C19" s="447"/>
      <c r="D19" s="447"/>
      <c r="E19" s="447"/>
      <c r="F19" s="447"/>
      <c r="G19" s="447"/>
    </row>
    <row r="20" spans="1:7" ht="55.5" x14ac:dyDescent="0.2">
      <c r="A20" s="147">
        <v>62</v>
      </c>
      <c r="B20" s="148" t="s">
        <v>607</v>
      </c>
      <c r="C20" s="158" t="s">
        <v>297</v>
      </c>
      <c r="D20" s="157" t="s">
        <v>608</v>
      </c>
      <c r="E20" s="150">
        <f>+F20+G20</f>
        <v>0</v>
      </c>
      <c r="F20" s="58">
        <f>+F21+F22+F23</f>
        <v>0</v>
      </c>
      <c r="G20" s="151">
        <f>+G21+G22+G23</f>
        <v>0</v>
      </c>
    </row>
    <row r="21" spans="1:7" ht="27.75" customHeight="1" x14ac:dyDescent="0.2">
      <c r="A21" s="129" t="s">
        <v>946</v>
      </c>
      <c r="B21" s="133" t="s">
        <v>609</v>
      </c>
      <c r="C21" s="159" t="s">
        <v>297</v>
      </c>
      <c r="D21" s="136" t="s">
        <v>610</v>
      </c>
      <c r="E21" s="62">
        <f t="shared" ref="E21:E27" si="1">+F21+G21</f>
        <v>0</v>
      </c>
      <c r="F21" s="59"/>
      <c r="G21" s="59"/>
    </row>
    <row r="22" spans="1:7" ht="27.75" customHeight="1" x14ac:dyDescent="0.2">
      <c r="A22" s="129" t="s">
        <v>947</v>
      </c>
      <c r="B22" s="133" t="s">
        <v>611</v>
      </c>
      <c r="C22" s="159" t="s">
        <v>297</v>
      </c>
      <c r="D22" s="136" t="s">
        <v>612</v>
      </c>
      <c r="E22" s="62">
        <f t="shared" si="1"/>
        <v>0</v>
      </c>
      <c r="F22" s="59"/>
      <c r="G22" s="59"/>
    </row>
    <row r="23" spans="1:7" ht="27.75" customHeight="1" x14ac:dyDescent="0.2">
      <c r="A23" s="129" t="s">
        <v>948</v>
      </c>
      <c r="B23" s="133" t="s">
        <v>613</v>
      </c>
      <c r="C23" s="159" t="s">
        <v>297</v>
      </c>
      <c r="D23" s="136" t="s">
        <v>614</v>
      </c>
      <c r="E23" s="62">
        <f t="shared" si="1"/>
        <v>0</v>
      </c>
      <c r="F23" s="59"/>
      <c r="G23" s="59"/>
    </row>
    <row r="24" spans="1:7" ht="27.75" customHeight="1" x14ac:dyDescent="0.2">
      <c r="A24" s="129">
        <v>63</v>
      </c>
      <c r="B24" s="133" t="s">
        <v>615</v>
      </c>
      <c r="C24" s="159" t="s">
        <v>616</v>
      </c>
      <c r="D24" s="136" t="s">
        <v>617</v>
      </c>
      <c r="E24" s="62">
        <f t="shared" si="1"/>
        <v>0</v>
      </c>
      <c r="F24" s="40">
        <f>+F25+F26+F27</f>
        <v>0</v>
      </c>
      <c r="G24" s="153">
        <f>+G25+G26+G27</f>
        <v>0</v>
      </c>
    </row>
    <row r="25" spans="1:7" ht="27.75" customHeight="1" x14ac:dyDescent="0.2">
      <c r="A25" s="129" t="s">
        <v>912</v>
      </c>
      <c r="B25" s="133" t="s">
        <v>618</v>
      </c>
      <c r="C25" s="159" t="s">
        <v>616</v>
      </c>
      <c r="D25" s="136" t="s">
        <v>619</v>
      </c>
      <c r="E25" s="62">
        <f>+F25+G25</f>
        <v>0</v>
      </c>
      <c r="F25" s="59"/>
      <c r="G25" s="152"/>
    </row>
    <row r="26" spans="1:7" ht="27.75" customHeight="1" x14ac:dyDescent="0.2">
      <c r="A26" s="129" t="s">
        <v>913</v>
      </c>
      <c r="B26" s="133" t="s">
        <v>620</v>
      </c>
      <c r="C26" s="159" t="s">
        <v>616</v>
      </c>
      <c r="D26" s="136" t="s">
        <v>621</v>
      </c>
      <c r="E26" s="62">
        <f t="shared" si="1"/>
        <v>0</v>
      </c>
      <c r="F26" s="59"/>
      <c r="G26" s="152"/>
    </row>
    <row r="27" spans="1:7" ht="27.75" customHeight="1" x14ac:dyDescent="0.2">
      <c r="A27" s="129" t="s">
        <v>914</v>
      </c>
      <c r="B27" s="133" t="s">
        <v>622</v>
      </c>
      <c r="C27" s="159" t="s">
        <v>616</v>
      </c>
      <c r="D27" s="136" t="s">
        <v>623</v>
      </c>
      <c r="E27" s="62">
        <f t="shared" si="1"/>
        <v>0</v>
      </c>
      <c r="F27" s="59"/>
      <c r="G27" s="152"/>
    </row>
    <row r="28" spans="1:7" ht="27.75" customHeight="1" x14ac:dyDescent="0.2">
      <c r="A28" s="129">
        <v>64</v>
      </c>
      <c r="B28" s="133" t="s">
        <v>625</v>
      </c>
      <c r="C28" s="159" t="s">
        <v>626</v>
      </c>
      <c r="D28" s="136" t="s">
        <v>627</v>
      </c>
      <c r="E28" s="57">
        <f>+F28+G28</f>
        <v>0</v>
      </c>
      <c r="F28" s="56"/>
      <c r="G28" s="143"/>
    </row>
    <row r="29" spans="1:7" ht="27.75" customHeight="1" x14ac:dyDescent="0.2">
      <c r="A29" s="129">
        <v>65</v>
      </c>
      <c r="B29" s="133" t="s">
        <v>628</v>
      </c>
      <c r="C29" s="159" t="s">
        <v>629</v>
      </c>
      <c r="D29" s="136" t="s">
        <v>630</v>
      </c>
      <c r="E29" s="57">
        <f>+F29+G29</f>
        <v>0</v>
      </c>
      <c r="F29" s="56"/>
      <c r="G29" s="143"/>
    </row>
    <row r="30" spans="1:7" ht="27.75" customHeight="1" x14ac:dyDescent="0.2">
      <c r="A30" s="129" t="s">
        <v>949</v>
      </c>
      <c r="B30" s="133" t="s">
        <v>631</v>
      </c>
      <c r="C30" s="159" t="s">
        <v>629</v>
      </c>
      <c r="D30" s="136" t="s">
        <v>632</v>
      </c>
      <c r="E30" s="57">
        <f>+F30+G30</f>
        <v>0</v>
      </c>
      <c r="F30" s="56"/>
      <c r="G30" s="143"/>
    </row>
    <row r="31" spans="1:7" ht="27.75" customHeight="1" x14ac:dyDescent="0.2">
      <c r="A31" s="129">
        <v>66</v>
      </c>
      <c r="B31" s="133" t="s">
        <v>633</v>
      </c>
      <c r="C31" s="159" t="s">
        <v>579</v>
      </c>
      <c r="D31" s="136" t="s">
        <v>634</v>
      </c>
      <c r="E31" s="61">
        <f>IF(E18=0,,E15/E18*100)</f>
        <v>0</v>
      </c>
      <c r="F31" s="41">
        <f>IF(F18=0,,F15/F18*100)</f>
        <v>0</v>
      </c>
      <c r="G31" s="45">
        <f>IF(G18=0,,G15/G18*100)</f>
        <v>0</v>
      </c>
    </row>
    <row r="32" spans="1:7" ht="55.5" x14ac:dyDescent="0.2">
      <c r="A32" s="129">
        <v>67</v>
      </c>
      <c r="B32" s="133" t="s">
        <v>870</v>
      </c>
      <c r="C32" s="159" t="s">
        <v>635</v>
      </c>
      <c r="D32" s="136" t="s">
        <v>636</v>
      </c>
      <c r="E32" s="62">
        <f>IF(E24=0,,E20/E24)</f>
        <v>0</v>
      </c>
      <c r="F32" s="40">
        <f>IF(F24=0,,F20/F24)</f>
        <v>0</v>
      </c>
      <c r="G32" s="153">
        <f>IF(G24=0,,G20/G24)</f>
        <v>0</v>
      </c>
    </row>
    <row r="33" spans="1:7" ht="27.75" customHeight="1" x14ac:dyDescent="0.2">
      <c r="A33" s="129">
        <v>68</v>
      </c>
      <c r="B33" s="133" t="s">
        <v>637</v>
      </c>
      <c r="C33" s="159" t="s">
        <v>638</v>
      </c>
      <c r="D33" s="136" t="s">
        <v>639</v>
      </c>
      <c r="E33" s="154"/>
      <c r="F33" s="363">
        <v>0</v>
      </c>
      <c r="G33" s="364">
        <v>0</v>
      </c>
    </row>
    <row r="34" spans="1:7" ht="27.75" customHeight="1" x14ac:dyDescent="0.2">
      <c r="A34" s="129">
        <v>69</v>
      </c>
      <c r="B34" s="133" t="s">
        <v>640</v>
      </c>
      <c r="C34" s="159" t="s">
        <v>641</v>
      </c>
      <c r="D34" s="136" t="s">
        <v>642</v>
      </c>
      <c r="E34" s="155"/>
      <c r="F34" s="363">
        <v>0</v>
      </c>
      <c r="G34" s="364">
        <v>0</v>
      </c>
    </row>
    <row r="35" spans="1:7" ht="27.75" customHeight="1" x14ac:dyDescent="0.2">
      <c r="A35" s="129">
        <v>70</v>
      </c>
      <c r="B35" s="133" t="s">
        <v>643</v>
      </c>
      <c r="C35" s="159" t="s">
        <v>644</v>
      </c>
      <c r="D35" s="136" t="s">
        <v>645</v>
      </c>
      <c r="E35" s="62">
        <f>F35+G35</f>
        <v>0</v>
      </c>
      <c r="F35" s="59"/>
      <c r="G35" s="152"/>
    </row>
    <row r="36" spans="1:7" ht="27.75" customHeight="1" x14ac:dyDescent="0.2">
      <c r="A36" s="129">
        <v>71</v>
      </c>
      <c r="B36" s="116" t="s">
        <v>646</v>
      </c>
      <c r="C36" s="139" t="s">
        <v>309</v>
      </c>
      <c r="D36" s="136" t="s">
        <v>647</v>
      </c>
      <c r="E36" s="61">
        <f>IF(E20=0,,E8/E20)</f>
        <v>0</v>
      </c>
      <c r="F36" s="41">
        <f>IF(F20=0,,F8/F20)</f>
        <v>0</v>
      </c>
      <c r="G36" s="45">
        <f>IF(G20=0,,G8/G20)</f>
        <v>0</v>
      </c>
    </row>
    <row r="37" spans="1:7" ht="27.75" customHeight="1" x14ac:dyDescent="0.2">
      <c r="A37" s="129" t="s">
        <v>950</v>
      </c>
      <c r="B37" s="116" t="s">
        <v>648</v>
      </c>
      <c r="C37" s="139" t="s">
        <v>309</v>
      </c>
      <c r="D37" s="136" t="s">
        <v>858</v>
      </c>
      <c r="E37" s="155"/>
      <c r="F37" s="60"/>
      <c r="G37" s="156"/>
    </row>
    <row r="38" spans="1:7" ht="27.75" customHeight="1" x14ac:dyDescent="0.2">
      <c r="A38" s="129" t="s">
        <v>951</v>
      </c>
      <c r="B38" s="116" t="s">
        <v>649</v>
      </c>
      <c r="C38" s="139" t="s">
        <v>309</v>
      </c>
      <c r="D38" s="136" t="s">
        <v>650</v>
      </c>
      <c r="E38" s="155"/>
      <c r="F38" s="60"/>
      <c r="G38" s="156"/>
    </row>
    <row r="39" spans="1:7" ht="55.5" x14ac:dyDescent="0.2">
      <c r="A39" s="129">
        <v>72</v>
      </c>
      <c r="B39" s="116" t="s">
        <v>651</v>
      </c>
      <c r="C39" s="139" t="s">
        <v>378</v>
      </c>
      <c r="D39" s="136" t="s">
        <v>652</v>
      </c>
      <c r="E39" s="57">
        <f t="shared" ref="E39:E47" si="2">F39+G39</f>
        <v>0</v>
      </c>
      <c r="F39" s="31">
        <f>F40+F41</f>
        <v>0</v>
      </c>
      <c r="G39" s="32">
        <f>G40+G41</f>
        <v>0</v>
      </c>
    </row>
    <row r="40" spans="1:7" ht="27.75" customHeight="1" x14ac:dyDescent="0.2">
      <c r="A40" s="129" t="s">
        <v>915</v>
      </c>
      <c r="B40" s="116" t="s">
        <v>653</v>
      </c>
      <c r="C40" s="139" t="s">
        <v>378</v>
      </c>
      <c r="D40" s="136" t="s">
        <v>654</v>
      </c>
      <c r="E40" s="57">
        <f t="shared" si="2"/>
        <v>0</v>
      </c>
      <c r="F40" s="56"/>
      <c r="G40" s="143"/>
    </row>
    <row r="41" spans="1:7" ht="27.75" customHeight="1" x14ac:dyDescent="0.2">
      <c r="A41" s="129" t="s">
        <v>916</v>
      </c>
      <c r="B41" s="116" t="s">
        <v>655</v>
      </c>
      <c r="C41" s="139" t="s">
        <v>378</v>
      </c>
      <c r="D41" s="136" t="s">
        <v>656</v>
      </c>
      <c r="E41" s="57">
        <f t="shared" si="2"/>
        <v>0</v>
      </c>
      <c r="F41" s="56"/>
      <c r="G41" s="143"/>
    </row>
    <row r="42" spans="1:7" ht="55.5" x14ac:dyDescent="0.2">
      <c r="A42" s="129">
        <v>73</v>
      </c>
      <c r="B42" s="116" t="s">
        <v>657</v>
      </c>
      <c r="C42" s="139" t="s">
        <v>378</v>
      </c>
      <c r="D42" s="136" t="s">
        <v>658</v>
      </c>
      <c r="E42" s="57">
        <f t="shared" si="2"/>
        <v>0</v>
      </c>
      <c r="F42" s="31">
        <f>F43+F44</f>
        <v>0</v>
      </c>
      <c r="G42" s="32">
        <f>G43+G44</f>
        <v>0</v>
      </c>
    </row>
    <row r="43" spans="1:7" ht="27.75" customHeight="1" x14ac:dyDescent="0.2">
      <c r="A43" s="129" t="s">
        <v>917</v>
      </c>
      <c r="B43" s="116" t="s">
        <v>653</v>
      </c>
      <c r="C43" s="139" t="s">
        <v>378</v>
      </c>
      <c r="D43" s="136" t="s">
        <v>659</v>
      </c>
      <c r="E43" s="57">
        <f t="shared" si="2"/>
        <v>0</v>
      </c>
      <c r="F43" s="56"/>
      <c r="G43" s="143"/>
    </row>
    <row r="44" spans="1:7" ht="27.75" customHeight="1" x14ac:dyDescent="0.2">
      <c r="A44" s="129" t="s">
        <v>918</v>
      </c>
      <c r="B44" s="116" t="s">
        <v>655</v>
      </c>
      <c r="C44" s="139" t="s">
        <v>378</v>
      </c>
      <c r="D44" s="136" t="s">
        <v>660</v>
      </c>
      <c r="E44" s="57">
        <f t="shared" si="2"/>
        <v>0</v>
      </c>
      <c r="F44" s="56"/>
      <c r="G44" s="143"/>
    </row>
    <row r="45" spans="1:7" ht="55.5" x14ac:dyDescent="0.2">
      <c r="A45" s="129">
        <v>74</v>
      </c>
      <c r="B45" s="116" t="s">
        <v>661</v>
      </c>
      <c r="C45" s="139" t="s">
        <v>378</v>
      </c>
      <c r="D45" s="136" t="s">
        <v>662</v>
      </c>
      <c r="E45" s="57">
        <f t="shared" si="2"/>
        <v>0</v>
      </c>
      <c r="F45" s="31">
        <f>F46+F47</f>
        <v>0</v>
      </c>
      <c r="G45" s="32">
        <f>G46+G47</f>
        <v>0</v>
      </c>
    </row>
    <row r="46" spans="1:7" ht="27.75" customHeight="1" x14ac:dyDescent="0.2">
      <c r="A46" s="129" t="s">
        <v>919</v>
      </c>
      <c r="B46" s="116" t="s">
        <v>653</v>
      </c>
      <c r="C46" s="139" t="s">
        <v>378</v>
      </c>
      <c r="D46" s="136" t="s">
        <v>663</v>
      </c>
      <c r="E46" s="57">
        <f t="shared" si="2"/>
        <v>0</v>
      </c>
      <c r="F46" s="56"/>
      <c r="G46" s="143"/>
    </row>
    <row r="47" spans="1:7" ht="27.75" customHeight="1" x14ac:dyDescent="0.2">
      <c r="A47" s="129" t="s">
        <v>920</v>
      </c>
      <c r="B47" s="116" t="s">
        <v>655</v>
      </c>
      <c r="C47" s="139" t="s">
        <v>378</v>
      </c>
      <c r="D47" s="136" t="s">
        <v>664</v>
      </c>
      <c r="E47" s="57">
        <f t="shared" si="2"/>
        <v>0</v>
      </c>
      <c r="F47" s="56"/>
      <c r="G47" s="143"/>
    </row>
    <row r="48" spans="1:7" ht="36" customHeight="1" x14ac:dyDescent="0.2">
      <c r="A48" s="129">
        <v>75</v>
      </c>
      <c r="B48" s="116" t="s">
        <v>665</v>
      </c>
      <c r="C48" s="139" t="s">
        <v>666</v>
      </c>
      <c r="D48" s="136" t="s">
        <v>667</v>
      </c>
      <c r="E48" s="154"/>
      <c r="F48" s="56"/>
      <c r="G48" s="143"/>
    </row>
    <row r="49" spans="1:7" ht="55.5" x14ac:dyDescent="0.2">
      <c r="A49" s="129">
        <v>76</v>
      </c>
      <c r="B49" s="116" t="s">
        <v>668</v>
      </c>
      <c r="C49" s="139" t="s">
        <v>666</v>
      </c>
      <c r="D49" s="136" t="s">
        <v>669</v>
      </c>
      <c r="E49" s="154"/>
      <c r="F49" s="56"/>
      <c r="G49" s="143"/>
    </row>
    <row r="50" spans="1:7" ht="27.75" customHeight="1" x14ac:dyDescent="0.2">
      <c r="A50" s="129">
        <v>77</v>
      </c>
      <c r="B50" s="116" t="s">
        <v>670</v>
      </c>
      <c r="C50" s="139" t="s">
        <v>309</v>
      </c>
      <c r="D50" s="136" t="s">
        <v>671</v>
      </c>
      <c r="E50" s="61">
        <f>IF(E20=0,,+E18/E20)</f>
        <v>0</v>
      </c>
      <c r="F50" s="41">
        <f>IF(F20=0,,+F18/F20)</f>
        <v>0</v>
      </c>
      <c r="G50" s="45">
        <f>IF(G20=0,,+G18/G20)</f>
        <v>0</v>
      </c>
    </row>
    <row r="51" spans="1:7" ht="66.75" customHeight="1" x14ac:dyDescent="0.2">
      <c r="A51" s="129">
        <v>78</v>
      </c>
      <c r="B51" s="116" t="s">
        <v>672</v>
      </c>
      <c r="C51" s="139" t="s">
        <v>673</v>
      </c>
      <c r="D51" s="136" t="s">
        <v>674</v>
      </c>
      <c r="E51" s="61">
        <f>IF(E24=0,,IF(E24=0,,+E18/E24)/E33*30.29)</f>
        <v>0</v>
      </c>
      <c r="F51" s="41">
        <f>IF(F24=0,,IF(F24=0,,+F18/F24)/E33*30.29)</f>
        <v>0</v>
      </c>
      <c r="G51" s="45">
        <f>IF(G24=0,,IF(G24=0,,+G18/G24)/E33*30.29)</f>
        <v>0</v>
      </c>
    </row>
    <row r="52" spans="1:7" ht="90.75" customHeight="1" x14ac:dyDescent="0.2">
      <c r="A52" s="129">
        <v>79</v>
      </c>
      <c r="B52" s="116" t="s">
        <v>675</v>
      </c>
      <c r="C52" s="139" t="s">
        <v>676</v>
      </c>
      <c r="D52" s="136" t="s">
        <v>677</v>
      </c>
      <c r="E52" s="61">
        <f>IF(E20=0,,E17/E20)</f>
        <v>0</v>
      </c>
      <c r="F52" s="41">
        <f>IF(F20=0,,F17/F20)</f>
        <v>0</v>
      </c>
      <c r="G52" s="45">
        <f>IF(G24=0,,IF(G24=0,,G17/G24)/E33*30.29)</f>
        <v>0</v>
      </c>
    </row>
    <row r="53" spans="1:7" ht="60.75" customHeight="1" x14ac:dyDescent="0.2">
      <c r="A53" s="129">
        <v>80</v>
      </c>
      <c r="B53" s="116" t="s">
        <v>681</v>
      </c>
      <c r="C53" s="139" t="s">
        <v>679</v>
      </c>
      <c r="D53" s="136" t="s">
        <v>682</v>
      </c>
      <c r="E53" s="61">
        <f>+E50-E52</f>
        <v>0</v>
      </c>
      <c r="F53" s="41">
        <f>+F50-F52</f>
        <v>0</v>
      </c>
      <c r="G53" s="45">
        <f>+G51-G52</f>
        <v>0</v>
      </c>
    </row>
    <row r="54" spans="1:7" ht="54" customHeight="1" x14ac:dyDescent="0.2">
      <c r="A54" s="129">
        <v>81</v>
      </c>
      <c r="B54" s="116" t="s">
        <v>859</v>
      </c>
      <c r="C54" s="139" t="s">
        <v>11</v>
      </c>
      <c r="D54" s="136" t="s">
        <v>683</v>
      </c>
      <c r="E54" s="57">
        <f>G54+F54</f>
        <v>0</v>
      </c>
      <c r="F54" s="56"/>
      <c r="G54" s="143"/>
    </row>
    <row r="55" spans="1:7" ht="56.25" customHeight="1" thickBot="1" x14ac:dyDescent="0.25">
      <c r="A55" s="130">
        <v>82</v>
      </c>
      <c r="B55" s="149" t="s">
        <v>860</v>
      </c>
      <c r="C55" s="140" t="s">
        <v>11</v>
      </c>
      <c r="D55" s="137" t="s">
        <v>861</v>
      </c>
      <c r="E55" s="144">
        <f>G55</f>
        <v>0</v>
      </c>
      <c r="F55" s="365">
        <v>0</v>
      </c>
      <c r="G55" s="146"/>
    </row>
    <row r="56" spans="1:7" ht="30.75" customHeight="1" thickBot="1" x14ac:dyDescent="0.25">
      <c r="A56" s="448" t="s">
        <v>684</v>
      </c>
      <c r="B56" s="449"/>
      <c r="C56" s="449"/>
      <c r="D56" s="449"/>
      <c r="E56" s="449"/>
      <c r="F56" s="449"/>
      <c r="G56" s="450"/>
    </row>
    <row r="57" spans="1:7" ht="43.5" customHeight="1" x14ac:dyDescent="0.2">
      <c r="A57" s="147">
        <v>83</v>
      </c>
      <c r="B57" s="132" t="s">
        <v>871</v>
      </c>
      <c r="C57" s="138" t="s">
        <v>11</v>
      </c>
      <c r="D57" s="162" t="s">
        <v>685</v>
      </c>
      <c r="E57" s="76">
        <f>+F57+G57</f>
        <v>0</v>
      </c>
      <c r="F57" s="141"/>
      <c r="G57" s="142"/>
    </row>
    <row r="58" spans="1:7" ht="28.5" customHeight="1" x14ac:dyDescent="0.2">
      <c r="A58" s="129">
        <v>84</v>
      </c>
      <c r="B58" s="362" t="s">
        <v>589</v>
      </c>
      <c r="C58" s="139" t="s">
        <v>11</v>
      </c>
      <c r="D58" s="163" t="s">
        <v>686</v>
      </c>
      <c r="E58" s="57">
        <f t="shared" ref="E58:E68" si="3">+F58+G58</f>
        <v>0</v>
      </c>
      <c r="F58" s="31">
        <f>+F59+F60+F61</f>
        <v>0</v>
      </c>
      <c r="G58" s="32">
        <f>+G59+G60+G61</f>
        <v>0</v>
      </c>
    </row>
    <row r="59" spans="1:7" ht="28.5" customHeight="1" x14ac:dyDescent="0.2">
      <c r="A59" s="129" t="s">
        <v>952</v>
      </c>
      <c r="B59" s="362" t="s">
        <v>591</v>
      </c>
      <c r="C59" s="139" t="s">
        <v>11</v>
      </c>
      <c r="D59" s="163" t="s">
        <v>687</v>
      </c>
      <c r="E59" s="57">
        <f t="shared" si="3"/>
        <v>0</v>
      </c>
      <c r="F59" s="56"/>
      <c r="G59" s="143"/>
    </row>
    <row r="60" spans="1:7" ht="28.5" customHeight="1" x14ac:dyDescent="0.2">
      <c r="A60" s="129" t="s">
        <v>953</v>
      </c>
      <c r="B60" s="362" t="s">
        <v>108</v>
      </c>
      <c r="C60" s="139" t="s">
        <v>11</v>
      </c>
      <c r="D60" s="163" t="s">
        <v>688</v>
      </c>
      <c r="E60" s="57">
        <f t="shared" si="3"/>
        <v>0</v>
      </c>
      <c r="F60" s="56"/>
      <c r="G60" s="143"/>
    </row>
    <row r="61" spans="1:7" ht="28.5" customHeight="1" x14ac:dyDescent="0.2">
      <c r="A61" s="129" t="s">
        <v>954</v>
      </c>
      <c r="B61" s="362" t="s">
        <v>594</v>
      </c>
      <c r="C61" s="139" t="s">
        <v>11</v>
      </c>
      <c r="D61" s="163" t="s">
        <v>689</v>
      </c>
      <c r="E61" s="57">
        <f t="shared" si="3"/>
        <v>0</v>
      </c>
      <c r="F61" s="56"/>
      <c r="G61" s="143"/>
    </row>
    <row r="62" spans="1:7" ht="89.25" customHeight="1" x14ac:dyDescent="0.2">
      <c r="A62" s="129">
        <v>85</v>
      </c>
      <c r="B62" s="362" t="s">
        <v>690</v>
      </c>
      <c r="C62" s="139" t="s">
        <v>11</v>
      </c>
      <c r="D62" s="163" t="s">
        <v>691</v>
      </c>
      <c r="E62" s="57">
        <f t="shared" si="3"/>
        <v>0</v>
      </c>
      <c r="F62" s="56"/>
      <c r="G62" s="143"/>
    </row>
    <row r="63" spans="1:7" ht="89.25" customHeight="1" x14ac:dyDescent="0.2">
      <c r="A63" s="129">
        <v>86</v>
      </c>
      <c r="B63" s="362" t="s">
        <v>598</v>
      </c>
      <c r="C63" s="139" t="s">
        <v>11</v>
      </c>
      <c r="D63" s="163" t="s">
        <v>692</v>
      </c>
      <c r="E63" s="57">
        <f t="shared" si="3"/>
        <v>0</v>
      </c>
      <c r="F63" s="56"/>
      <c r="G63" s="143"/>
    </row>
    <row r="64" spans="1:7" ht="55.5" x14ac:dyDescent="0.2">
      <c r="A64" s="129">
        <v>87</v>
      </c>
      <c r="B64" s="133" t="s">
        <v>600</v>
      </c>
      <c r="C64" s="139" t="s">
        <v>11</v>
      </c>
      <c r="D64" s="163" t="s">
        <v>693</v>
      </c>
      <c r="E64" s="57">
        <f t="shared" si="3"/>
        <v>0</v>
      </c>
      <c r="F64" s="56"/>
      <c r="G64" s="143"/>
    </row>
    <row r="65" spans="1:7" ht="28.5" customHeight="1" x14ac:dyDescent="0.2">
      <c r="A65" s="129">
        <v>88</v>
      </c>
      <c r="B65" s="362" t="s">
        <v>602</v>
      </c>
      <c r="C65" s="139" t="s">
        <v>11</v>
      </c>
      <c r="D65" s="163" t="s">
        <v>694</v>
      </c>
      <c r="E65" s="57">
        <f t="shared" si="3"/>
        <v>0</v>
      </c>
      <c r="F65" s="56"/>
      <c r="G65" s="143"/>
    </row>
    <row r="66" spans="1:7" ht="28.5" customHeight="1" x14ac:dyDescent="0.2">
      <c r="A66" s="129">
        <v>89</v>
      </c>
      <c r="B66" s="134" t="s">
        <v>204</v>
      </c>
      <c r="C66" s="139" t="s">
        <v>11</v>
      </c>
      <c r="D66" s="163" t="s">
        <v>695</v>
      </c>
      <c r="E66" s="57">
        <f>+F66+G66</f>
        <v>0</v>
      </c>
      <c r="F66" s="31">
        <f>+F65+F64+F63+F62+F58+F57</f>
        <v>0</v>
      </c>
      <c r="G66" s="32">
        <f>+G65+G64+G63+G62+G58+G57</f>
        <v>0</v>
      </c>
    </row>
    <row r="67" spans="1:7" ht="28.5" customHeight="1" x14ac:dyDescent="0.4">
      <c r="A67" s="129">
        <v>90</v>
      </c>
      <c r="B67" s="165" t="s">
        <v>217</v>
      </c>
      <c r="C67" s="139" t="s">
        <v>11</v>
      </c>
      <c r="D67" s="163" t="s">
        <v>696</v>
      </c>
      <c r="E67" s="57">
        <f>+F67+G67</f>
        <v>0</v>
      </c>
      <c r="F67" s="56"/>
      <c r="G67" s="143"/>
    </row>
    <row r="68" spans="1:7" ht="56.25" thickBot="1" x14ac:dyDescent="0.25">
      <c r="A68" s="130">
        <v>91</v>
      </c>
      <c r="B68" s="135" t="s">
        <v>605</v>
      </c>
      <c r="C68" s="140" t="s">
        <v>11</v>
      </c>
      <c r="D68" s="164" t="s">
        <v>697</v>
      </c>
      <c r="E68" s="144">
        <f t="shared" si="3"/>
        <v>0</v>
      </c>
      <c r="F68" s="145"/>
      <c r="G68" s="146"/>
    </row>
    <row r="69" spans="1:7" ht="27" customHeight="1" thickBot="1" x14ac:dyDescent="0.25">
      <c r="A69" s="443" t="s">
        <v>850</v>
      </c>
      <c r="B69" s="444"/>
      <c r="C69" s="444"/>
      <c r="D69" s="444"/>
      <c r="E69" s="444"/>
      <c r="F69" s="444"/>
      <c r="G69" s="445"/>
    </row>
    <row r="70" spans="1:7" ht="55.5" x14ac:dyDescent="0.2">
      <c r="A70" s="147">
        <v>92</v>
      </c>
      <c r="B70" s="148" t="s">
        <v>607</v>
      </c>
      <c r="C70" s="158" t="s">
        <v>297</v>
      </c>
      <c r="D70" s="162" t="s">
        <v>698</v>
      </c>
      <c r="E70" s="150">
        <f t="shared" ref="E70:E79" si="4">+F70+G70</f>
        <v>0</v>
      </c>
      <c r="F70" s="58">
        <f>+F71+F72+F73</f>
        <v>0</v>
      </c>
      <c r="G70" s="151">
        <f>+G71+G72+G73</f>
        <v>0</v>
      </c>
    </row>
    <row r="71" spans="1:7" ht="28.5" customHeight="1" x14ac:dyDescent="0.2">
      <c r="A71" s="129" t="s">
        <v>862</v>
      </c>
      <c r="B71" s="133" t="s">
        <v>609</v>
      </c>
      <c r="C71" s="159" t="s">
        <v>297</v>
      </c>
      <c r="D71" s="163" t="s">
        <v>699</v>
      </c>
      <c r="E71" s="62">
        <f t="shared" si="4"/>
        <v>0</v>
      </c>
      <c r="F71" s="59"/>
      <c r="G71" s="152"/>
    </row>
    <row r="72" spans="1:7" ht="28.5" customHeight="1" x14ac:dyDescent="0.2">
      <c r="A72" s="129" t="s">
        <v>863</v>
      </c>
      <c r="B72" s="133" t="s">
        <v>611</v>
      </c>
      <c r="C72" s="159" t="s">
        <v>297</v>
      </c>
      <c r="D72" s="163" t="s">
        <v>700</v>
      </c>
      <c r="E72" s="62">
        <f t="shared" si="4"/>
        <v>0</v>
      </c>
      <c r="F72" s="59"/>
      <c r="G72" s="152"/>
    </row>
    <row r="73" spans="1:7" ht="28.5" customHeight="1" x14ac:dyDescent="0.2">
      <c r="A73" s="129" t="s">
        <v>864</v>
      </c>
      <c r="B73" s="133" t="s">
        <v>613</v>
      </c>
      <c r="C73" s="159" t="s">
        <v>297</v>
      </c>
      <c r="D73" s="163" t="s">
        <v>701</v>
      </c>
      <c r="E73" s="62">
        <f t="shared" si="4"/>
        <v>0</v>
      </c>
      <c r="F73" s="59"/>
      <c r="G73" s="152"/>
    </row>
    <row r="74" spans="1:7" ht="28.5" customHeight="1" x14ac:dyDescent="0.2">
      <c r="A74" s="129">
        <v>93</v>
      </c>
      <c r="B74" s="133" t="s">
        <v>702</v>
      </c>
      <c r="C74" s="159" t="s">
        <v>703</v>
      </c>
      <c r="D74" s="163" t="s">
        <v>704</v>
      </c>
      <c r="E74" s="62">
        <f t="shared" si="4"/>
        <v>0</v>
      </c>
      <c r="F74" s="40">
        <f>+F75+F76+F77</f>
        <v>0</v>
      </c>
      <c r="G74" s="153">
        <f>+G75+G76+G77</f>
        <v>0</v>
      </c>
    </row>
    <row r="75" spans="1:7" ht="28.5" customHeight="1" x14ac:dyDescent="0.2">
      <c r="A75" s="129" t="s">
        <v>921</v>
      </c>
      <c r="B75" s="133" t="s">
        <v>705</v>
      </c>
      <c r="C75" s="159" t="s">
        <v>703</v>
      </c>
      <c r="D75" s="163" t="s">
        <v>706</v>
      </c>
      <c r="E75" s="62">
        <f>+F75+G75</f>
        <v>0</v>
      </c>
      <c r="F75" s="59"/>
      <c r="G75" s="152"/>
    </row>
    <row r="76" spans="1:7" ht="28.5" customHeight="1" x14ac:dyDescent="0.2">
      <c r="A76" s="129" t="s">
        <v>922</v>
      </c>
      <c r="B76" s="133" t="s">
        <v>707</v>
      </c>
      <c r="C76" s="159" t="s">
        <v>703</v>
      </c>
      <c r="D76" s="163" t="s">
        <v>708</v>
      </c>
      <c r="E76" s="62">
        <f t="shared" si="4"/>
        <v>0</v>
      </c>
      <c r="F76" s="59"/>
      <c r="G76" s="152"/>
    </row>
    <row r="77" spans="1:7" ht="28.5" customHeight="1" x14ac:dyDescent="0.2">
      <c r="A77" s="129" t="s">
        <v>923</v>
      </c>
      <c r="B77" s="133" t="s">
        <v>622</v>
      </c>
      <c r="C77" s="159" t="s">
        <v>703</v>
      </c>
      <c r="D77" s="163" t="s">
        <v>709</v>
      </c>
      <c r="E77" s="62">
        <f t="shared" si="4"/>
        <v>0</v>
      </c>
      <c r="F77" s="59"/>
      <c r="G77" s="152"/>
    </row>
    <row r="78" spans="1:7" ht="27.75" x14ac:dyDescent="0.2">
      <c r="A78" s="129">
        <v>94</v>
      </c>
      <c r="B78" s="133" t="s">
        <v>624</v>
      </c>
      <c r="C78" s="159" t="s">
        <v>710</v>
      </c>
      <c r="D78" s="163" t="s">
        <v>711</v>
      </c>
      <c r="E78" s="366">
        <v>0</v>
      </c>
      <c r="F78" s="363">
        <v>0</v>
      </c>
      <c r="G78" s="364">
        <v>0</v>
      </c>
    </row>
    <row r="79" spans="1:7" ht="28.5" customHeight="1" x14ac:dyDescent="0.2">
      <c r="A79" s="129">
        <v>95</v>
      </c>
      <c r="B79" s="133" t="s">
        <v>625</v>
      </c>
      <c r="C79" s="159" t="s">
        <v>626</v>
      </c>
      <c r="D79" s="163" t="s">
        <v>712</v>
      </c>
      <c r="E79" s="57">
        <f t="shared" si="4"/>
        <v>0</v>
      </c>
      <c r="F79" s="56"/>
      <c r="G79" s="143"/>
    </row>
    <row r="80" spans="1:7" ht="55.5" x14ac:dyDescent="0.2">
      <c r="A80" s="129">
        <v>96</v>
      </c>
      <c r="B80" s="133" t="s">
        <v>851</v>
      </c>
      <c r="C80" s="139" t="s">
        <v>378</v>
      </c>
      <c r="D80" s="163" t="s">
        <v>713</v>
      </c>
      <c r="E80" s="366">
        <v>0</v>
      </c>
      <c r="F80" s="363">
        <v>0</v>
      </c>
      <c r="G80" s="364">
        <v>0</v>
      </c>
    </row>
    <row r="81" spans="1:7" ht="55.5" x14ac:dyDescent="0.2">
      <c r="A81" s="129">
        <v>97</v>
      </c>
      <c r="B81" s="133" t="s">
        <v>852</v>
      </c>
      <c r="C81" s="159" t="s">
        <v>710</v>
      </c>
      <c r="D81" s="163" t="s">
        <v>714</v>
      </c>
      <c r="E81" s="366">
        <v>0</v>
      </c>
      <c r="F81" s="363">
        <v>0</v>
      </c>
      <c r="G81" s="364">
        <v>0</v>
      </c>
    </row>
    <row r="82" spans="1:7" ht="28.5" customHeight="1" x14ac:dyDescent="0.2">
      <c r="A82" s="129" t="s">
        <v>924</v>
      </c>
      <c r="B82" s="133" t="s">
        <v>853</v>
      </c>
      <c r="C82" s="159" t="s">
        <v>710</v>
      </c>
      <c r="D82" s="163" t="s">
        <v>715</v>
      </c>
      <c r="E82" s="366">
        <v>0</v>
      </c>
      <c r="F82" s="363">
        <v>0</v>
      </c>
      <c r="G82" s="364">
        <v>0</v>
      </c>
    </row>
    <row r="83" spans="1:7" ht="28.5" customHeight="1" x14ac:dyDescent="0.2">
      <c r="A83" s="129">
        <v>98</v>
      </c>
      <c r="B83" s="133" t="s">
        <v>628</v>
      </c>
      <c r="C83" s="159" t="s">
        <v>629</v>
      </c>
      <c r="D83" s="163" t="s">
        <v>716</v>
      </c>
      <c r="E83" s="57">
        <f>+F83+G83</f>
        <v>0</v>
      </c>
      <c r="F83" s="56"/>
      <c r="G83" s="143"/>
    </row>
    <row r="84" spans="1:7" ht="28.5" customHeight="1" x14ac:dyDescent="0.2">
      <c r="A84" s="129" t="s">
        <v>925</v>
      </c>
      <c r="B84" s="133" t="s">
        <v>631</v>
      </c>
      <c r="C84" s="159" t="s">
        <v>629</v>
      </c>
      <c r="D84" s="163" t="s">
        <v>717</v>
      </c>
      <c r="E84" s="57">
        <f>+F84+G84</f>
        <v>0</v>
      </c>
      <c r="F84" s="56"/>
      <c r="G84" s="143"/>
    </row>
    <row r="85" spans="1:7" ht="27.75" x14ac:dyDescent="0.2">
      <c r="A85" s="129">
        <v>99</v>
      </c>
      <c r="B85" s="133" t="s">
        <v>866</v>
      </c>
      <c r="C85" s="159" t="s">
        <v>854</v>
      </c>
      <c r="D85" s="163" t="s">
        <v>718</v>
      </c>
      <c r="E85" s="366">
        <v>0</v>
      </c>
      <c r="F85" s="363">
        <v>0</v>
      </c>
      <c r="G85" s="364">
        <v>0</v>
      </c>
    </row>
    <row r="86" spans="1:7" ht="27.75" x14ac:dyDescent="0.2">
      <c r="A86" s="129" t="s">
        <v>926</v>
      </c>
      <c r="B86" s="133" t="s">
        <v>868</v>
      </c>
      <c r="C86" s="159" t="s">
        <v>854</v>
      </c>
      <c r="D86" s="163" t="s">
        <v>719</v>
      </c>
      <c r="E86" s="366">
        <v>0</v>
      </c>
      <c r="F86" s="363">
        <v>0</v>
      </c>
      <c r="G86" s="364">
        <v>0</v>
      </c>
    </row>
    <row r="87" spans="1:7" ht="28.5" customHeight="1" x14ac:dyDescent="0.2">
      <c r="A87" s="129">
        <v>100</v>
      </c>
      <c r="B87" s="133" t="s">
        <v>633</v>
      </c>
      <c r="C87" s="159" t="s">
        <v>579</v>
      </c>
      <c r="D87" s="163" t="s">
        <v>720</v>
      </c>
      <c r="E87" s="61">
        <f t="shared" ref="E87:G87" si="5">IF(E68=0,,E64/E68*100)</f>
        <v>0</v>
      </c>
      <c r="F87" s="41">
        <f t="shared" si="5"/>
        <v>0</v>
      </c>
      <c r="G87" s="45">
        <f t="shared" si="5"/>
        <v>0</v>
      </c>
    </row>
    <row r="88" spans="1:7" ht="73.5" customHeight="1" x14ac:dyDescent="0.2">
      <c r="A88" s="129">
        <v>101</v>
      </c>
      <c r="B88" s="133" t="s">
        <v>869</v>
      </c>
      <c r="C88" s="159" t="s">
        <v>635</v>
      </c>
      <c r="D88" s="163" t="s">
        <v>721</v>
      </c>
      <c r="E88" s="62">
        <f>IF(E74=0,,E70/E74)</f>
        <v>0</v>
      </c>
      <c r="F88" s="40">
        <f>IF(F74=0,,F70/F74)</f>
        <v>0</v>
      </c>
      <c r="G88" s="153">
        <f>IF(G74=0,,G70/G74)</f>
        <v>0</v>
      </c>
    </row>
    <row r="89" spans="1:7" ht="28.5" customHeight="1" x14ac:dyDescent="0.2">
      <c r="A89" s="129">
        <v>102</v>
      </c>
      <c r="B89" s="133" t="s">
        <v>637</v>
      </c>
      <c r="C89" s="159" t="s">
        <v>638</v>
      </c>
      <c r="D89" s="163" t="s">
        <v>722</v>
      </c>
      <c r="E89" s="154"/>
      <c r="F89" s="363">
        <v>0</v>
      </c>
      <c r="G89" s="364">
        <v>0</v>
      </c>
    </row>
    <row r="90" spans="1:7" ht="27.75" x14ac:dyDescent="0.2">
      <c r="A90" s="129">
        <v>103</v>
      </c>
      <c r="B90" s="133" t="s">
        <v>855</v>
      </c>
      <c r="C90" s="159" t="s">
        <v>638</v>
      </c>
      <c r="D90" s="163" t="s">
        <v>723</v>
      </c>
      <c r="E90" s="366">
        <v>0</v>
      </c>
      <c r="F90" s="363">
        <v>0</v>
      </c>
      <c r="G90" s="364">
        <v>0</v>
      </c>
    </row>
    <row r="91" spans="1:7" ht="55.5" x14ac:dyDescent="0.2">
      <c r="A91" s="129">
        <v>104</v>
      </c>
      <c r="B91" s="133" t="s">
        <v>856</v>
      </c>
      <c r="C91" s="159" t="s">
        <v>857</v>
      </c>
      <c r="D91" s="163" t="s">
        <v>724</v>
      </c>
      <c r="E91" s="366">
        <v>0</v>
      </c>
      <c r="F91" s="363">
        <v>0</v>
      </c>
      <c r="G91" s="364">
        <v>0</v>
      </c>
    </row>
    <row r="92" spans="1:7" ht="42.75" customHeight="1" x14ac:dyDescent="0.2">
      <c r="A92" s="129">
        <v>105</v>
      </c>
      <c r="B92" s="133" t="s">
        <v>640</v>
      </c>
      <c r="C92" s="159" t="s">
        <v>641</v>
      </c>
      <c r="D92" s="163" t="s">
        <v>725</v>
      </c>
      <c r="E92" s="155"/>
      <c r="F92" s="363">
        <v>0</v>
      </c>
      <c r="G92" s="364">
        <v>0</v>
      </c>
    </row>
    <row r="93" spans="1:7" ht="28.5" customHeight="1" x14ac:dyDescent="0.2">
      <c r="A93" s="129">
        <v>106</v>
      </c>
      <c r="B93" s="133" t="s">
        <v>643</v>
      </c>
      <c r="C93" s="159" t="s">
        <v>644</v>
      </c>
      <c r="D93" s="163" t="s">
        <v>726</v>
      </c>
      <c r="E93" s="62">
        <f>F93+G93</f>
        <v>0</v>
      </c>
      <c r="F93" s="56"/>
      <c r="G93" s="143"/>
    </row>
    <row r="94" spans="1:7" ht="28.5" customHeight="1" x14ac:dyDescent="0.2">
      <c r="A94" s="129">
        <v>107</v>
      </c>
      <c r="B94" s="116" t="s">
        <v>727</v>
      </c>
      <c r="C94" s="139" t="s">
        <v>309</v>
      </c>
      <c r="D94" s="163" t="s">
        <v>728</v>
      </c>
      <c r="E94" s="61">
        <f>IF(E70=0,,E57/E70)</f>
        <v>0</v>
      </c>
      <c r="F94" s="41">
        <f>IF(F70=0,,F57/F70)</f>
        <v>0</v>
      </c>
      <c r="G94" s="45">
        <f>IF(G70=0,,G57/G70)</f>
        <v>0</v>
      </c>
    </row>
    <row r="95" spans="1:7" ht="28.5" customHeight="1" x14ac:dyDescent="0.2">
      <c r="A95" s="129" t="s">
        <v>865</v>
      </c>
      <c r="B95" s="116" t="s">
        <v>648</v>
      </c>
      <c r="C95" s="139" t="s">
        <v>309</v>
      </c>
      <c r="D95" s="163" t="s">
        <v>729</v>
      </c>
      <c r="E95" s="166"/>
      <c r="F95" s="64"/>
      <c r="G95" s="167"/>
    </row>
    <row r="96" spans="1:7" ht="28.5" customHeight="1" x14ac:dyDescent="0.2">
      <c r="A96" s="129" t="s">
        <v>927</v>
      </c>
      <c r="B96" s="116" t="s">
        <v>649</v>
      </c>
      <c r="C96" s="139" t="s">
        <v>309</v>
      </c>
      <c r="D96" s="163" t="s">
        <v>730</v>
      </c>
      <c r="E96" s="166"/>
      <c r="F96" s="64"/>
      <c r="G96" s="167"/>
    </row>
    <row r="97" spans="1:7" ht="55.5" x14ac:dyDescent="0.2">
      <c r="A97" s="129">
        <v>108</v>
      </c>
      <c r="B97" s="116" t="s">
        <v>651</v>
      </c>
      <c r="C97" s="139" t="s">
        <v>378</v>
      </c>
      <c r="D97" s="163" t="s">
        <v>731</v>
      </c>
      <c r="E97" s="57">
        <f t="shared" ref="E97:E105" si="6">F97+G97</f>
        <v>0</v>
      </c>
      <c r="F97" s="31">
        <f>F98+F99</f>
        <v>0</v>
      </c>
      <c r="G97" s="32">
        <f>G98+G99</f>
        <v>0</v>
      </c>
    </row>
    <row r="98" spans="1:7" ht="28.5" customHeight="1" x14ac:dyDescent="0.2">
      <c r="A98" s="129" t="s">
        <v>867</v>
      </c>
      <c r="B98" s="116" t="s">
        <v>653</v>
      </c>
      <c r="C98" s="139" t="s">
        <v>378</v>
      </c>
      <c r="D98" s="163" t="s">
        <v>732</v>
      </c>
      <c r="E98" s="57">
        <f t="shared" si="6"/>
        <v>0</v>
      </c>
      <c r="F98" s="56"/>
      <c r="G98" s="143"/>
    </row>
    <row r="99" spans="1:7" ht="28.5" customHeight="1" x14ac:dyDescent="0.2">
      <c r="A99" s="129" t="s">
        <v>928</v>
      </c>
      <c r="B99" s="116" t="s">
        <v>655</v>
      </c>
      <c r="C99" s="139" t="s">
        <v>378</v>
      </c>
      <c r="D99" s="163" t="s">
        <v>733</v>
      </c>
      <c r="E99" s="57">
        <f t="shared" si="6"/>
        <v>0</v>
      </c>
      <c r="F99" s="56"/>
      <c r="G99" s="143"/>
    </row>
    <row r="100" spans="1:7" ht="55.5" x14ac:dyDescent="0.2">
      <c r="A100" s="129">
        <v>109</v>
      </c>
      <c r="B100" s="116" t="s">
        <v>734</v>
      </c>
      <c r="C100" s="139" t="s">
        <v>378</v>
      </c>
      <c r="D100" s="163" t="s">
        <v>735</v>
      </c>
      <c r="E100" s="57">
        <f t="shared" si="6"/>
        <v>0</v>
      </c>
      <c r="F100" s="31">
        <f>F101+F102</f>
        <v>0</v>
      </c>
      <c r="G100" s="32">
        <f>G101+G102</f>
        <v>0</v>
      </c>
    </row>
    <row r="101" spans="1:7" ht="28.5" customHeight="1" x14ac:dyDescent="0.2">
      <c r="A101" s="129" t="s">
        <v>929</v>
      </c>
      <c r="B101" s="116" t="s">
        <v>653</v>
      </c>
      <c r="C101" s="139" t="s">
        <v>378</v>
      </c>
      <c r="D101" s="163" t="s">
        <v>736</v>
      </c>
      <c r="E101" s="57">
        <f t="shared" si="6"/>
        <v>0</v>
      </c>
      <c r="F101" s="56"/>
      <c r="G101" s="143"/>
    </row>
    <row r="102" spans="1:7" ht="28.5" customHeight="1" x14ac:dyDescent="0.2">
      <c r="A102" s="129" t="s">
        <v>930</v>
      </c>
      <c r="B102" s="116" t="s">
        <v>655</v>
      </c>
      <c r="C102" s="139" t="s">
        <v>378</v>
      </c>
      <c r="D102" s="163" t="s">
        <v>737</v>
      </c>
      <c r="E102" s="57">
        <f t="shared" si="6"/>
        <v>0</v>
      </c>
      <c r="F102" s="56"/>
      <c r="G102" s="143"/>
    </row>
    <row r="103" spans="1:7" ht="55.5" x14ac:dyDescent="0.2">
      <c r="A103" s="129">
        <v>110</v>
      </c>
      <c r="B103" s="116" t="s">
        <v>661</v>
      </c>
      <c r="C103" s="139" t="s">
        <v>378</v>
      </c>
      <c r="D103" s="163" t="s">
        <v>738</v>
      </c>
      <c r="E103" s="57">
        <f t="shared" si="6"/>
        <v>0</v>
      </c>
      <c r="F103" s="31">
        <f>F104+F105</f>
        <v>0</v>
      </c>
      <c r="G103" s="32">
        <f>G104+G105</f>
        <v>0</v>
      </c>
    </row>
    <row r="104" spans="1:7" ht="28.5" customHeight="1" x14ac:dyDescent="0.2">
      <c r="A104" s="129" t="s">
        <v>931</v>
      </c>
      <c r="B104" s="116" t="s">
        <v>653</v>
      </c>
      <c r="C104" s="139" t="s">
        <v>378</v>
      </c>
      <c r="D104" s="163" t="s">
        <v>739</v>
      </c>
      <c r="E104" s="57">
        <f t="shared" si="6"/>
        <v>0</v>
      </c>
      <c r="F104" s="56"/>
      <c r="G104" s="143"/>
    </row>
    <row r="105" spans="1:7" ht="28.5" customHeight="1" x14ac:dyDescent="0.2">
      <c r="A105" s="129" t="s">
        <v>932</v>
      </c>
      <c r="B105" s="116" t="s">
        <v>655</v>
      </c>
      <c r="C105" s="139" t="s">
        <v>378</v>
      </c>
      <c r="D105" s="163" t="s">
        <v>740</v>
      </c>
      <c r="E105" s="57">
        <f t="shared" si="6"/>
        <v>0</v>
      </c>
      <c r="F105" s="56"/>
      <c r="G105" s="143"/>
    </row>
    <row r="106" spans="1:7" ht="27.75" x14ac:dyDescent="0.2">
      <c r="A106" s="129">
        <v>111</v>
      </c>
      <c r="B106" s="116" t="s">
        <v>665</v>
      </c>
      <c r="C106" s="139" t="s">
        <v>666</v>
      </c>
      <c r="D106" s="163" t="s">
        <v>741</v>
      </c>
      <c r="E106" s="154"/>
      <c r="F106" s="56"/>
      <c r="G106" s="143"/>
    </row>
    <row r="107" spans="1:7" ht="55.5" x14ac:dyDescent="0.2">
      <c r="A107" s="129">
        <v>112</v>
      </c>
      <c r="B107" s="116" t="s">
        <v>742</v>
      </c>
      <c r="C107" s="139" t="s">
        <v>666</v>
      </c>
      <c r="D107" s="163" t="s">
        <v>743</v>
      </c>
      <c r="E107" s="154"/>
      <c r="F107" s="56"/>
      <c r="G107" s="143"/>
    </row>
    <row r="108" spans="1:7" ht="28.5" customHeight="1" x14ac:dyDescent="0.2">
      <c r="A108" s="129">
        <v>113</v>
      </c>
      <c r="B108" s="116" t="s">
        <v>670</v>
      </c>
      <c r="C108" s="139" t="s">
        <v>309</v>
      </c>
      <c r="D108" s="163" t="s">
        <v>744</v>
      </c>
      <c r="E108" s="61">
        <f t="shared" ref="E108:G108" si="7">IF(E70=0,,+E68/E70)</f>
        <v>0</v>
      </c>
      <c r="F108" s="41">
        <f t="shared" si="7"/>
        <v>0</v>
      </c>
      <c r="G108" s="45">
        <f t="shared" si="7"/>
        <v>0</v>
      </c>
    </row>
    <row r="109" spans="1:7" ht="65.25" customHeight="1" x14ac:dyDescent="0.2">
      <c r="A109" s="129">
        <v>114</v>
      </c>
      <c r="B109" s="116" t="s">
        <v>672</v>
      </c>
      <c r="C109" s="139" t="s">
        <v>673</v>
      </c>
      <c r="D109" s="163" t="s">
        <v>745</v>
      </c>
      <c r="E109" s="61">
        <f>IF(E74=0,,IF(E74=0,,+E68/E74)/E89*30.29)</f>
        <v>0</v>
      </c>
      <c r="F109" s="41">
        <f>IF(F74=0,,IF(F74=0,,+F68/F74)/E89*30.29)</f>
        <v>0</v>
      </c>
      <c r="G109" s="45">
        <f>IF(G74=0,,IF(G74=0,,+G68/G74)/E89*30.29)</f>
        <v>0</v>
      </c>
    </row>
    <row r="110" spans="1:7" ht="86.25" customHeight="1" x14ac:dyDescent="0.2">
      <c r="A110" s="129">
        <v>115</v>
      </c>
      <c r="B110" s="116" t="s">
        <v>675</v>
      </c>
      <c r="C110" s="139" t="s">
        <v>676</v>
      </c>
      <c r="D110" s="163" t="s">
        <v>746</v>
      </c>
      <c r="E110" s="61">
        <f>IF(E70=0,,E66/E70)</f>
        <v>0</v>
      </c>
      <c r="F110" s="41">
        <f>IF(F70=0,,F66/F70)</f>
        <v>0</v>
      </c>
      <c r="G110" s="45">
        <f>IF(G70=0,,IF(G74=0,,G66/G74)/E89*30.29)</f>
        <v>0</v>
      </c>
    </row>
    <row r="111" spans="1:7" ht="60.75" customHeight="1" x14ac:dyDescent="0.2">
      <c r="A111" s="129" t="s">
        <v>933</v>
      </c>
      <c r="B111" s="116" t="s">
        <v>678</v>
      </c>
      <c r="C111" s="139" t="s">
        <v>679</v>
      </c>
      <c r="D111" s="163" t="s">
        <v>747</v>
      </c>
      <c r="E111" s="61">
        <f>IF(E70=0,,IF(#REF!=0,,#REF!/E70))</f>
        <v>0</v>
      </c>
      <c r="F111" s="41">
        <f>IF(F70=0,,#REF!/F70)</f>
        <v>0</v>
      </c>
      <c r="G111" s="45">
        <f>IF(G74=0,,IF(G74=0,,#REF!/G74/E89*30.29))</f>
        <v>0</v>
      </c>
    </row>
    <row r="112" spans="1:7" ht="55.5" customHeight="1" x14ac:dyDescent="0.2">
      <c r="A112" s="129" t="s">
        <v>934</v>
      </c>
      <c r="B112" s="116" t="s">
        <v>680</v>
      </c>
      <c r="C112" s="139" t="s">
        <v>679</v>
      </c>
      <c r="D112" s="163" t="s">
        <v>748</v>
      </c>
      <c r="E112" s="61">
        <f>IF(E70=0,,IF(#REF!=0,,(E66-#REF!)/E70))</f>
        <v>0</v>
      </c>
      <c r="F112" s="41">
        <f>IF(F70=0,,IF(#REF!=0,,(F66-#REF!)/F70))</f>
        <v>0</v>
      </c>
      <c r="G112" s="45">
        <f>IF(G70=0,,IF(#REF!=0,,(G66-#REF!)/G70/E89*30.29))</f>
        <v>0</v>
      </c>
    </row>
    <row r="113" spans="1:7" ht="28.5" customHeight="1" thickBot="1" x14ac:dyDescent="0.25">
      <c r="A113" s="130">
        <v>116</v>
      </c>
      <c r="B113" s="149" t="s">
        <v>681</v>
      </c>
      <c r="C113" s="140" t="s">
        <v>309</v>
      </c>
      <c r="D113" s="164" t="s">
        <v>749</v>
      </c>
      <c r="E113" s="83">
        <f>+E108-E110</f>
        <v>0</v>
      </c>
      <c r="F113" s="65">
        <f>+F108-F110</f>
        <v>0</v>
      </c>
      <c r="G113" s="168">
        <f>+G109-G110</f>
        <v>0</v>
      </c>
    </row>
  </sheetData>
  <sheetProtection password="CC2F" sheet="1" objects="1" scenarios="1" formatCells="0" formatColumns="0" formatRows="0"/>
  <mergeCells count="14">
    <mergeCell ref="A1:G1"/>
    <mergeCell ref="A69:G69"/>
    <mergeCell ref="A19:G19"/>
    <mergeCell ref="A56:G56"/>
    <mergeCell ref="A2:G2"/>
    <mergeCell ref="A3:A6"/>
    <mergeCell ref="B3:B6"/>
    <mergeCell ref="C3:C6"/>
    <mergeCell ref="D3:D6"/>
    <mergeCell ref="E3:G3"/>
    <mergeCell ref="E4:E6"/>
    <mergeCell ref="F4:G4"/>
    <mergeCell ref="F5:F6"/>
    <mergeCell ref="G5:G6"/>
  </mergeCells>
  <pageMargins left="0.23622047244094491" right="0.23622047244094491" top="0.31" bottom="0.31" header="0.31496062992125984" footer="0.31496062992125984"/>
  <pageSetup paperSize="9" scale="3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5"/>
  <sheetViews>
    <sheetView view="pageBreakPreview" topLeftCell="A22" zoomScale="25" zoomScaleNormal="25" zoomScaleSheetLayoutView="25" workbookViewId="0">
      <selection activeCell="E15" sqref="E15"/>
    </sheetView>
  </sheetViews>
  <sheetFormatPr defaultRowHeight="11.45" customHeight="1" x14ac:dyDescent="0.35"/>
  <cols>
    <col min="1" max="1" width="12.85546875" style="20" customWidth="1"/>
    <col min="2" max="2" width="97.140625" style="20" customWidth="1"/>
    <col min="3" max="3" width="17.5703125" style="21" customWidth="1"/>
    <col min="4" max="4" width="20" style="22" customWidth="1"/>
    <col min="5" max="5" width="25.7109375" style="20" customWidth="1"/>
    <col min="6" max="6" width="16.28515625" style="20" customWidth="1"/>
    <col min="7" max="7" width="17.7109375" style="20" customWidth="1"/>
    <col min="8" max="8" width="17.85546875" style="20" bestFit="1" customWidth="1"/>
    <col min="9" max="9" width="14.85546875" style="20" customWidth="1"/>
    <col min="10" max="10" width="24.140625" style="20" customWidth="1"/>
    <col min="11" max="11" width="20.7109375" style="20" bestFit="1" customWidth="1"/>
    <col min="12" max="12" width="17.7109375" style="20" customWidth="1"/>
    <col min="13" max="13" width="17.85546875" style="20" bestFit="1" customWidth="1"/>
    <col min="14" max="14" width="17.85546875" style="20" customWidth="1"/>
    <col min="15" max="15" width="20.140625" style="20" customWidth="1"/>
    <col min="16" max="17" width="17.7109375" style="101" bestFit="1" customWidth="1"/>
    <col min="18" max="18" width="14.140625" style="101" bestFit="1" customWidth="1"/>
    <col min="19" max="19" width="19" style="101" customWidth="1"/>
    <col min="20" max="20" width="23.7109375" style="20" customWidth="1"/>
    <col min="21" max="256" width="9.140625" style="20"/>
    <col min="257" max="257" width="10.7109375" style="20" customWidth="1"/>
    <col min="258" max="258" width="68.7109375" style="20" customWidth="1"/>
    <col min="259" max="259" width="17.5703125" style="20" customWidth="1"/>
    <col min="260" max="260" width="14.140625" style="20" customWidth="1"/>
    <col min="261" max="261" width="18.42578125" style="20" customWidth="1"/>
    <col min="262" max="262" width="16.28515625" style="20" customWidth="1"/>
    <col min="263" max="263" width="17.7109375" style="20" customWidth="1"/>
    <col min="264" max="264" width="17.85546875" style="20" bestFit="1" customWidth="1"/>
    <col min="265" max="265" width="14.85546875" style="20" customWidth="1"/>
    <col min="266" max="266" width="20.5703125" style="20" customWidth="1"/>
    <col min="267" max="267" width="20.7109375" style="20" bestFit="1" customWidth="1"/>
    <col min="268" max="268" width="17.7109375" style="20" customWidth="1"/>
    <col min="269" max="269" width="17.85546875" style="20" bestFit="1" customWidth="1"/>
    <col min="270" max="270" width="17.85546875" style="20" customWidth="1"/>
    <col min="271" max="271" width="16.5703125" style="20" customWidth="1"/>
    <col min="272" max="273" width="17.7109375" style="20" bestFit="1" customWidth="1"/>
    <col min="274" max="274" width="14.140625" style="20" bestFit="1" customWidth="1"/>
    <col min="275" max="275" width="16" style="20" customWidth="1"/>
    <col min="276" max="512" width="9.140625" style="20"/>
    <col min="513" max="513" width="10.7109375" style="20" customWidth="1"/>
    <col min="514" max="514" width="68.7109375" style="20" customWidth="1"/>
    <col min="515" max="515" width="17.5703125" style="20" customWidth="1"/>
    <col min="516" max="516" width="14.140625" style="20" customWidth="1"/>
    <col min="517" max="517" width="18.42578125" style="20" customWidth="1"/>
    <col min="518" max="518" width="16.28515625" style="20" customWidth="1"/>
    <col min="519" max="519" width="17.7109375" style="20" customWidth="1"/>
    <col min="520" max="520" width="17.85546875" style="20" bestFit="1" customWidth="1"/>
    <col min="521" max="521" width="14.85546875" style="20" customWidth="1"/>
    <col min="522" max="522" width="20.5703125" style="20" customWidth="1"/>
    <col min="523" max="523" width="20.7109375" style="20" bestFit="1" customWidth="1"/>
    <col min="524" max="524" width="17.7109375" style="20" customWidth="1"/>
    <col min="525" max="525" width="17.85546875" style="20" bestFit="1" customWidth="1"/>
    <col min="526" max="526" width="17.85546875" style="20" customWidth="1"/>
    <col min="527" max="527" width="16.5703125" style="20" customWidth="1"/>
    <col min="528" max="529" width="17.7109375" style="20" bestFit="1" customWidth="1"/>
    <col min="530" max="530" width="14.140625" style="20" bestFit="1" customWidth="1"/>
    <col min="531" max="531" width="16" style="20" customWidth="1"/>
    <col min="532" max="768" width="9.140625" style="20"/>
    <col min="769" max="769" width="10.7109375" style="20" customWidth="1"/>
    <col min="770" max="770" width="68.7109375" style="20" customWidth="1"/>
    <col min="771" max="771" width="17.5703125" style="20" customWidth="1"/>
    <col min="772" max="772" width="14.140625" style="20" customWidth="1"/>
    <col min="773" max="773" width="18.42578125" style="20" customWidth="1"/>
    <col min="774" max="774" width="16.28515625" style="20" customWidth="1"/>
    <col min="775" max="775" width="17.7109375" style="20" customWidth="1"/>
    <col min="776" max="776" width="17.85546875" style="20" bestFit="1" customWidth="1"/>
    <col min="777" max="777" width="14.85546875" style="20" customWidth="1"/>
    <col min="778" max="778" width="20.5703125" style="20" customWidth="1"/>
    <col min="779" max="779" width="20.7109375" style="20" bestFit="1" customWidth="1"/>
    <col min="780" max="780" width="17.7109375" style="20" customWidth="1"/>
    <col min="781" max="781" width="17.85546875" style="20" bestFit="1" customWidth="1"/>
    <col min="782" max="782" width="17.85546875" style="20" customWidth="1"/>
    <col min="783" max="783" width="16.5703125" style="20" customWidth="1"/>
    <col min="784" max="785" width="17.7109375" style="20" bestFit="1" customWidth="1"/>
    <col min="786" max="786" width="14.140625" style="20" bestFit="1" customWidth="1"/>
    <col min="787" max="787" width="16" style="20" customWidth="1"/>
    <col min="788" max="1024" width="9.140625" style="20"/>
    <col min="1025" max="1025" width="10.7109375" style="20" customWidth="1"/>
    <col min="1026" max="1026" width="68.7109375" style="20" customWidth="1"/>
    <col min="1027" max="1027" width="17.5703125" style="20" customWidth="1"/>
    <col min="1028" max="1028" width="14.140625" style="20" customWidth="1"/>
    <col min="1029" max="1029" width="18.42578125" style="20" customWidth="1"/>
    <col min="1030" max="1030" width="16.28515625" style="20" customWidth="1"/>
    <col min="1031" max="1031" width="17.7109375" style="20" customWidth="1"/>
    <col min="1032" max="1032" width="17.85546875" style="20" bestFit="1" customWidth="1"/>
    <col min="1033" max="1033" width="14.85546875" style="20" customWidth="1"/>
    <col min="1034" max="1034" width="20.5703125" style="20" customWidth="1"/>
    <col min="1035" max="1035" width="20.7109375" style="20" bestFit="1" customWidth="1"/>
    <col min="1036" max="1036" width="17.7109375" style="20" customWidth="1"/>
    <col min="1037" max="1037" width="17.85546875" style="20" bestFit="1" customWidth="1"/>
    <col min="1038" max="1038" width="17.85546875" style="20" customWidth="1"/>
    <col min="1039" max="1039" width="16.5703125" style="20" customWidth="1"/>
    <col min="1040" max="1041" width="17.7109375" style="20" bestFit="1" customWidth="1"/>
    <col min="1042" max="1042" width="14.140625" style="20" bestFit="1" customWidth="1"/>
    <col min="1043" max="1043" width="16" style="20" customWidth="1"/>
    <col min="1044" max="1280" width="9.140625" style="20"/>
    <col min="1281" max="1281" width="10.7109375" style="20" customWidth="1"/>
    <col min="1282" max="1282" width="68.7109375" style="20" customWidth="1"/>
    <col min="1283" max="1283" width="17.5703125" style="20" customWidth="1"/>
    <col min="1284" max="1284" width="14.140625" style="20" customWidth="1"/>
    <col min="1285" max="1285" width="18.42578125" style="20" customWidth="1"/>
    <col min="1286" max="1286" width="16.28515625" style="20" customWidth="1"/>
    <col min="1287" max="1287" width="17.7109375" style="20" customWidth="1"/>
    <col min="1288" max="1288" width="17.85546875" style="20" bestFit="1" customWidth="1"/>
    <col min="1289" max="1289" width="14.85546875" style="20" customWidth="1"/>
    <col min="1290" max="1290" width="20.5703125" style="20" customWidth="1"/>
    <col min="1291" max="1291" width="20.7109375" style="20" bestFit="1" customWidth="1"/>
    <col min="1292" max="1292" width="17.7109375" style="20" customWidth="1"/>
    <col min="1293" max="1293" width="17.85546875" style="20" bestFit="1" customWidth="1"/>
    <col min="1294" max="1294" width="17.85546875" style="20" customWidth="1"/>
    <col min="1295" max="1295" width="16.5703125" style="20" customWidth="1"/>
    <col min="1296" max="1297" width="17.7109375" style="20" bestFit="1" customWidth="1"/>
    <col min="1298" max="1298" width="14.140625" style="20" bestFit="1" customWidth="1"/>
    <col min="1299" max="1299" width="16" style="20" customWidth="1"/>
    <col min="1300" max="1536" width="9.140625" style="20"/>
    <col min="1537" max="1537" width="10.7109375" style="20" customWidth="1"/>
    <col min="1538" max="1538" width="68.7109375" style="20" customWidth="1"/>
    <col min="1539" max="1539" width="17.5703125" style="20" customWidth="1"/>
    <col min="1540" max="1540" width="14.140625" style="20" customWidth="1"/>
    <col min="1541" max="1541" width="18.42578125" style="20" customWidth="1"/>
    <col min="1542" max="1542" width="16.28515625" style="20" customWidth="1"/>
    <col min="1543" max="1543" width="17.7109375" style="20" customWidth="1"/>
    <col min="1544" max="1544" width="17.85546875" style="20" bestFit="1" customWidth="1"/>
    <col min="1545" max="1545" width="14.85546875" style="20" customWidth="1"/>
    <col min="1546" max="1546" width="20.5703125" style="20" customWidth="1"/>
    <col min="1547" max="1547" width="20.7109375" style="20" bestFit="1" customWidth="1"/>
    <col min="1548" max="1548" width="17.7109375" style="20" customWidth="1"/>
    <col min="1549" max="1549" width="17.85546875" style="20" bestFit="1" customWidth="1"/>
    <col min="1550" max="1550" width="17.85546875" style="20" customWidth="1"/>
    <col min="1551" max="1551" width="16.5703125" style="20" customWidth="1"/>
    <col min="1552" max="1553" width="17.7109375" style="20" bestFit="1" customWidth="1"/>
    <col min="1554" max="1554" width="14.140625" style="20" bestFit="1" customWidth="1"/>
    <col min="1555" max="1555" width="16" style="20" customWidth="1"/>
    <col min="1556" max="1792" width="9.140625" style="20"/>
    <col min="1793" max="1793" width="10.7109375" style="20" customWidth="1"/>
    <col min="1794" max="1794" width="68.7109375" style="20" customWidth="1"/>
    <col min="1795" max="1795" width="17.5703125" style="20" customWidth="1"/>
    <col min="1796" max="1796" width="14.140625" style="20" customWidth="1"/>
    <col min="1797" max="1797" width="18.42578125" style="20" customWidth="1"/>
    <col min="1798" max="1798" width="16.28515625" style="20" customWidth="1"/>
    <col min="1799" max="1799" width="17.7109375" style="20" customWidth="1"/>
    <col min="1800" max="1800" width="17.85546875" style="20" bestFit="1" customWidth="1"/>
    <col min="1801" max="1801" width="14.85546875" style="20" customWidth="1"/>
    <col min="1802" max="1802" width="20.5703125" style="20" customWidth="1"/>
    <col min="1803" max="1803" width="20.7109375" style="20" bestFit="1" customWidth="1"/>
    <col min="1804" max="1804" width="17.7109375" style="20" customWidth="1"/>
    <col min="1805" max="1805" width="17.85546875" style="20" bestFit="1" customWidth="1"/>
    <col min="1806" max="1806" width="17.85546875" style="20" customWidth="1"/>
    <col min="1807" max="1807" width="16.5703125" style="20" customWidth="1"/>
    <col min="1808" max="1809" width="17.7109375" style="20" bestFit="1" customWidth="1"/>
    <col min="1810" max="1810" width="14.140625" style="20" bestFit="1" customWidth="1"/>
    <col min="1811" max="1811" width="16" style="20" customWidth="1"/>
    <col min="1812" max="2048" width="9.140625" style="20"/>
    <col min="2049" max="2049" width="10.7109375" style="20" customWidth="1"/>
    <col min="2050" max="2050" width="68.7109375" style="20" customWidth="1"/>
    <col min="2051" max="2051" width="17.5703125" style="20" customWidth="1"/>
    <col min="2052" max="2052" width="14.140625" style="20" customWidth="1"/>
    <col min="2053" max="2053" width="18.42578125" style="20" customWidth="1"/>
    <col min="2054" max="2054" width="16.28515625" style="20" customWidth="1"/>
    <col min="2055" max="2055" width="17.7109375" style="20" customWidth="1"/>
    <col min="2056" max="2056" width="17.85546875" style="20" bestFit="1" customWidth="1"/>
    <col min="2057" max="2057" width="14.85546875" style="20" customWidth="1"/>
    <col min="2058" max="2058" width="20.5703125" style="20" customWidth="1"/>
    <col min="2059" max="2059" width="20.7109375" style="20" bestFit="1" customWidth="1"/>
    <col min="2060" max="2060" width="17.7109375" style="20" customWidth="1"/>
    <col min="2061" max="2061" width="17.85546875" style="20" bestFit="1" customWidth="1"/>
    <col min="2062" max="2062" width="17.85546875" style="20" customWidth="1"/>
    <col min="2063" max="2063" width="16.5703125" style="20" customWidth="1"/>
    <col min="2064" max="2065" width="17.7109375" style="20" bestFit="1" customWidth="1"/>
    <col min="2066" max="2066" width="14.140625" style="20" bestFit="1" customWidth="1"/>
    <col min="2067" max="2067" width="16" style="20" customWidth="1"/>
    <col min="2068" max="2304" width="9.140625" style="20"/>
    <col min="2305" max="2305" width="10.7109375" style="20" customWidth="1"/>
    <col min="2306" max="2306" width="68.7109375" style="20" customWidth="1"/>
    <col min="2307" max="2307" width="17.5703125" style="20" customWidth="1"/>
    <col min="2308" max="2308" width="14.140625" style="20" customWidth="1"/>
    <col min="2309" max="2309" width="18.42578125" style="20" customWidth="1"/>
    <col min="2310" max="2310" width="16.28515625" style="20" customWidth="1"/>
    <col min="2311" max="2311" width="17.7109375" style="20" customWidth="1"/>
    <col min="2312" max="2312" width="17.85546875" style="20" bestFit="1" customWidth="1"/>
    <col min="2313" max="2313" width="14.85546875" style="20" customWidth="1"/>
    <col min="2314" max="2314" width="20.5703125" style="20" customWidth="1"/>
    <col min="2315" max="2315" width="20.7109375" style="20" bestFit="1" customWidth="1"/>
    <col min="2316" max="2316" width="17.7109375" style="20" customWidth="1"/>
    <col min="2317" max="2317" width="17.85546875" style="20" bestFit="1" customWidth="1"/>
    <col min="2318" max="2318" width="17.85546875" style="20" customWidth="1"/>
    <col min="2319" max="2319" width="16.5703125" style="20" customWidth="1"/>
    <col min="2320" max="2321" width="17.7109375" style="20" bestFit="1" customWidth="1"/>
    <col min="2322" max="2322" width="14.140625" style="20" bestFit="1" customWidth="1"/>
    <col min="2323" max="2323" width="16" style="20" customWidth="1"/>
    <col min="2324" max="2560" width="9.140625" style="20"/>
    <col min="2561" max="2561" width="10.7109375" style="20" customWidth="1"/>
    <col min="2562" max="2562" width="68.7109375" style="20" customWidth="1"/>
    <col min="2563" max="2563" width="17.5703125" style="20" customWidth="1"/>
    <col min="2564" max="2564" width="14.140625" style="20" customWidth="1"/>
    <col min="2565" max="2565" width="18.42578125" style="20" customWidth="1"/>
    <col min="2566" max="2566" width="16.28515625" style="20" customWidth="1"/>
    <col min="2567" max="2567" width="17.7109375" style="20" customWidth="1"/>
    <col min="2568" max="2568" width="17.85546875" style="20" bestFit="1" customWidth="1"/>
    <col min="2569" max="2569" width="14.85546875" style="20" customWidth="1"/>
    <col min="2570" max="2570" width="20.5703125" style="20" customWidth="1"/>
    <col min="2571" max="2571" width="20.7109375" style="20" bestFit="1" customWidth="1"/>
    <col min="2572" max="2572" width="17.7109375" style="20" customWidth="1"/>
    <col min="2573" max="2573" width="17.85546875" style="20" bestFit="1" customWidth="1"/>
    <col min="2574" max="2574" width="17.85546875" style="20" customWidth="1"/>
    <col min="2575" max="2575" width="16.5703125" style="20" customWidth="1"/>
    <col min="2576" max="2577" width="17.7109375" style="20" bestFit="1" customWidth="1"/>
    <col min="2578" max="2578" width="14.140625" style="20" bestFit="1" customWidth="1"/>
    <col min="2579" max="2579" width="16" style="20" customWidth="1"/>
    <col min="2580" max="2816" width="9.140625" style="20"/>
    <col min="2817" max="2817" width="10.7109375" style="20" customWidth="1"/>
    <col min="2818" max="2818" width="68.7109375" style="20" customWidth="1"/>
    <col min="2819" max="2819" width="17.5703125" style="20" customWidth="1"/>
    <col min="2820" max="2820" width="14.140625" style="20" customWidth="1"/>
    <col min="2821" max="2821" width="18.42578125" style="20" customWidth="1"/>
    <col min="2822" max="2822" width="16.28515625" style="20" customWidth="1"/>
    <col min="2823" max="2823" width="17.7109375" style="20" customWidth="1"/>
    <col min="2824" max="2824" width="17.85546875" style="20" bestFit="1" customWidth="1"/>
    <col min="2825" max="2825" width="14.85546875" style="20" customWidth="1"/>
    <col min="2826" max="2826" width="20.5703125" style="20" customWidth="1"/>
    <col min="2827" max="2827" width="20.7109375" style="20" bestFit="1" customWidth="1"/>
    <col min="2828" max="2828" width="17.7109375" style="20" customWidth="1"/>
    <col min="2829" max="2829" width="17.85546875" style="20" bestFit="1" customWidth="1"/>
    <col min="2830" max="2830" width="17.85546875" style="20" customWidth="1"/>
    <col min="2831" max="2831" width="16.5703125" style="20" customWidth="1"/>
    <col min="2832" max="2833" width="17.7109375" style="20" bestFit="1" customWidth="1"/>
    <col min="2834" max="2834" width="14.140625" style="20" bestFit="1" customWidth="1"/>
    <col min="2835" max="2835" width="16" style="20" customWidth="1"/>
    <col min="2836" max="3072" width="9.140625" style="20"/>
    <col min="3073" max="3073" width="10.7109375" style="20" customWidth="1"/>
    <col min="3074" max="3074" width="68.7109375" style="20" customWidth="1"/>
    <col min="3075" max="3075" width="17.5703125" style="20" customWidth="1"/>
    <col min="3076" max="3076" width="14.140625" style="20" customWidth="1"/>
    <col min="3077" max="3077" width="18.42578125" style="20" customWidth="1"/>
    <col min="3078" max="3078" width="16.28515625" style="20" customWidth="1"/>
    <col min="3079" max="3079" width="17.7109375" style="20" customWidth="1"/>
    <col min="3080" max="3080" width="17.85546875" style="20" bestFit="1" customWidth="1"/>
    <col min="3081" max="3081" width="14.85546875" style="20" customWidth="1"/>
    <col min="3082" max="3082" width="20.5703125" style="20" customWidth="1"/>
    <col min="3083" max="3083" width="20.7109375" style="20" bestFit="1" customWidth="1"/>
    <col min="3084" max="3084" width="17.7109375" style="20" customWidth="1"/>
    <col min="3085" max="3085" width="17.85546875" style="20" bestFit="1" customWidth="1"/>
    <col min="3086" max="3086" width="17.85546875" style="20" customWidth="1"/>
    <col min="3087" max="3087" width="16.5703125" style="20" customWidth="1"/>
    <col min="3088" max="3089" width="17.7109375" style="20" bestFit="1" customWidth="1"/>
    <col min="3090" max="3090" width="14.140625" style="20" bestFit="1" customWidth="1"/>
    <col min="3091" max="3091" width="16" style="20" customWidth="1"/>
    <col min="3092" max="3328" width="9.140625" style="20"/>
    <col min="3329" max="3329" width="10.7109375" style="20" customWidth="1"/>
    <col min="3330" max="3330" width="68.7109375" style="20" customWidth="1"/>
    <col min="3331" max="3331" width="17.5703125" style="20" customWidth="1"/>
    <col min="3332" max="3332" width="14.140625" style="20" customWidth="1"/>
    <col min="3333" max="3333" width="18.42578125" style="20" customWidth="1"/>
    <col min="3334" max="3334" width="16.28515625" style="20" customWidth="1"/>
    <col min="3335" max="3335" width="17.7109375" style="20" customWidth="1"/>
    <col min="3336" max="3336" width="17.85546875" style="20" bestFit="1" customWidth="1"/>
    <col min="3337" max="3337" width="14.85546875" style="20" customWidth="1"/>
    <col min="3338" max="3338" width="20.5703125" style="20" customWidth="1"/>
    <col min="3339" max="3339" width="20.7109375" style="20" bestFit="1" customWidth="1"/>
    <col min="3340" max="3340" width="17.7109375" style="20" customWidth="1"/>
    <col min="3341" max="3341" width="17.85546875" style="20" bestFit="1" customWidth="1"/>
    <col min="3342" max="3342" width="17.85546875" style="20" customWidth="1"/>
    <col min="3343" max="3343" width="16.5703125" style="20" customWidth="1"/>
    <col min="3344" max="3345" width="17.7109375" style="20" bestFit="1" customWidth="1"/>
    <col min="3346" max="3346" width="14.140625" style="20" bestFit="1" customWidth="1"/>
    <col min="3347" max="3347" width="16" style="20" customWidth="1"/>
    <col min="3348" max="3584" width="9.140625" style="20"/>
    <col min="3585" max="3585" width="10.7109375" style="20" customWidth="1"/>
    <col min="3586" max="3586" width="68.7109375" style="20" customWidth="1"/>
    <col min="3587" max="3587" width="17.5703125" style="20" customWidth="1"/>
    <col min="3588" max="3588" width="14.140625" style="20" customWidth="1"/>
    <col min="3589" max="3589" width="18.42578125" style="20" customWidth="1"/>
    <col min="3590" max="3590" width="16.28515625" style="20" customWidth="1"/>
    <col min="3591" max="3591" width="17.7109375" style="20" customWidth="1"/>
    <col min="3592" max="3592" width="17.85546875" style="20" bestFit="1" customWidth="1"/>
    <col min="3593" max="3593" width="14.85546875" style="20" customWidth="1"/>
    <col min="3594" max="3594" width="20.5703125" style="20" customWidth="1"/>
    <col min="3595" max="3595" width="20.7109375" style="20" bestFit="1" customWidth="1"/>
    <col min="3596" max="3596" width="17.7109375" style="20" customWidth="1"/>
    <col min="3597" max="3597" width="17.85546875" style="20" bestFit="1" customWidth="1"/>
    <col min="3598" max="3598" width="17.85546875" style="20" customWidth="1"/>
    <col min="3599" max="3599" width="16.5703125" style="20" customWidth="1"/>
    <col min="3600" max="3601" width="17.7109375" style="20" bestFit="1" customWidth="1"/>
    <col min="3602" max="3602" width="14.140625" style="20" bestFit="1" customWidth="1"/>
    <col min="3603" max="3603" width="16" style="20" customWidth="1"/>
    <col min="3604" max="3840" width="9.140625" style="20"/>
    <col min="3841" max="3841" width="10.7109375" style="20" customWidth="1"/>
    <col min="3842" max="3842" width="68.7109375" style="20" customWidth="1"/>
    <col min="3843" max="3843" width="17.5703125" style="20" customWidth="1"/>
    <col min="3844" max="3844" width="14.140625" style="20" customWidth="1"/>
    <col min="3845" max="3845" width="18.42578125" style="20" customWidth="1"/>
    <col min="3846" max="3846" width="16.28515625" style="20" customWidth="1"/>
    <col min="3847" max="3847" width="17.7109375" style="20" customWidth="1"/>
    <col min="3848" max="3848" width="17.85546875" style="20" bestFit="1" customWidth="1"/>
    <col min="3849" max="3849" width="14.85546875" style="20" customWidth="1"/>
    <col min="3850" max="3850" width="20.5703125" style="20" customWidth="1"/>
    <col min="3851" max="3851" width="20.7109375" style="20" bestFit="1" customWidth="1"/>
    <col min="3852" max="3852" width="17.7109375" style="20" customWidth="1"/>
    <col min="3853" max="3853" width="17.85546875" style="20" bestFit="1" customWidth="1"/>
    <col min="3854" max="3854" width="17.85546875" style="20" customWidth="1"/>
    <col min="3855" max="3855" width="16.5703125" style="20" customWidth="1"/>
    <col min="3856" max="3857" width="17.7109375" style="20" bestFit="1" customWidth="1"/>
    <col min="3858" max="3858" width="14.140625" style="20" bestFit="1" customWidth="1"/>
    <col min="3859" max="3859" width="16" style="20" customWidth="1"/>
    <col min="3860" max="4096" width="9.140625" style="20"/>
    <col min="4097" max="4097" width="10.7109375" style="20" customWidth="1"/>
    <col min="4098" max="4098" width="68.7109375" style="20" customWidth="1"/>
    <col min="4099" max="4099" width="17.5703125" style="20" customWidth="1"/>
    <col min="4100" max="4100" width="14.140625" style="20" customWidth="1"/>
    <col min="4101" max="4101" width="18.42578125" style="20" customWidth="1"/>
    <col min="4102" max="4102" width="16.28515625" style="20" customWidth="1"/>
    <col min="4103" max="4103" width="17.7109375" style="20" customWidth="1"/>
    <col min="4104" max="4104" width="17.85546875" style="20" bestFit="1" customWidth="1"/>
    <col min="4105" max="4105" width="14.85546875" style="20" customWidth="1"/>
    <col min="4106" max="4106" width="20.5703125" style="20" customWidth="1"/>
    <col min="4107" max="4107" width="20.7109375" style="20" bestFit="1" customWidth="1"/>
    <col min="4108" max="4108" width="17.7109375" style="20" customWidth="1"/>
    <col min="4109" max="4109" width="17.85546875" style="20" bestFit="1" customWidth="1"/>
    <col min="4110" max="4110" width="17.85546875" style="20" customWidth="1"/>
    <col min="4111" max="4111" width="16.5703125" style="20" customWidth="1"/>
    <col min="4112" max="4113" width="17.7109375" style="20" bestFit="1" customWidth="1"/>
    <col min="4114" max="4114" width="14.140625" style="20" bestFit="1" customWidth="1"/>
    <col min="4115" max="4115" width="16" style="20" customWidth="1"/>
    <col min="4116" max="4352" width="9.140625" style="20"/>
    <col min="4353" max="4353" width="10.7109375" style="20" customWidth="1"/>
    <col min="4354" max="4354" width="68.7109375" style="20" customWidth="1"/>
    <col min="4355" max="4355" width="17.5703125" style="20" customWidth="1"/>
    <col min="4356" max="4356" width="14.140625" style="20" customWidth="1"/>
    <col min="4357" max="4357" width="18.42578125" style="20" customWidth="1"/>
    <col min="4358" max="4358" width="16.28515625" style="20" customWidth="1"/>
    <col min="4359" max="4359" width="17.7109375" style="20" customWidth="1"/>
    <col min="4360" max="4360" width="17.85546875" style="20" bestFit="1" customWidth="1"/>
    <col min="4361" max="4361" width="14.85546875" style="20" customWidth="1"/>
    <col min="4362" max="4362" width="20.5703125" style="20" customWidth="1"/>
    <col min="4363" max="4363" width="20.7109375" style="20" bestFit="1" customWidth="1"/>
    <col min="4364" max="4364" width="17.7109375" style="20" customWidth="1"/>
    <col min="4365" max="4365" width="17.85546875" style="20" bestFit="1" customWidth="1"/>
    <col min="4366" max="4366" width="17.85546875" style="20" customWidth="1"/>
    <col min="4367" max="4367" width="16.5703125" style="20" customWidth="1"/>
    <col min="4368" max="4369" width="17.7109375" style="20" bestFit="1" customWidth="1"/>
    <col min="4370" max="4370" width="14.140625" style="20" bestFit="1" customWidth="1"/>
    <col min="4371" max="4371" width="16" style="20" customWidth="1"/>
    <col min="4372" max="4608" width="9.140625" style="20"/>
    <col min="4609" max="4609" width="10.7109375" style="20" customWidth="1"/>
    <col min="4610" max="4610" width="68.7109375" style="20" customWidth="1"/>
    <col min="4611" max="4611" width="17.5703125" style="20" customWidth="1"/>
    <col min="4612" max="4612" width="14.140625" style="20" customWidth="1"/>
    <col min="4613" max="4613" width="18.42578125" style="20" customWidth="1"/>
    <col min="4614" max="4614" width="16.28515625" style="20" customWidth="1"/>
    <col min="4615" max="4615" width="17.7109375" style="20" customWidth="1"/>
    <col min="4616" max="4616" width="17.85546875" style="20" bestFit="1" customWidth="1"/>
    <col min="4617" max="4617" width="14.85546875" style="20" customWidth="1"/>
    <col min="4618" max="4618" width="20.5703125" style="20" customWidth="1"/>
    <col min="4619" max="4619" width="20.7109375" style="20" bestFit="1" customWidth="1"/>
    <col min="4620" max="4620" width="17.7109375" style="20" customWidth="1"/>
    <col min="4621" max="4621" width="17.85546875" style="20" bestFit="1" customWidth="1"/>
    <col min="4622" max="4622" width="17.85546875" style="20" customWidth="1"/>
    <col min="4623" max="4623" width="16.5703125" style="20" customWidth="1"/>
    <col min="4624" max="4625" width="17.7109375" style="20" bestFit="1" customWidth="1"/>
    <col min="4626" max="4626" width="14.140625" style="20" bestFit="1" customWidth="1"/>
    <col min="4627" max="4627" width="16" style="20" customWidth="1"/>
    <col min="4628" max="4864" width="9.140625" style="20"/>
    <col min="4865" max="4865" width="10.7109375" style="20" customWidth="1"/>
    <col min="4866" max="4866" width="68.7109375" style="20" customWidth="1"/>
    <col min="4867" max="4867" width="17.5703125" style="20" customWidth="1"/>
    <col min="4868" max="4868" width="14.140625" style="20" customWidth="1"/>
    <col min="4869" max="4869" width="18.42578125" style="20" customWidth="1"/>
    <col min="4870" max="4870" width="16.28515625" style="20" customWidth="1"/>
    <col min="4871" max="4871" width="17.7109375" style="20" customWidth="1"/>
    <col min="4872" max="4872" width="17.85546875" style="20" bestFit="1" customWidth="1"/>
    <col min="4873" max="4873" width="14.85546875" style="20" customWidth="1"/>
    <col min="4874" max="4874" width="20.5703125" style="20" customWidth="1"/>
    <col min="4875" max="4875" width="20.7109375" style="20" bestFit="1" customWidth="1"/>
    <col min="4876" max="4876" width="17.7109375" style="20" customWidth="1"/>
    <col min="4877" max="4877" width="17.85546875" style="20" bestFit="1" customWidth="1"/>
    <col min="4878" max="4878" width="17.85546875" style="20" customWidth="1"/>
    <col min="4879" max="4879" width="16.5703125" style="20" customWidth="1"/>
    <col min="4880" max="4881" width="17.7109375" style="20" bestFit="1" customWidth="1"/>
    <col min="4882" max="4882" width="14.140625" style="20" bestFit="1" customWidth="1"/>
    <col min="4883" max="4883" width="16" style="20" customWidth="1"/>
    <col min="4884" max="5120" width="9.140625" style="20"/>
    <col min="5121" max="5121" width="10.7109375" style="20" customWidth="1"/>
    <col min="5122" max="5122" width="68.7109375" style="20" customWidth="1"/>
    <col min="5123" max="5123" width="17.5703125" style="20" customWidth="1"/>
    <col min="5124" max="5124" width="14.140625" style="20" customWidth="1"/>
    <col min="5125" max="5125" width="18.42578125" style="20" customWidth="1"/>
    <col min="5126" max="5126" width="16.28515625" style="20" customWidth="1"/>
    <col min="5127" max="5127" width="17.7109375" style="20" customWidth="1"/>
    <col min="5128" max="5128" width="17.85546875" style="20" bestFit="1" customWidth="1"/>
    <col min="5129" max="5129" width="14.85546875" style="20" customWidth="1"/>
    <col min="5130" max="5130" width="20.5703125" style="20" customWidth="1"/>
    <col min="5131" max="5131" width="20.7109375" style="20" bestFit="1" customWidth="1"/>
    <col min="5132" max="5132" width="17.7109375" style="20" customWidth="1"/>
    <col min="5133" max="5133" width="17.85546875" style="20" bestFit="1" customWidth="1"/>
    <col min="5134" max="5134" width="17.85546875" style="20" customWidth="1"/>
    <col min="5135" max="5135" width="16.5703125" style="20" customWidth="1"/>
    <col min="5136" max="5137" width="17.7109375" style="20" bestFit="1" customWidth="1"/>
    <col min="5138" max="5138" width="14.140625" style="20" bestFit="1" customWidth="1"/>
    <col min="5139" max="5139" width="16" style="20" customWidth="1"/>
    <col min="5140" max="5376" width="9.140625" style="20"/>
    <col min="5377" max="5377" width="10.7109375" style="20" customWidth="1"/>
    <col min="5378" max="5378" width="68.7109375" style="20" customWidth="1"/>
    <col min="5379" max="5379" width="17.5703125" style="20" customWidth="1"/>
    <col min="5380" max="5380" width="14.140625" style="20" customWidth="1"/>
    <col min="5381" max="5381" width="18.42578125" style="20" customWidth="1"/>
    <col min="5382" max="5382" width="16.28515625" style="20" customWidth="1"/>
    <col min="5383" max="5383" width="17.7109375" style="20" customWidth="1"/>
    <col min="5384" max="5384" width="17.85546875" style="20" bestFit="1" customWidth="1"/>
    <col min="5385" max="5385" width="14.85546875" style="20" customWidth="1"/>
    <col min="5386" max="5386" width="20.5703125" style="20" customWidth="1"/>
    <col min="5387" max="5387" width="20.7109375" style="20" bestFit="1" customWidth="1"/>
    <col min="5388" max="5388" width="17.7109375" style="20" customWidth="1"/>
    <col min="5389" max="5389" width="17.85546875" style="20" bestFit="1" customWidth="1"/>
    <col min="5390" max="5390" width="17.85546875" style="20" customWidth="1"/>
    <col min="5391" max="5391" width="16.5703125" style="20" customWidth="1"/>
    <col min="5392" max="5393" width="17.7109375" style="20" bestFit="1" customWidth="1"/>
    <col min="5394" max="5394" width="14.140625" style="20" bestFit="1" customWidth="1"/>
    <col min="5395" max="5395" width="16" style="20" customWidth="1"/>
    <col min="5396" max="5632" width="9.140625" style="20"/>
    <col min="5633" max="5633" width="10.7109375" style="20" customWidth="1"/>
    <col min="5634" max="5634" width="68.7109375" style="20" customWidth="1"/>
    <col min="5635" max="5635" width="17.5703125" style="20" customWidth="1"/>
    <col min="5636" max="5636" width="14.140625" style="20" customWidth="1"/>
    <col min="5637" max="5637" width="18.42578125" style="20" customWidth="1"/>
    <col min="5638" max="5638" width="16.28515625" style="20" customWidth="1"/>
    <col min="5639" max="5639" width="17.7109375" style="20" customWidth="1"/>
    <col min="5640" max="5640" width="17.85546875" style="20" bestFit="1" customWidth="1"/>
    <col min="5641" max="5641" width="14.85546875" style="20" customWidth="1"/>
    <col min="5642" max="5642" width="20.5703125" style="20" customWidth="1"/>
    <col min="5643" max="5643" width="20.7109375" style="20" bestFit="1" customWidth="1"/>
    <col min="5644" max="5644" width="17.7109375" style="20" customWidth="1"/>
    <col min="5645" max="5645" width="17.85546875" style="20" bestFit="1" customWidth="1"/>
    <col min="5646" max="5646" width="17.85546875" style="20" customWidth="1"/>
    <col min="5647" max="5647" width="16.5703125" style="20" customWidth="1"/>
    <col min="5648" max="5649" width="17.7109375" style="20" bestFit="1" customWidth="1"/>
    <col min="5650" max="5650" width="14.140625" style="20" bestFit="1" customWidth="1"/>
    <col min="5651" max="5651" width="16" style="20" customWidth="1"/>
    <col min="5652" max="5888" width="9.140625" style="20"/>
    <col min="5889" max="5889" width="10.7109375" style="20" customWidth="1"/>
    <col min="5890" max="5890" width="68.7109375" style="20" customWidth="1"/>
    <col min="5891" max="5891" width="17.5703125" style="20" customWidth="1"/>
    <col min="5892" max="5892" width="14.140625" style="20" customWidth="1"/>
    <col min="5893" max="5893" width="18.42578125" style="20" customWidth="1"/>
    <col min="5894" max="5894" width="16.28515625" style="20" customWidth="1"/>
    <col min="5895" max="5895" width="17.7109375" style="20" customWidth="1"/>
    <col min="5896" max="5896" width="17.85546875" style="20" bestFit="1" customWidth="1"/>
    <col min="5897" max="5897" width="14.85546875" style="20" customWidth="1"/>
    <col min="5898" max="5898" width="20.5703125" style="20" customWidth="1"/>
    <col min="5899" max="5899" width="20.7109375" style="20" bestFit="1" customWidth="1"/>
    <col min="5900" max="5900" width="17.7109375" style="20" customWidth="1"/>
    <col min="5901" max="5901" width="17.85546875" style="20" bestFit="1" customWidth="1"/>
    <col min="5902" max="5902" width="17.85546875" style="20" customWidth="1"/>
    <col min="5903" max="5903" width="16.5703125" style="20" customWidth="1"/>
    <col min="5904" max="5905" width="17.7109375" style="20" bestFit="1" customWidth="1"/>
    <col min="5906" max="5906" width="14.140625" style="20" bestFit="1" customWidth="1"/>
    <col min="5907" max="5907" width="16" style="20" customWidth="1"/>
    <col min="5908" max="6144" width="9.140625" style="20"/>
    <col min="6145" max="6145" width="10.7109375" style="20" customWidth="1"/>
    <col min="6146" max="6146" width="68.7109375" style="20" customWidth="1"/>
    <col min="6147" max="6147" width="17.5703125" style="20" customWidth="1"/>
    <col min="6148" max="6148" width="14.140625" style="20" customWidth="1"/>
    <col min="6149" max="6149" width="18.42578125" style="20" customWidth="1"/>
    <col min="6150" max="6150" width="16.28515625" style="20" customWidth="1"/>
    <col min="6151" max="6151" width="17.7109375" style="20" customWidth="1"/>
    <col min="6152" max="6152" width="17.85546875" style="20" bestFit="1" customWidth="1"/>
    <col min="6153" max="6153" width="14.85546875" style="20" customWidth="1"/>
    <col min="6154" max="6154" width="20.5703125" style="20" customWidth="1"/>
    <col min="6155" max="6155" width="20.7109375" style="20" bestFit="1" customWidth="1"/>
    <col min="6156" max="6156" width="17.7109375" style="20" customWidth="1"/>
    <col min="6157" max="6157" width="17.85546875" style="20" bestFit="1" customWidth="1"/>
    <col min="6158" max="6158" width="17.85546875" style="20" customWidth="1"/>
    <col min="6159" max="6159" width="16.5703125" style="20" customWidth="1"/>
    <col min="6160" max="6161" width="17.7109375" style="20" bestFit="1" customWidth="1"/>
    <col min="6162" max="6162" width="14.140625" style="20" bestFit="1" customWidth="1"/>
    <col min="6163" max="6163" width="16" style="20" customWidth="1"/>
    <col min="6164" max="6400" width="9.140625" style="20"/>
    <col min="6401" max="6401" width="10.7109375" style="20" customWidth="1"/>
    <col min="6402" max="6402" width="68.7109375" style="20" customWidth="1"/>
    <col min="6403" max="6403" width="17.5703125" style="20" customWidth="1"/>
    <col min="6404" max="6404" width="14.140625" style="20" customWidth="1"/>
    <col min="6405" max="6405" width="18.42578125" style="20" customWidth="1"/>
    <col min="6406" max="6406" width="16.28515625" style="20" customWidth="1"/>
    <col min="6407" max="6407" width="17.7109375" style="20" customWidth="1"/>
    <col min="6408" max="6408" width="17.85546875" style="20" bestFit="1" customWidth="1"/>
    <col min="6409" max="6409" width="14.85546875" style="20" customWidth="1"/>
    <col min="6410" max="6410" width="20.5703125" style="20" customWidth="1"/>
    <col min="6411" max="6411" width="20.7109375" style="20" bestFit="1" customWidth="1"/>
    <col min="6412" max="6412" width="17.7109375" style="20" customWidth="1"/>
    <col min="6413" max="6413" width="17.85546875" style="20" bestFit="1" customWidth="1"/>
    <col min="6414" max="6414" width="17.85546875" style="20" customWidth="1"/>
    <col min="6415" max="6415" width="16.5703125" style="20" customWidth="1"/>
    <col min="6416" max="6417" width="17.7109375" style="20" bestFit="1" customWidth="1"/>
    <col min="6418" max="6418" width="14.140625" style="20" bestFit="1" customWidth="1"/>
    <col min="6419" max="6419" width="16" style="20" customWidth="1"/>
    <col min="6420" max="6656" width="9.140625" style="20"/>
    <col min="6657" max="6657" width="10.7109375" style="20" customWidth="1"/>
    <col min="6658" max="6658" width="68.7109375" style="20" customWidth="1"/>
    <col min="6659" max="6659" width="17.5703125" style="20" customWidth="1"/>
    <col min="6660" max="6660" width="14.140625" style="20" customWidth="1"/>
    <col min="6661" max="6661" width="18.42578125" style="20" customWidth="1"/>
    <col min="6662" max="6662" width="16.28515625" style="20" customWidth="1"/>
    <col min="6663" max="6663" width="17.7109375" style="20" customWidth="1"/>
    <col min="6664" max="6664" width="17.85546875" style="20" bestFit="1" customWidth="1"/>
    <col min="6665" max="6665" width="14.85546875" style="20" customWidth="1"/>
    <col min="6666" max="6666" width="20.5703125" style="20" customWidth="1"/>
    <col min="6667" max="6667" width="20.7109375" style="20" bestFit="1" customWidth="1"/>
    <col min="6668" max="6668" width="17.7109375" style="20" customWidth="1"/>
    <col min="6669" max="6669" width="17.85546875" style="20" bestFit="1" customWidth="1"/>
    <col min="6670" max="6670" width="17.85546875" style="20" customWidth="1"/>
    <col min="6671" max="6671" width="16.5703125" style="20" customWidth="1"/>
    <col min="6672" max="6673" width="17.7109375" style="20" bestFit="1" customWidth="1"/>
    <col min="6674" max="6674" width="14.140625" style="20" bestFit="1" customWidth="1"/>
    <col min="6675" max="6675" width="16" style="20" customWidth="1"/>
    <col min="6676" max="6912" width="9.140625" style="20"/>
    <col min="6913" max="6913" width="10.7109375" style="20" customWidth="1"/>
    <col min="6914" max="6914" width="68.7109375" style="20" customWidth="1"/>
    <col min="6915" max="6915" width="17.5703125" style="20" customWidth="1"/>
    <col min="6916" max="6916" width="14.140625" style="20" customWidth="1"/>
    <col min="6917" max="6917" width="18.42578125" style="20" customWidth="1"/>
    <col min="6918" max="6918" width="16.28515625" style="20" customWidth="1"/>
    <col min="6919" max="6919" width="17.7109375" style="20" customWidth="1"/>
    <col min="6920" max="6920" width="17.85546875" style="20" bestFit="1" customWidth="1"/>
    <col min="6921" max="6921" width="14.85546875" style="20" customWidth="1"/>
    <col min="6922" max="6922" width="20.5703125" style="20" customWidth="1"/>
    <col min="6923" max="6923" width="20.7109375" style="20" bestFit="1" customWidth="1"/>
    <col min="6924" max="6924" width="17.7109375" style="20" customWidth="1"/>
    <col min="6925" max="6925" width="17.85546875" style="20" bestFit="1" customWidth="1"/>
    <col min="6926" max="6926" width="17.85546875" style="20" customWidth="1"/>
    <col min="6927" max="6927" width="16.5703125" style="20" customWidth="1"/>
    <col min="6928" max="6929" width="17.7109375" style="20" bestFit="1" customWidth="1"/>
    <col min="6930" max="6930" width="14.140625" style="20" bestFit="1" customWidth="1"/>
    <col min="6931" max="6931" width="16" style="20" customWidth="1"/>
    <col min="6932" max="7168" width="9.140625" style="20"/>
    <col min="7169" max="7169" width="10.7109375" style="20" customWidth="1"/>
    <col min="7170" max="7170" width="68.7109375" style="20" customWidth="1"/>
    <col min="7171" max="7171" width="17.5703125" style="20" customWidth="1"/>
    <col min="7172" max="7172" width="14.140625" style="20" customWidth="1"/>
    <col min="7173" max="7173" width="18.42578125" style="20" customWidth="1"/>
    <col min="7174" max="7174" width="16.28515625" style="20" customWidth="1"/>
    <col min="7175" max="7175" width="17.7109375" style="20" customWidth="1"/>
    <col min="7176" max="7176" width="17.85546875" style="20" bestFit="1" customWidth="1"/>
    <col min="7177" max="7177" width="14.85546875" style="20" customWidth="1"/>
    <col min="7178" max="7178" width="20.5703125" style="20" customWidth="1"/>
    <col min="7179" max="7179" width="20.7109375" style="20" bestFit="1" customWidth="1"/>
    <col min="7180" max="7180" width="17.7109375" style="20" customWidth="1"/>
    <col min="7181" max="7181" width="17.85546875" style="20" bestFit="1" customWidth="1"/>
    <col min="7182" max="7182" width="17.85546875" style="20" customWidth="1"/>
    <col min="7183" max="7183" width="16.5703125" style="20" customWidth="1"/>
    <col min="7184" max="7185" width="17.7109375" style="20" bestFit="1" customWidth="1"/>
    <col min="7186" max="7186" width="14.140625" style="20" bestFit="1" customWidth="1"/>
    <col min="7187" max="7187" width="16" style="20" customWidth="1"/>
    <col min="7188" max="7424" width="9.140625" style="20"/>
    <col min="7425" max="7425" width="10.7109375" style="20" customWidth="1"/>
    <col min="7426" max="7426" width="68.7109375" style="20" customWidth="1"/>
    <col min="7427" max="7427" width="17.5703125" style="20" customWidth="1"/>
    <col min="7428" max="7428" width="14.140625" style="20" customWidth="1"/>
    <col min="7429" max="7429" width="18.42578125" style="20" customWidth="1"/>
    <col min="7430" max="7430" width="16.28515625" style="20" customWidth="1"/>
    <col min="7431" max="7431" width="17.7109375" style="20" customWidth="1"/>
    <col min="7432" max="7432" width="17.85546875" style="20" bestFit="1" customWidth="1"/>
    <col min="7433" max="7433" width="14.85546875" style="20" customWidth="1"/>
    <col min="7434" max="7434" width="20.5703125" style="20" customWidth="1"/>
    <col min="7435" max="7435" width="20.7109375" style="20" bestFit="1" customWidth="1"/>
    <col min="7436" max="7436" width="17.7109375" style="20" customWidth="1"/>
    <col min="7437" max="7437" width="17.85546875" style="20" bestFit="1" customWidth="1"/>
    <col min="7438" max="7438" width="17.85546875" style="20" customWidth="1"/>
    <col min="7439" max="7439" width="16.5703125" style="20" customWidth="1"/>
    <col min="7440" max="7441" width="17.7109375" style="20" bestFit="1" customWidth="1"/>
    <col min="7442" max="7442" width="14.140625" style="20" bestFit="1" customWidth="1"/>
    <col min="7443" max="7443" width="16" style="20" customWidth="1"/>
    <col min="7444" max="7680" width="9.140625" style="20"/>
    <col min="7681" max="7681" width="10.7109375" style="20" customWidth="1"/>
    <col min="7682" max="7682" width="68.7109375" style="20" customWidth="1"/>
    <col min="7683" max="7683" width="17.5703125" style="20" customWidth="1"/>
    <col min="7684" max="7684" width="14.140625" style="20" customWidth="1"/>
    <col min="7685" max="7685" width="18.42578125" style="20" customWidth="1"/>
    <col min="7686" max="7686" width="16.28515625" style="20" customWidth="1"/>
    <col min="7687" max="7687" width="17.7109375" style="20" customWidth="1"/>
    <col min="7688" max="7688" width="17.85546875" style="20" bestFit="1" customWidth="1"/>
    <col min="7689" max="7689" width="14.85546875" style="20" customWidth="1"/>
    <col min="7690" max="7690" width="20.5703125" style="20" customWidth="1"/>
    <col min="7691" max="7691" width="20.7109375" style="20" bestFit="1" customWidth="1"/>
    <col min="7692" max="7692" width="17.7109375" style="20" customWidth="1"/>
    <col min="7693" max="7693" width="17.85546875" style="20" bestFit="1" customWidth="1"/>
    <col min="7694" max="7694" width="17.85546875" style="20" customWidth="1"/>
    <col min="7695" max="7695" width="16.5703125" style="20" customWidth="1"/>
    <col min="7696" max="7697" width="17.7109375" style="20" bestFit="1" customWidth="1"/>
    <col min="7698" max="7698" width="14.140625" style="20" bestFit="1" customWidth="1"/>
    <col min="7699" max="7699" width="16" style="20" customWidth="1"/>
    <col min="7700" max="7936" width="9.140625" style="20"/>
    <col min="7937" max="7937" width="10.7109375" style="20" customWidth="1"/>
    <col min="7938" max="7938" width="68.7109375" style="20" customWidth="1"/>
    <col min="7939" max="7939" width="17.5703125" style="20" customWidth="1"/>
    <col min="7940" max="7940" width="14.140625" style="20" customWidth="1"/>
    <col min="7941" max="7941" width="18.42578125" style="20" customWidth="1"/>
    <col min="7942" max="7942" width="16.28515625" style="20" customWidth="1"/>
    <col min="7943" max="7943" width="17.7109375" style="20" customWidth="1"/>
    <col min="7944" max="7944" width="17.85546875" style="20" bestFit="1" customWidth="1"/>
    <col min="7945" max="7945" width="14.85546875" style="20" customWidth="1"/>
    <col min="7946" max="7946" width="20.5703125" style="20" customWidth="1"/>
    <col min="7947" max="7947" width="20.7109375" style="20" bestFit="1" customWidth="1"/>
    <col min="7948" max="7948" width="17.7109375" style="20" customWidth="1"/>
    <col min="7949" max="7949" width="17.85546875" style="20" bestFit="1" customWidth="1"/>
    <col min="7950" max="7950" width="17.85546875" style="20" customWidth="1"/>
    <col min="7951" max="7951" width="16.5703125" style="20" customWidth="1"/>
    <col min="7952" max="7953" width="17.7109375" style="20" bestFit="1" customWidth="1"/>
    <col min="7954" max="7954" width="14.140625" style="20" bestFit="1" customWidth="1"/>
    <col min="7955" max="7955" width="16" style="20" customWidth="1"/>
    <col min="7956" max="8192" width="9.140625" style="20"/>
    <col min="8193" max="8193" width="10.7109375" style="20" customWidth="1"/>
    <col min="8194" max="8194" width="68.7109375" style="20" customWidth="1"/>
    <col min="8195" max="8195" width="17.5703125" style="20" customWidth="1"/>
    <col min="8196" max="8196" width="14.140625" style="20" customWidth="1"/>
    <col min="8197" max="8197" width="18.42578125" style="20" customWidth="1"/>
    <col min="8198" max="8198" width="16.28515625" style="20" customWidth="1"/>
    <col min="8199" max="8199" width="17.7109375" style="20" customWidth="1"/>
    <col min="8200" max="8200" width="17.85546875" style="20" bestFit="1" customWidth="1"/>
    <col min="8201" max="8201" width="14.85546875" style="20" customWidth="1"/>
    <col min="8202" max="8202" width="20.5703125" style="20" customWidth="1"/>
    <col min="8203" max="8203" width="20.7109375" style="20" bestFit="1" customWidth="1"/>
    <col min="8204" max="8204" width="17.7109375" style="20" customWidth="1"/>
    <col min="8205" max="8205" width="17.85546875" style="20" bestFit="1" customWidth="1"/>
    <col min="8206" max="8206" width="17.85546875" style="20" customWidth="1"/>
    <col min="8207" max="8207" width="16.5703125" style="20" customWidth="1"/>
    <col min="8208" max="8209" width="17.7109375" style="20" bestFit="1" customWidth="1"/>
    <col min="8210" max="8210" width="14.140625" style="20" bestFit="1" customWidth="1"/>
    <col min="8211" max="8211" width="16" style="20" customWidth="1"/>
    <col min="8212" max="8448" width="9.140625" style="20"/>
    <col min="8449" max="8449" width="10.7109375" style="20" customWidth="1"/>
    <col min="8450" max="8450" width="68.7109375" style="20" customWidth="1"/>
    <col min="8451" max="8451" width="17.5703125" style="20" customWidth="1"/>
    <col min="8452" max="8452" width="14.140625" style="20" customWidth="1"/>
    <col min="8453" max="8453" width="18.42578125" style="20" customWidth="1"/>
    <col min="8454" max="8454" width="16.28515625" style="20" customWidth="1"/>
    <col min="8455" max="8455" width="17.7109375" style="20" customWidth="1"/>
    <col min="8456" max="8456" width="17.85546875" style="20" bestFit="1" customWidth="1"/>
    <col min="8457" max="8457" width="14.85546875" style="20" customWidth="1"/>
    <col min="8458" max="8458" width="20.5703125" style="20" customWidth="1"/>
    <col min="8459" max="8459" width="20.7109375" style="20" bestFit="1" customWidth="1"/>
    <col min="8460" max="8460" width="17.7109375" style="20" customWidth="1"/>
    <col min="8461" max="8461" width="17.85546875" style="20" bestFit="1" customWidth="1"/>
    <col min="8462" max="8462" width="17.85546875" style="20" customWidth="1"/>
    <col min="8463" max="8463" width="16.5703125" style="20" customWidth="1"/>
    <col min="8464" max="8465" width="17.7109375" style="20" bestFit="1" customWidth="1"/>
    <col min="8466" max="8466" width="14.140625" style="20" bestFit="1" customWidth="1"/>
    <col min="8467" max="8467" width="16" style="20" customWidth="1"/>
    <col min="8468" max="8704" width="9.140625" style="20"/>
    <col min="8705" max="8705" width="10.7109375" style="20" customWidth="1"/>
    <col min="8706" max="8706" width="68.7109375" style="20" customWidth="1"/>
    <col min="8707" max="8707" width="17.5703125" style="20" customWidth="1"/>
    <col min="8708" max="8708" width="14.140625" style="20" customWidth="1"/>
    <col min="8709" max="8709" width="18.42578125" style="20" customWidth="1"/>
    <col min="8710" max="8710" width="16.28515625" style="20" customWidth="1"/>
    <col min="8711" max="8711" width="17.7109375" style="20" customWidth="1"/>
    <col min="8712" max="8712" width="17.85546875" style="20" bestFit="1" customWidth="1"/>
    <col min="8713" max="8713" width="14.85546875" style="20" customWidth="1"/>
    <col min="8714" max="8714" width="20.5703125" style="20" customWidth="1"/>
    <col min="8715" max="8715" width="20.7109375" style="20" bestFit="1" customWidth="1"/>
    <col min="8716" max="8716" width="17.7109375" style="20" customWidth="1"/>
    <col min="8717" max="8717" width="17.85546875" style="20" bestFit="1" customWidth="1"/>
    <col min="8718" max="8718" width="17.85546875" style="20" customWidth="1"/>
    <col min="8719" max="8719" width="16.5703125" style="20" customWidth="1"/>
    <col min="8720" max="8721" width="17.7109375" style="20" bestFit="1" customWidth="1"/>
    <col min="8722" max="8722" width="14.140625" style="20" bestFit="1" customWidth="1"/>
    <col min="8723" max="8723" width="16" style="20" customWidth="1"/>
    <col min="8724" max="8960" width="9.140625" style="20"/>
    <col min="8961" max="8961" width="10.7109375" style="20" customWidth="1"/>
    <col min="8962" max="8962" width="68.7109375" style="20" customWidth="1"/>
    <col min="8963" max="8963" width="17.5703125" style="20" customWidth="1"/>
    <col min="8964" max="8964" width="14.140625" style="20" customWidth="1"/>
    <col min="8965" max="8965" width="18.42578125" style="20" customWidth="1"/>
    <col min="8966" max="8966" width="16.28515625" style="20" customWidth="1"/>
    <col min="8967" max="8967" width="17.7109375" style="20" customWidth="1"/>
    <col min="8968" max="8968" width="17.85546875" style="20" bestFit="1" customWidth="1"/>
    <col min="8969" max="8969" width="14.85546875" style="20" customWidth="1"/>
    <col min="8970" max="8970" width="20.5703125" style="20" customWidth="1"/>
    <col min="8971" max="8971" width="20.7109375" style="20" bestFit="1" customWidth="1"/>
    <col min="8972" max="8972" width="17.7109375" style="20" customWidth="1"/>
    <col min="8973" max="8973" width="17.85546875" style="20" bestFit="1" customWidth="1"/>
    <col min="8974" max="8974" width="17.85546875" style="20" customWidth="1"/>
    <col min="8975" max="8975" width="16.5703125" style="20" customWidth="1"/>
    <col min="8976" max="8977" width="17.7109375" style="20" bestFit="1" customWidth="1"/>
    <col min="8978" max="8978" width="14.140625" style="20" bestFit="1" customWidth="1"/>
    <col min="8979" max="8979" width="16" style="20" customWidth="1"/>
    <col min="8980" max="9216" width="9.140625" style="20"/>
    <col min="9217" max="9217" width="10.7109375" style="20" customWidth="1"/>
    <col min="9218" max="9218" width="68.7109375" style="20" customWidth="1"/>
    <col min="9219" max="9219" width="17.5703125" style="20" customWidth="1"/>
    <col min="9220" max="9220" width="14.140625" style="20" customWidth="1"/>
    <col min="9221" max="9221" width="18.42578125" style="20" customWidth="1"/>
    <col min="9222" max="9222" width="16.28515625" style="20" customWidth="1"/>
    <col min="9223" max="9223" width="17.7109375" style="20" customWidth="1"/>
    <col min="9224" max="9224" width="17.85546875" style="20" bestFit="1" customWidth="1"/>
    <col min="9225" max="9225" width="14.85546875" style="20" customWidth="1"/>
    <col min="9226" max="9226" width="20.5703125" style="20" customWidth="1"/>
    <col min="9227" max="9227" width="20.7109375" style="20" bestFit="1" customWidth="1"/>
    <col min="9228" max="9228" width="17.7109375" style="20" customWidth="1"/>
    <col min="9229" max="9229" width="17.85546875" style="20" bestFit="1" customWidth="1"/>
    <col min="9230" max="9230" width="17.85546875" style="20" customWidth="1"/>
    <col min="9231" max="9231" width="16.5703125" style="20" customWidth="1"/>
    <col min="9232" max="9233" width="17.7109375" style="20" bestFit="1" customWidth="1"/>
    <col min="9234" max="9234" width="14.140625" style="20" bestFit="1" customWidth="1"/>
    <col min="9235" max="9235" width="16" style="20" customWidth="1"/>
    <col min="9236" max="9472" width="9.140625" style="20"/>
    <col min="9473" max="9473" width="10.7109375" style="20" customWidth="1"/>
    <col min="9474" max="9474" width="68.7109375" style="20" customWidth="1"/>
    <col min="9475" max="9475" width="17.5703125" style="20" customWidth="1"/>
    <col min="9476" max="9476" width="14.140625" style="20" customWidth="1"/>
    <col min="9477" max="9477" width="18.42578125" style="20" customWidth="1"/>
    <col min="9478" max="9478" width="16.28515625" style="20" customWidth="1"/>
    <col min="9479" max="9479" width="17.7109375" style="20" customWidth="1"/>
    <col min="9480" max="9480" width="17.85546875" style="20" bestFit="1" customWidth="1"/>
    <col min="9481" max="9481" width="14.85546875" style="20" customWidth="1"/>
    <col min="9482" max="9482" width="20.5703125" style="20" customWidth="1"/>
    <col min="9483" max="9483" width="20.7109375" style="20" bestFit="1" customWidth="1"/>
    <col min="9484" max="9484" width="17.7109375" style="20" customWidth="1"/>
    <col min="9485" max="9485" width="17.85546875" style="20" bestFit="1" customWidth="1"/>
    <col min="9486" max="9486" width="17.85546875" style="20" customWidth="1"/>
    <col min="9487" max="9487" width="16.5703125" style="20" customWidth="1"/>
    <col min="9488" max="9489" width="17.7109375" style="20" bestFit="1" customWidth="1"/>
    <col min="9490" max="9490" width="14.140625" style="20" bestFit="1" customWidth="1"/>
    <col min="9491" max="9491" width="16" style="20" customWidth="1"/>
    <col min="9492" max="9728" width="9.140625" style="20"/>
    <col min="9729" max="9729" width="10.7109375" style="20" customWidth="1"/>
    <col min="9730" max="9730" width="68.7109375" style="20" customWidth="1"/>
    <col min="9731" max="9731" width="17.5703125" style="20" customWidth="1"/>
    <col min="9732" max="9732" width="14.140625" style="20" customWidth="1"/>
    <col min="9733" max="9733" width="18.42578125" style="20" customWidth="1"/>
    <col min="9734" max="9734" width="16.28515625" style="20" customWidth="1"/>
    <col min="9735" max="9735" width="17.7109375" style="20" customWidth="1"/>
    <col min="9736" max="9736" width="17.85546875" style="20" bestFit="1" customWidth="1"/>
    <col min="9737" max="9737" width="14.85546875" style="20" customWidth="1"/>
    <col min="9738" max="9738" width="20.5703125" style="20" customWidth="1"/>
    <col min="9739" max="9739" width="20.7109375" style="20" bestFit="1" customWidth="1"/>
    <col min="9740" max="9740" width="17.7109375" style="20" customWidth="1"/>
    <col min="9741" max="9741" width="17.85546875" style="20" bestFit="1" customWidth="1"/>
    <col min="9742" max="9742" width="17.85546875" style="20" customWidth="1"/>
    <col min="9743" max="9743" width="16.5703125" style="20" customWidth="1"/>
    <col min="9744" max="9745" width="17.7109375" style="20" bestFit="1" customWidth="1"/>
    <col min="9746" max="9746" width="14.140625" style="20" bestFit="1" customWidth="1"/>
    <col min="9747" max="9747" width="16" style="20" customWidth="1"/>
    <col min="9748" max="9984" width="9.140625" style="20"/>
    <col min="9985" max="9985" width="10.7109375" style="20" customWidth="1"/>
    <col min="9986" max="9986" width="68.7109375" style="20" customWidth="1"/>
    <col min="9987" max="9987" width="17.5703125" style="20" customWidth="1"/>
    <col min="9988" max="9988" width="14.140625" style="20" customWidth="1"/>
    <col min="9989" max="9989" width="18.42578125" style="20" customWidth="1"/>
    <col min="9990" max="9990" width="16.28515625" style="20" customWidth="1"/>
    <col min="9991" max="9991" width="17.7109375" style="20" customWidth="1"/>
    <col min="9992" max="9992" width="17.85546875" style="20" bestFit="1" customWidth="1"/>
    <col min="9993" max="9993" width="14.85546875" style="20" customWidth="1"/>
    <col min="9994" max="9994" width="20.5703125" style="20" customWidth="1"/>
    <col min="9995" max="9995" width="20.7109375" style="20" bestFit="1" customWidth="1"/>
    <col min="9996" max="9996" width="17.7109375" style="20" customWidth="1"/>
    <col min="9997" max="9997" width="17.85546875" style="20" bestFit="1" customWidth="1"/>
    <col min="9998" max="9998" width="17.85546875" style="20" customWidth="1"/>
    <col min="9999" max="9999" width="16.5703125" style="20" customWidth="1"/>
    <col min="10000" max="10001" width="17.7109375" style="20" bestFit="1" customWidth="1"/>
    <col min="10002" max="10002" width="14.140625" style="20" bestFit="1" customWidth="1"/>
    <col min="10003" max="10003" width="16" style="20" customWidth="1"/>
    <col min="10004" max="10240" width="9.140625" style="20"/>
    <col min="10241" max="10241" width="10.7109375" style="20" customWidth="1"/>
    <col min="10242" max="10242" width="68.7109375" style="20" customWidth="1"/>
    <col min="10243" max="10243" width="17.5703125" style="20" customWidth="1"/>
    <col min="10244" max="10244" width="14.140625" style="20" customWidth="1"/>
    <col min="10245" max="10245" width="18.42578125" style="20" customWidth="1"/>
    <col min="10246" max="10246" width="16.28515625" style="20" customWidth="1"/>
    <col min="10247" max="10247" width="17.7109375" style="20" customWidth="1"/>
    <col min="10248" max="10248" width="17.85546875" style="20" bestFit="1" customWidth="1"/>
    <col min="10249" max="10249" width="14.85546875" style="20" customWidth="1"/>
    <col min="10250" max="10250" width="20.5703125" style="20" customWidth="1"/>
    <col min="10251" max="10251" width="20.7109375" style="20" bestFit="1" customWidth="1"/>
    <col min="10252" max="10252" width="17.7109375" style="20" customWidth="1"/>
    <col min="10253" max="10253" width="17.85546875" style="20" bestFit="1" customWidth="1"/>
    <col min="10254" max="10254" width="17.85546875" style="20" customWidth="1"/>
    <col min="10255" max="10255" width="16.5703125" style="20" customWidth="1"/>
    <col min="10256" max="10257" width="17.7109375" style="20" bestFit="1" customWidth="1"/>
    <col min="10258" max="10258" width="14.140625" style="20" bestFit="1" customWidth="1"/>
    <col min="10259" max="10259" width="16" style="20" customWidth="1"/>
    <col min="10260" max="10496" width="9.140625" style="20"/>
    <col min="10497" max="10497" width="10.7109375" style="20" customWidth="1"/>
    <col min="10498" max="10498" width="68.7109375" style="20" customWidth="1"/>
    <col min="10499" max="10499" width="17.5703125" style="20" customWidth="1"/>
    <col min="10500" max="10500" width="14.140625" style="20" customWidth="1"/>
    <col min="10501" max="10501" width="18.42578125" style="20" customWidth="1"/>
    <col min="10502" max="10502" width="16.28515625" style="20" customWidth="1"/>
    <col min="10503" max="10503" width="17.7109375" style="20" customWidth="1"/>
    <col min="10504" max="10504" width="17.85546875" style="20" bestFit="1" customWidth="1"/>
    <col min="10505" max="10505" width="14.85546875" style="20" customWidth="1"/>
    <col min="10506" max="10506" width="20.5703125" style="20" customWidth="1"/>
    <col min="10507" max="10507" width="20.7109375" style="20" bestFit="1" customWidth="1"/>
    <col min="10508" max="10508" width="17.7109375" style="20" customWidth="1"/>
    <col min="10509" max="10509" width="17.85546875" style="20" bestFit="1" customWidth="1"/>
    <col min="10510" max="10510" width="17.85546875" style="20" customWidth="1"/>
    <col min="10511" max="10511" width="16.5703125" style="20" customWidth="1"/>
    <col min="10512" max="10513" width="17.7109375" style="20" bestFit="1" customWidth="1"/>
    <col min="10514" max="10514" width="14.140625" style="20" bestFit="1" customWidth="1"/>
    <col min="10515" max="10515" width="16" style="20" customWidth="1"/>
    <col min="10516" max="10752" width="9.140625" style="20"/>
    <col min="10753" max="10753" width="10.7109375" style="20" customWidth="1"/>
    <col min="10754" max="10754" width="68.7109375" style="20" customWidth="1"/>
    <col min="10755" max="10755" width="17.5703125" style="20" customWidth="1"/>
    <col min="10756" max="10756" width="14.140625" style="20" customWidth="1"/>
    <col min="10757" max="10757" width="18.42578125" style="20" customWidth="1"/>
    <col min="10758" max="10758" width="16.28515625" style="20" customWidth="1"/>
    <col min="10759" max="10759" width="17.7109375" style="20" customWidth="1"/>
    <col min="10760" max="10760" width="17.85546875" style="20" bestFit="1" customWidth="1"/>
    <col min="10761" max="10761" width="14.85546875" style="20" customWidth="1"/>
    <col min="10762" max="10762" width="20.5703125" style="20" customWidth="1"/>
    <col min="10763" max="10763" width="20.7109375" style="20" bestFit="1" customWidth="1"/>
    <col min="10764" max="10764" width="17.7109375" style="20" customWidth="1"/>
    <col min="10765" max="10765" width="17.85546875" style="20" bestFit="1" customWidth="1"/>
    <col min="10766" max="10766" width="17.85546875" style="20" customWidth="1"/>
    <col min="10767" max="10767" width="16.5703125" style="20" customWidth="1"/>
    <col min="10768" max="10769" width="17.7109375" style="20" bestFit="1" customWidth="1"/>
    <col min="10770" max="10770" width="14.140625" style="20" bestFit="1" customWidth="1"/>
    <col min="10771" max="10771" width="16" style="20" customWidth="1"/>
    <col min="10772" max="11008" width="9.140625" style="20"/>
    <col min="11009" max="11009" width="10.7109375" style="20" customWidth="1"/>
    <col min="11010" max="11010" width="68.7109375" style="20" customWidth="1"/>
    <col min="11011" max="11011" width="17.5703125" style="20" customWidth="1"/>
    <col min="11012" max="11012" width="14.140625" style="20" customWidth="1"/>
    <col min="11013" max="11013" width="18.42578125" style="20" customWidth="1"/>
    <col min="11014" max="11014" width="16.28515625" style="20" customWidth="1"/>
    <col min="11015" max="11015" width="17.7109375" style="20" customWidth="1"/>
    <col min="11016" max="11016" width="17.85546875" style="20" bestFit="1" customWidth="1"/>
    <col min="11017" max="11017" width="14.85546875" style="20" customWidth="1"/>
    <col min="11018" max="11018" width="20.5703125" style="20" customWidth="1"/>
    <col min="11019" max="11019" width="20.7109375" style="20" bestFit="1" customWidth="1"/>
    <col min="11020" max="11020" width="17.7109375" style="20" customWidth="1"/>
    <col min="11021" max="11021" width="17.85546875" style="20" bestFit="1" customWidth="1"/>
    <col min="11022" max="11022" width="17.85546875" style="20" customWidth="1"/>
    <col min="11023" max="11023" width="16.5703125" style="20" customWidth="1"/>
    <col min="11024" max="11025" width="17.7109375" style="20" bestFit="1" customWidth="1"/>
    <col min="11026" max="11026" width="14.140625" style="20" bestFit="1" customWidth="1"/>
    <col min="11027" max="11027" width="16" style="20" customWidth="1"/>
    <col min="11028" max="11264" width="9.140625" style="20"/>
    <col min="11265" max="11265" width="10.7109375" style="20" customWidth="1"/>
    <col min="11266" max="11266" width="68.7109375" style="20" customWidth="1"/>
    <col min="11267" max="11267" width="17.5703125" style="20" customWidth="1"/>
    <col min="11268" max="11268" width="14.140625" style="20" customWidth="1"/>
    <col min="11269" max="11269" width="18.42578125" style="20" customWidth="1"/>
    <col min="11270" max="11270" width="16.28515625" style="20" customWidth="1"/>
    <col min="11271" max="11271" width="17.7109375" style="20" customWidth="1"/>
    <col min="11272" max="11272" width="17.85546875" style="20" bestFit="1" customWidth="1"/>
    <col min="11273" max="11273" width="14.85546875" style="20" customWidth="1"/>
    <col min="11274" max="11274" width="20.5703125" style="20" customWidth="1"/>
    <col min="11275" max="11275" width="20.7109375" style="20" bestFit="1" customWidth="1"/>
    <col min="11276" max="11276" width="17.7109375" style="20" customWidth="1"/>
    <col min="11277" max="11277" width="17.85546875" style="20" bestFit="1" customWidth="1"/>
    <col min="11278" max="11278" width="17.85546875" style="20" customWidth="1"/>
    <col min="11279" max="11279" width="16.5703125" style="20" customWidth="1"/>
    <col min="11280" max="11281" width="17.7109375" style="20" bestFit="1" customWidth="1"/>
    <col min="11282" max="11282" width="14.140625" style="20" bestFit="1" customWidth="1"/>
    <col min="11283" max="11283" width="16" style="20" customWidth="1"/>
    <col min="11284" max="11520" width="9.140625" style="20"/>
    <col min="11521" max="11521" width="10.7109375" style="20" customWidth="1"/>
    <col min="11522" max="11522" width="68.7109375" style="20" customWidth="1"/>
    <col min="11523" max="11523" width="17.5703125" style="20" customWidth="1"/>
    <col min="11524" max="11524" width="14.140625" style="20" customWidth="1"/>
    <col min="11525" max="11525" width="18.42578125" style="20" customWidth="1"/>
    <col min="11526" max="11526" width="16.28515625" style="20" customWidth="1"/>
    <col min="11527" max="11527" width="17.7109375" style="20" customWidth="1"/>
    <col min="11528" max="11528" width="17.85546875" style="20" bestFit="1" customWidth="1"/>
    <col min="11529" max="11529" width="14.85546875" style="20" customWidth="1"/>
    <col min="11530" max="11530" width="20.5703125" style="20" customWidth="1"/>
    <col min="11531" max="11531" width="20.7109375" style="20" bestFit="1" customWidth="1"/>
    <col min="11532" max="11532" width="17.7109375" style="20" customWidth="1"/>
    <col min="11533" max="11533" width="17.85546875" style="20" bestFit="1" customWidth="1"/>
    <col min="11534" max="11534" width="17.85546875" style="20" customWidth="1"/>
    <col min="11535" max="11535" width="16.5703125" style="20" customWidth="1"/>
    <col min="11536" max="11537" width="17.7109375" style="20" bestFit="1" customWidth="1"/>
    <col min="11538" max="11538" width="14.140625" style="20" bestFit="1" customWidth="1"/>
    <col min="11539" max="11539" width="16" style="20" customWidth="1"/>
    <col min="11540" max="11776" width="9.140625" style="20"/>
    <col min="11777" max="11777" width="10.7109375" style="20" customWidth="1"/>
    <col min="11778" max="11778" width="68.7109375" style="20" customWidth="1"/>
    <col min="11779" max="11779" width="17.5703125" style="20" customWidth="1"/>
    <col min="11780" max="11780" width="14.140625" style="20" customWidth="1"/>
    <col min="11781" max="11781" width="18.42578125" style="20" customWidth="1"/>
    <col min="11782" max="11782" width="16.28515625" style="20" customWidth="1"/>
    <col min="11783" max="11783" width="17.7109375" style="20" customWidth="1"/>
    <col min="11784" max="11784" width="17.85546875" style="20" bestFit="1" customWidth="1"/>
    <col min="11785" max="11785" width="14.85546875" style="20" customWidth="1"/>
    <col min="11786" max="11786" width="20.5703125" style="20" customWidth="1"/>
    <col min="11787" max="11787" width="20.7109375" style="20" bestFit="1" customWidth="1"/>
    <col min="11788" max="11788" width="17.7109375" style="20" customWidth="1"/>
    <col min="11789" max="11789" width="17.85546875" style="20" bestFit="1" customWidth="1"/>
    <col min="11790" max="11790" width="17.85546875" style="20" customWidth="1"/>
    <col min="11791" max="11791" width="16.5703125" style="20" customWidth="1"/>
    <col min="11792" max="11793" width="17.7109375" style="20" bestFit="1" customWidth="1"/>
    <col min="11794" max="11794" width="14.140625" style="20" bestFit="1" customWidth="1"/>
    <col min="11795" max="11795" width="16" style="20" customWidth="1"/>
    <col min="11796" max="12032" width="9.140625" style="20"/>
    <col min="12033" max="12033" width="10.7109375" style="20" customWidth="1"/>
    <col min="12034" max="12034" width="68.7109375" style="20" customWidth="1"/>
    <col min="12035" max="12035" width="17.5703125" style="20" customWidth="1"/>
    <col min="12036" max="12036" width="14.140625" style="20" customWidth="1"/>
    <col min="12037" max="12037" width="18.42578125" style="20" customWidth="1"/>
    <col min="12038" max="12038" width="16.28515625" style="20" customWidth="1"/>
    <col min="12039" max="12039" width="17.7109375" style="20" customWidth="1"/>
    <col min="12040" max="12040" width="17.85546875" style="20" bestFit="1" customWidth="1"/>
    <col min="12041" max="12041" width="14.85546875" style="20" customWidth="1"/>
    <col min="12042" max="12042" width="20.5703125" style="20" customWidth="1"/>
    <col min="12043" max="12043" width="20.7109375" style="20" bestFit="1" customWidth="1"/>
    <col min="12044" max="12044" width="17.7109375" style="20" customWidth="1"/>
    <col min="12045" max="12045" width="17.85546875" style="20" bestFit="1" customWidth="1"/>
    <col min="12046" max="12046" width="17.85546875" style="20" customWidth="1"/>
    <col min="12047" max="12047" width="16.5703125" style="20" customWidth="1"/>
    <col min="12048" max="12049" width="17.7109375" style="20" bestFit="1" customWidth="1"/>
    <col min="12050" max="12050" width="14.140625" style="20" bestFit="1" customWidth="1"/>
    <col min="12051" max="12051" width="16" style="20" customWidth="1"/>
    <col min="12052" max="12288" width="9.140625" style="20"/>
    <col min="12289" max="12289" width="10.7109375" style="20" customWidth="1"/>
    <col min="12290" max="12290" width="68.7109375" style="20" customWidth="1"/>
    <col min="12291" max="12291" width="17.5703125" style="20" customWidth="1"/>
    <col min="12292" max="12292" width="14.140625" style="20" customWidth="1"/>
    <col min="12293" max="12293" width="18.42578125" style="20" customWidth="1"/>
    <col min="12294" max="12294" width="16.28515625" style="20" customWidth="1"/>
    <col min="12295" max="12295" width="17.7109375" style="20" customWidth="1"/>
    <col min="12296" max="12296" width="17.85546875" style="20" bestFit="1" customWidth="1"/>
    <col min="12297" max="12297" width="14.85546875" style="20" customWidth="1"/>
    <col min="12298" max="12298" width="20.5703125" style="20" customWidth="1"/>
    <col min="12299" max="12299" width="20.7109375" style="20" bestFit="1" customWidth="1"/>
    <col min="12300" max="12300" width="17.7109375" style="20" customWidth="1"/>
    <col min="12301" max="12301" width="17.85546875" style="20" bestFit="1" customWidth="1"/>
    <col min="12302" max="12302" width="17.85546875" style="20" customWidth="1"/>
    <col min="12303" max="12303" width="16.5703125" style="20" customWidth="1"/>
    <col min="12304" max="12305" width="17.7109375" style="20" bestFit="1" customWidth="1"/>
    <col min="12306" max="12306" width="14.140625" style="20" bestFit="1" customWidth="1"/>
    <col min="12307" max="12307" width="16" style="20" customWidth="1"/>
    <col min="12308" max="12544" width="9.140625" style="20"/>
    <col min="12545" max="12545" width="10.7109375" style="20" customWidth="1"/>
    <col min="12546" max="12546" width="68.7109375" style="20" customWidth="1"/>
    <col min="12547" max="12547" width="17.5703125" style="20" customWidth="1"/>
    <col min="12548" max="12548" width="14.140625" style="20" customWidth="1"/>
    <col min="12549" max="12549" width="18.42578125" style="20" customWidth="1"/>
    <col min="12550" max="12550" width="16.28515625" style="20" customWidth="1"/>
    <col min="12551" max="12551" width="17.7109375" style="20" customWidth="1"/>
    <col min="12552" max="12552" width="17.85546875" style="20" bestFit="1" customWidth="1"/>
    <col min="12553" max="12553" width="14.85546875" style="20" customWidth="1"/>
    <col min="12554" max="12554" width="20.5703125" style="20" customWidth="1"/>
    <col min="12555" max="12555" width="20.7109375" style="20" bestFit="1" customWidth="1"/>
    <col min="12556" max="12556" width="17.7109375" style="20" customWidth="1"/>
    <col min="12557" max="12557" width="17.85546875" style="20" bestFit="1" customWidth="1"/>
    <col min="12558" max="12558" width="17.85546875" style="20" customWidth="1"/>
    <col min="12559" max="12559" width="16.5703125" style="20" customWidth="1"/>
    <col min="12560" max="12561" width="17.7109375" style="20" bestFit="1" customWidth="1"/>
    <col min="12562" max="12562" width="14.140625" style="20" bestFit="1" customWidth="1"/>
    <col min="12563" max="12563" width="16" style="20" customWidth="1"/>
    <col min="12564" max="12800" width="9.140625" style="20"/>
    <col min="12801" max="12801" width="10.7109375" style="20" customWidth="1"/>
    <col min="12802" max="12802" width="68.7109375" style="20" customWidth="1"/>
    <col min="12803" max="12803" width="17.5703125" style="20" customWidth="1"/>
    <col min="12804" max="12804" width="14.140625" style="20" customWidth="1"/>
    <col min="12805" max="12805" width="18.42578125" style="20" customWidth="1"/>
    <col min="12806" max="12806" width="16.28515625" style="20" customWidth="1"/>
    <col min="12807" max="12807" width="17.7109375" style="20" customWidth="1"/>
    <col min="12808" max="12808" width="17.85546875" style="20" bestFit="1" customWidth="1"/>
    <col min="12809" max="12809" width="14.85546875" style="20" customWidth="1"/>
    <col min="12810" max="12810" width="20.5703125" style="20" customWidth="1"/>
    <col min="12811" max="12811" width="20.7109375" style="20" bestFit="1" customWidth="1"/>
    <col min="12812" max="12812" width="17.7109375" style="20" customWidth="1"/>
    <col min="12813" max="12813" width="17.85546875" style="20" bestFit="1" customWidth="1"/>
    <col min="12814" max="12814" width="17.85546875" style="20" customWidth="1"/>
    <col min="12815" max="12815" width="16.5703125" style="20" customWidth="1"/>
    <col min="12816" max="12817" width="17.7109375" style="20" bestFit="1" customWidth="1"/>
    <col min="12818" max="12818" width="14.140625" style="20" bestFit="1" customWidth="1"/>
    <col min="12819" max="12819" width="16" style="20" customWidth="1"/>
    <col min="12820" max="13056" width="9.140625" style="20"/>
    <col min="13057" max="13057" width="10.7109375" style="20" customWidth="1"/>
    <col min="13058" max="13058" width="68.7109375" style="20" customWidth="1"/>
    <col min="13059" max="13059" width="17.5703125" style="20" customWidth="1"/>
    <col min="13060" max="13060" width="14.140625" style="20" customWidth="1"/>
    <col min="13061" max="13061" width="18.42578125" style="20" customWidth="1"/>
    <col min="13062" max="13062" width="16.28515625" style="20" customWidth="1"/>
    <col min="13063" max="13063" width="17.7109375" style="20" customWidth="1"/>
    <col min="13064" max="13064" width="17.85546875" style="20" bestFit="1" customWidth="1"/>
    <col min="13065" max="13065" width="14.85546875" style="20" customWidth="1"/>
    <col min="13066" max="13066" width="20.5703125" style="20" customWidth="1"/>
    <col min="13067" max="13067" width="20.7109375" style="20" bestFit="1" customWidth="1"/>
    <col min="13068" max="13068" width="17.7109375" style="20" customWidth="1"/>
    <col min="13069" max="13069" width="17.85546875" style="20" bestFit="1" customWidth="1"/>
    <col min="13070" max="13070" width="17.85546875" style="20" customWidth="1"/>
    <col min="13071" max="13071" width="16.5703125" style="20" customWidth="1"/>
    <col min="13072" max="13073" width="17.7109375" style="20" bestFit="1" customWidth="1"/>
    <col min="13074" max="13074" width="14.140625" style="20" bestFit="1" customWidth="1"/>
    <col min="13075" max="13075" width="16" style="20" customWidth="1"/>
    <col min="13076" max="13312" width="9.140625" style="20"/>
    <col min="13313" max="13313" width="10.7109375" style="20" customWidth="1"/>
    <col min="13314" max="13314" width="68.7109375" style="20" customWidth="1"/>
    <col min="13315" max="13315" width="17.5703125" style="20" customWidth="1"/>
    <col min="13316" max="13316" width="14.140625" style="20" customWidth="1"/>
    <col min="13317" max="13317" width="18.42578125" style="20" customWidth="1"/>
    <col min="13318" max="13318" width="16.28515625" style="20" customWidth="1"/>
    <col min="13319" max="13319" width="17.7109375" style="20" customWidth="1"/>
    <col min="13320" max="13320" width="17.85546875" style="20" bestFit="1" customWidth="1"/>
    <col min="13321" max="13321" width="14.85546875" style="20" customWidth="1"/>
    <col min="13322" max="13322" width="20.5703125" style="20" customWidth="1"/>
    <col min="13323" max="13323" width="20.7109375" style="20" bestFit="1" customWidth="1"/>
    <col min="13324" max="13324" width="17.7109375" style="20" customWidth="1"/>
    <col min="13325" max="13325" width="17.85546875" style="20" bestFit="1" customWidth="1"/>
    <col min="13326" max="13326" width="17.85546875" style="20" customWidth="1"/>
    <col min="13327" max="13327" width="16.5703125" style="20" customWidth="1"/>
    <col min="13328" max="13329" width="17.7109375" style="20" bestFit="1" customWidth="1"/>
    <col min="13330" max="13330" width="14.140625" style="20" bestFit="1" customWidth="1"/>
    <col min="13331" max="13331" width="16" style="20" customWidth="1"/>
    <col min="13332" max="13568" width="9.140625" style="20"/>
    <col min="13569" max="13569" width="10.7109375" style="20" customWidth="1"/>
    <col min="13570" max="13570" width="68.7109375" style="20" customWidth="1"/>
    <col min="13571" max="13571" width="17.5703125" style="20" customWidth="1"/>
    <col min="13572" max="13572" width="14.140625" style="20" customWidth="1"/>
    <col min="13573" max="13573" width="18.42578125" style="20" customWidth="1"/>
    <col min="13574" max="13574" width="16.28515625" style="20" customWidth="1"/>
    <col min="13575" max="13575" width="17.7109375" style="20" customWidth="1"/>
    <col min="13576" max="13576" width="17.85546875" style="20" bestFit="1" customWidth="1"/>
    <col min="13577" max="13577" width="14.85546875" style="20" customWidth="1"/>
    <col min="13578" max="13578" width="20.5703125" style="20" customWidth="1"/>
    <col min="13579" max="13579" width="20.7109375" style="20" bestFit="1" customWidth="1"/>
    <col min="13580" max="13580" width="17.7109375" style="20" customWidth="1"/>
    <col min="13581" max="13581" width="17.85546875" style="20" bestFit="1" customWidth="1"/>
    <col min="13582" max="13582" width="17.85546875" style="20" customWidth="1"/>
    <col min="13583" max="13583" width="16.5703125" style="20" customWidth="1"/>
    <col min="13584" max="13585" width="17.7109375" style="20" bestFit="1" customWidth="1"/>
    <col min="13586" max="13586" width="14.140625" style="20" bestFit="1" customWidth="1"/>
    <col min="13587" max="13587" width="16" style="20" customWidth="1"/>
    <col min="13588" max="13824" width="9.140625" style="20"/>
    <col min="13825" max="13825" width="10.7109375" style="20" customWidth="1"/>
    <col min="13826" max="13826" width="68.7109375" style="20" customWidth="1"/>
    <col min="13827" max="13827" width="17.5703125" style="20" customWidth="1"/>
    <col min="13828" max="13828" width="14.140625" style="20" customWidth="1"/>
    <col min="13829" max="13829" width="18.42578125" style="20" customWidth="1"/>
    <col min="13830" max="13830" width="16.28515625" style="20" customWidth="1"/>
    <col min="13831" max="13831" width="17.7109375" style="20" customWidth="1"/>
    <col min="13832" max="13832" width="17.85546875" style="20" bestFit="1" customWidth="1"/>
    <col min="13833" max="13833" width="14.85546875" style="20" customWidth="1"/>
    <col min="13834" max="13834" width="20.5703125" style="20" customWidth="1"/>
    <col min="13835" max="13835" width="20.7109375" style="20" bestFit="1" customWidth="1"/>
    <col min="13836" max="13836" width="17.7109375" style="20" customWidth="1"/>
    <col min="13837" max="13837" width="17.85546875" style="20" bestFit="1" customWidth="1"/>
    <col min="13838" max="13838" width="17.85546875" style="20" customWidth="1"/>
    <col min="13839" max="13839" width="16.5703125" style="20" customWidth="1"/>
    <col min="13840" max="13841" width="17.7109375" style="20" bestFit="1" customWidth="1"/>
    <col min="13842" max="13842" width="14.140625" style="20" bestFit="1" customWidth="1"/>
    <col min="13843" max="13843" width="16" style="20" customWidth="1"/>
    <col min="13844" max="14080" width="9.140625" style="20"/>
    <col min="14081" max="14081" width="10.7109375" style="20" customWidth="1"/>
    <col min="14082" max="14082" width="68.7109375" style="20" customWidth="1"/>
    <col min="14083" max="14083" width="17.5703125" style="20" customWidth="1"/>
    <col min="14084" max="14084" width="14.140625" style="20" customWidth="1"/>
    <col min="14085" max="14085" width="18.42578125" style="20" customWidth="1"/>
    <col min="14086" max="14086" width="16.28515625" style="20" customWidth="1"/>
    <col min="14087" max="14087" width="17.7109375" style="20" customWidth="1"/>
    <col min="14088" max="14088" width="17.85546875" style="20" bestFit="1" customWidth="1"/>
    <col min="14089" max="14089" width="14.85546875" style="20" customWidth="1"/>
    <col min="14090" max="14090" width="20.5703125" style="20" customWidth="1"/>
    <col min="14091" max="14091" width="20.7109375" style="20" bestFit="1" customWidth="1"/>
    <col min="14092" max="14092" width="17.7109375" style="20" customWidth="1"/>
    <col min="14093" max="14093" width="17.85546875" style="20" bestFit="1" customWidth="1"/>
    <col min="14094" max="14094" width="17.85546875" style="20" customWidth="1"/>
    <col min="14095" max="14095" width="16.5703125" style="20" customWidth="1"/>
    <col min="14096" max="14097" width="17.7109375" style="20" bestFit="1" customWidth="1"/>
    <col min="14098" max="14098" width="14.140625" style="20" bestFit="1" customWidth="1"/>
    <col min="14099" max="14099" width="16" style="20" customWidth="1"/>
    <col min="14100" max="14336" width="9.140625" style="20"/>
    <col min="14337" max="14337" width="10.7109375" style="20" customWidth="1"/>
    <col min="14338" max="14338" width="68.7109375" style="20" customWidth="1"/>
    <col min="14339" max="14339" width="17.5703125" style="20" customWidth="1"/>
    <col min="14340" max="14340" width="14.140625" style="20" customWidth="1"/>
    <col min="14341" max="14341" width="18.42578125" style="20" customWidth="1"/>
    <col min="14342" max="14342" width="16.28515625" style="20" customWidth="1"/>
    <col min="14343" max="14343" width="17.7109375" style="20" customWidth="1"/>
    <col min="14344" max="14344" width="17.85546875" style="20" bestFit="1" customWidth="1"/>
    <col min="14345" max="14345" width="14.85546875" style="20" customWidth="1"/>
    <col min="14346" max="14346" width="20.5703125" style="20" customWidth="1"/>
    <col min="14347" max="14347" width="20.7109375" style="20" bestFit="1" customWidth="1"/>
    <col min="14348" max="14348" width="17.7109375" style="20" customWidth="1"/>
    <col min="14349" max="14349" width="17.85546875" style="20" bestFit="1" customWidth="1"/>
    <col min="14350" max="14350" width="17.85546875" style="20" customWidth="1"/>
    <col min="14351" max="14351" width="16.5703125" style="20" customWidth="1"/>
    <col min="14352" max="14353" width="17.7109375" style="20" bestFit="1" customWidth="1"/>
    <col min="14354" max="14354" width="14.140625" style="20" bestFit="1" customWidth="1"/>
    <col min="14355" max="14355" width="16" style="20" customWidth="1"/>
    <col min="14356" max="14592" width="9.140625" style="20"/>
    <col min="14593" max="14593" width="10.7109375" style="20" customWidth="1"/>
    <col min="14594" max="14594" width="68.7109375" style="20" customWidth="1"/>
    <col min="14595" max="14595" width="17.5703125" style="20" customWidth="1"/>
    <col min="14596" max="14596" width="14.140625" style="20" customWidth="1"/>
    <col min="14597" max="14597" width="18.42578125" style="20" customWidth="1"/>
    <col min="14598" max="14598" width="16.28515625" style="20" customWidth="1"/>
    <col min="14599" max="14599" width="17.7109375" style="20" customWidth="1"/>
    <col min="14600" max="14600" width="17.85546875" style="20" bestFit="1" customWidth="1"/>
    <col min="14601" max="14601" width="14.85546875" style="20" customWidth="1"/>
    <col min="14602" max="14602" width="20.5703125" style="20" customWidth="1"/>
    <col min="14603" max="14603" width="20.7109375" style="20" bestFit="1" customWidth="1"/>
    <col min="14604" max="14604" width="17.7109375" style="20" customWidth="1"/>
    <col min="14605" max="14605" width="17.85546875" style="20" bestFit="1" customWidth="1"/>
    <col min="14606" max="14606" width="17.85546875" style="20" customWidth="1"/>
    <col min="14607" max="14607" width="16.5703125" style="20" customWidth="1"/>
    <col min="14608" max="14609" width="17.7109375" style="20" bestFit="1" customWidth="1"/>
    <col min="14610" max="14610" width="14.140625" style="20" bestFit="1" customWidth="1"/>
    <col min="14611" max="14611" width="16" style="20" customWidth="1"/>
    <col min="14612" max="14848" width="9.140625" style="20"/>
    <col min="14849" max="14849" width="10.7109375" style="20" customWidth="1"/>
    <col min="14850" max="14850" width="68.7109375" style="20" customWidth="1"/>
    <col min="14851" max="14851" width="17.5703125" style="20" customWidth="1"/>
    <col min="14852" max="14852" width="14.140625" style="20" customWidth="1"/>
    <col min="14853" max="14853" width="18.42578125" style="20" customWidth="1"/>
    <col min="14854" max="14854" width="16.28515625" style="20" customWidth="1"/>
    <col min="14855" max="14855" width="17.7109375" style="20" customWidth="1"/>
    <col min="14856" max="14856" width="17.85546875" style="20" bestFit="1" customWidth="1"/>
    <col min="14857" max="14857" width="14.85546875" style="20" customWidth="1"/>
    <col min="14858" max="14858" width="20.5703125" style="20" customWidth="1"/>
    <col min="14859" max="14859" width="20.7109375" style="20" bestFit="1" customWidth="1"/>
    <col min="14860" max="14860" width="17.7109375" style="20" customWidth="1"/>
    <col min="14861" max="14861" width="17.85546875" style="20" bestFit="1" customWidth="1"/>
    <col min="14862" max="14862" width="17.85546875" style="20" customWidth="1"/>
    <col min="14863" max="14863" width="16.5703125" style="20" customWidth="1"/>
    <col min="14864" max="14865" width="17.7109375" style="20" bestFit="1" customWidth="1"/>
    <col min="14866" max="14866" width="14.140625" style="20" bestFit="1" customWidth="1"/>
    <col min="14867" max="14867" width="16" style="20" customWidth="1"/>
    <col min="14868" max="15104" width="9.140625" style="20"/>
    <col min="15105" max="15105" width="10.7109375" style="20" customWidth="1"/>
    <col min="15106" max="15106" width="68.7109375" style="20" customWidth="1"/>
    <col min="15107" max="15107" width="17.5703125" style="20" customWidth="1"/>
    <col min="15108" max="15108" width="14.140625" style="20" customWidth="1"/>
    <col min="15109" max="15109" width="18.42578125" style="20" customWidth="1"/>
    <col min="15110" max="15110" width="16.28515625" style="20" customWidth="1"/>
    <col min="15111" max="15111" width="17.7109375" style="20" customWidth="1"/>
    <col min="15112" max="15112" width="17.85546875" style="20" bestFit="1" customWidth="1"/>
    <col min="15113" max="15113" width="14.85546875" style="20" customWidth="1"/>
    <col min="15114" max="15114" width="20.5703125" style="20" customWidth="1"/>
    <col min="15115" max="15115" width="20.7109375" style="20" bestFit="1" customWidth="1"/>
    <col min="15116" max="15116" width="17.7109375" style="20" customWidth="1"/>
    <col min="15117" max="15117" width="17.85546875" style="20" bestFit="1" customWidth="1"/>
    <col min="15118" max="15118" width="17.85546875" style="20" customWidth="1"/>
    <col min="15119" max="15119" width="16.5703125" style="20" customWidth="1"/>
    <col min="15120" max="15121" width="17.7109375" style="20" bestFit="1" customWidth="1"/>
    <col min="15122" max="15122" width="14.140625" style="20" bestFit="1" customWidth="1"/>
    <col min="15123" max="15123" width="16" style="20" customWidth="1"/>
    <col min="15124" max="15360" width="9.140625" style="20"/>
    <col min="15361" max="15361" width="10.7109375" style="20" customWidth="1"/>
    <col min="15362" max="15362" width="68.7109375" style="20" customWidth="1"/>
    <col min="15363" max="15363" width="17.5703125" style="20" customWidth="1"/>
    <col min="15364" max="15364" width="14.140625" style="20" customWidth="1"/>
    <col min="15365" max="15365" width="18.42578125" style="20" customWidth="1"/>
    <col min="15366" max="15366" width="16.28515625" style="20" customWidth="1"/>
    <col min="15367" max="15367" width="17.7109375" style="20" customWidth="1"/>
    <col min="15368" max="15368" width="17.85546875" style="20" bestFit="1" customWidth="1"/>
    <col min="15369" max="15369" width="14.85546875" style="20" customWidth="1"/>
    <col min="15370" max="15370" width="20.5703125" style="20" customWidth="1"/>
    <col min="15371" max="15371" width="20.7109375" style="20" bestFit="1" customWidth="1"/>
    <col min="15372" max="15372" width="17.7109375" style="20" customWidth="1"/>
    <col min="15373" max="15373" width="17.85546875" style="20" bestFit="1" customWidth="1"/>
    <col min="15374" max="15374" width="17.85546875" style="20" customWidth="1"/>
    <col min="15375" max="15375" width="16.5703125" style="20" customWidth="1"/>
    <col min="15376" max="15377" width="17.7109375" style="20" bestFit="1" customWidth="1"/>
    <col min="15378" max="15378" width="14.140625" style="20" bestFit="1" customWidth="1"/>
    <col min="15379" max="15379" width="16" style="20" customWidth="1"/>
    <col min="15380" max="15616" width="9.140625" style="20"/>
    <col min="15617" max="15617" width="10.7109375" style="20" customWidth="1"/>
    <col min="15618" max="15618" width="68.7109375" style="20" customWidth="1"/>
    <col min="15619" max="15619" width="17.5703125" style="20" customWidth="1"/>
    <col min="15620" max="15620" width="14.140625" style="20" customWidth="1"/>
    <col min="15621" max="15621" width="18.42578125" style="20" customWidth="1"/>
    <col min="15622" max="15622" width="16.28515625" style="20" customWidth="1"/>
    <col min="15623" max="15623" width="17.7109375" style="20" customWidth="1"/>
    <col min="15624" max="15624" width="17.85546875" style="20" bestFit="1" customWidth="1"/>
    <col min="15625" max="15625" width="14.85546875" style="20" customWidth="1"/>
    <col min="15626" max="15626" width="20.5703125" style="20" customWidth="1"/>
    <col min="15627" max="15627" width="20.7109375" style="20" bestFit="1" customWidth="1"/>
    <col min="15628" max="15628" width="17.7109375" style="20" customWidth="1"/>
    <col min="15629" max="15629" width="17.85546875" style="20" bestFit="1" customWidth="1"/>
    <col min="15630" max="15630" width="17.85546875" style="20" customWidth="1"/>
    <col min="15631" max="15631" width="16.5703125" style="20" customWidth="1"/>
    <col min="15632" max="15633" width="17.7109375" style="20" bestFit="1" customWidth="1"/>
    <col min="15634" max="15634" width="14.140625" style="20" bestFit="1" customWidth="1"/>
    <col min="15635" max="15635" width="16" style="20" customWidth="1"/>
    <col min="15636" max="15872" width="9.140625" style="20"/>
    <col min="15873" max="15873" width="10.7109375" style="20" customWidth="1"/>
    <col min="15874" max="15874" width="68.7109375" style="20" customWidth="1"/>
    <col min="15875" max="15875" width="17.5703125" style="20" customWidth="1"/>
    <col min="15876" max="15876" width="14.140625" style="20" customWidth="1"/>
    <col min="15877" max="15877" width="18.42578125" style="20" customWidth="1"/>
    <col min="15878" max="15878" width="16.28515625" style="20" customWidth="1"/>
    <col min="15879" max="15879" width="17.7109375" style="20" customWidth="1"/>
    <col min="15880" max="15880" width="17.85546875" style="20" bestFit="1" customWidth="1"/>
    <col min="15881" max="15881" width="14.85546875" style="20" customWidth="1"/>
    <col min="15882" max="15882" width="20.5703125" style="20" customWidth="1"/>
    <col min="15883" max="15883" width="20.7109375" style="20" bestFit="1" customWidth="1"/>
    <col min="15884" max="15884" width="17.7109375" style="20" customWidth="1"/>
    <col min="15885" max="15885" width="17.85546875" style="20" bestFit="1" customWidth="1"/>
    <col min="15886" max="15886" width="17.85546875" style="20" customWidth="1"/>
    <col min="15887" max="15887" width="16.5703125" style="20" customWidth="1"/>
    <col min="15888" max="15889" width="17.7109375" style="20" bestFit="1" customWidth="1"/>
    <col min="15890" max="15890" width="14.140625" style="20" bestFit="1" customWidth="1"/>
    <col min="15891" max="15891" width="16" style="20" customWidth="1"/>
    <col min="15892" max="16128" width="9.140625" style="20"/>
    <col min="16129" max="16129" width="10.7109375" style="20" customWidth="1"/>
    <col min="16130" max="16130" width="68.7109375" style="20" customWidth="1"/>
    <col min="16131" max="16131" width="17.5703125" style="20" customWidth="1"/>
    <col min="16132" max="16132" width="14.140625" style="20" customWidth="1"/>
    <col min="16133" max="16133" width="18.42578125" style="20" customWidth="1"/>
    <col min="16134" max="16134" width="16.28515625" style="20" customWidth="1"/>
    <col min="16135" max="16135" width="17.7109375" style="20" customWidth="1"/>
    <col min="16136" max="16136" width="17.85546875" style="20" bestFit="1" customWidth="1"/>
    <col min="16137" max="16137" width="14.85546875" style="20" customWidth="1"/>
    <col min="16138" max="16138" width="20.5703125" style="20" customWidth="1"/>
    <col min="16139" max="16139" width="20.7109375" style="20" bestFit="1" customWidth="1"/>
    <col min="16140" max="16140" width="17.7109375" style="20" customWidth="1"/>
    <col min="16141" max="16141" width="17.85546875" style="20" bestFit="1" customWidth="1"/>
    <col min="16142" max="16142" width="17.85546875" style="20" customWidth="1"/>
    <col min="16143" max="16143" width="16.5703125" style="20" customWidth="1"/>
    <col min="16144" max="16145" width="17.7109375" style="20" bestFit="1" customWidth="1"/>
    <col min="16146" max="16146" width="14.140625" style="20" bestFit="1" customWidth="1"/>
    <col min="16147" max="16147" width="16" style="20" customWidth="1"/>
    <col min="16148" max="16384" width="9.140625" style="20"/>
  </cols>
  <sheetData>
    <row r="1" spans="1:20" s="30" customFormat="1" ht="24" customHeight="1" x14ac:dyDescent="0.4">
      <c r="A1" s="73"/>
      <c r="B1" s="74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  <c r="O1" s="73"/>
      <c r="P1" s="75"/>
      <c r="Q1" s="471" t="s">
        <v>900</v>
      </c>
      <c r="R1" s="471"/>
      <c r="S1" s="472"/>
    </row>
    <row r="2" spans="1:20" ht="38.25" customHeight="1" thickBot="1" x14ac:dyDescent="0.25">
      <c r="A2" s="473" t="s">
        <v>750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  <c r="M2" s="473"/>
      <c r="N2" s="473"/>
      <c r="O2" s="473"/>
      <c r="P2" s="473"/>
      <c r="Q2" s="473"/>
      <c r="R2" s="473"/>
      <c r="S2" s="473"/>
    </row>
    <row r="3" spans="1:20" ht="69.75" customHeight="1" x14ac:dyDescent="0.2">
      <c r="A3" s="474" t="s">
        <v>84</v>
      </c>
      <c r="B3" s="474" t="s">
        <v>85</v>
      </c>
      <c r="C3" s="476" t="s">
        <v>0</v>
      </c>
      <c r="D3" s="474" t="s">
        <v>1</v>
      </c>
      <c r="E3" s="478" t="s">
        <v>751</v>
      </c>
      <c r="F3" s="479"/>
      <c r="G3" s="479"/>
      <c r="H3" s="479"/>
      <c r="I3" s="480"/>
      <c r="J3" s="478" t="s">
        <v>752</v>
      </c>
      <c r="K3" s="479"/>
      <c r="L3" s="479"/>
      <c r="M3" s="479"/>
      <c r="N3" s="480"/>
      <c r="O3" s="481" t="s">
        <v>753</v>
      </c>
      <c r="P3" s="482"/>
      <c r="Q3" s="482"/>
      <c r="R3" s="482"/>
      <c r="S3" s="483"/>
    </row>
    <row r="4" spans="1:20" ht="192" customHeight="1" thickBot="1" x14ac:dyDescent="0.25">
      <c r="A4" s="475"/>
      <c r="B4" s="475"/>
      <c r="C4" s="477"/>
      <c r="D4" s="475"/>
      <c r="E4" s="294" t="s">
        <v>6</v>
      </c>
      <c r="F4" s="295" t="s">
        <v>754</v>
      </c>
      <c r="G4" s="295" t="s">
        <v>755</v>
      </c>
      <c r="H4" s="295" t="s">
        <v>756</v>
      </c>
      <c r="I4" s="296" t="s">
        <v>757</v>
      </c>
      <c r="J4" s="294" t="s">
        <v>6</v>
      </c>
      <c r="K4" s="295" t="s">
        <v>754</v>
      </c>
      <c r="L4" s="295" t="s">
        <v>755</v>
      </c>
      <c r="M4" s="295" t="s">
        <v>756</v>
      </c>
      <c r="N4" s="296" t="s">
        <v>757</v>
      </c>
      <c r="O4" s="294" t="s">
        <v>6</v>
      </c>
      <c r="P4" s="295" t="s">
        <v>758</v>
      </c>
      <c r="Q4" s="295" t="s">
        <v>755</v>
      </c>
      <c r="R4" s="295" t="s">
        <v>759</v>
      </c>
      <c r="S4" s="297" t="s">
        <v>757</v>
      </c>
    </row>
    <row r="5" spans="1:20" ht="28.5" thickBot="1" x14ac:dyDescent="0.45">
      <c r="A5" s="298" t="s">
        <v>86</v>
      </c>
      <c r="B5" s="298" t="s">
        <v>87</v>
      </c>
      <c r="C5" s="299" t="s">
        <v>9</v>
      </c>
      <c r="D5" s="299" t="s">
        <v>10</v>
      </c>
      <c r="E5" s="300">
        <v>1</v>
      </c>
      <c r="F5" s="301">
        <f>1+E5</f>
        <v>2</v>
      </c>
      <c r="G5" s="301">
        <f t="shared" ref="G5:S5" si="0">1+F5</f>
        <v>3</v>
      </c>
      <c r="H5" s="301">
        <f t="shared" si="0"/>
        <v>4</v>
      </c>
      <c r="I5" s="302">
        <f t="shared" si="0"/>
        <v>5</v>
      </c>
      <c r="J5" s="300">
        <f>1+I5</f>
        <v>6</v>
      </c>
      <c r="K5" s="301">
        <f t="shared" si="0"/>
        <v>7</v>
      </c>
      <c r="L5" s="301">
        <f t="shared" si="0"/>
        <v>8</v>
      </c>
      <c r="M5" s="301">
        <f t="shared" si="0"/>
        <v>9</v>
      </c>
      <c r="N5" s="302">
        <f t="shared" si="0"/>
        <v>10</v>
      </c>
      <c r="O5" s="300">
        <v>11</v>
      </c>
      <c r="P5" s="301">
        <v>12</v>
      </c>
      <c r="Q5" s="301">
        <f t="shared" si="0"/>
        <v>13</v>
      </c>
      <c r="R5" s="301">
        <f t="shared" si="0"/>
        <v>14</v>
      </c>
      <c r="S5" s="303">
        <f t="shared" si="0"/>
        <v>15</v>
      </c>
    </row>
    <row r="6" spans="1:20" ht="27.75" x14ac:dyDescent="0.2">
      <c r="A6" s="304" t="s">
        <v>935</v>
      </c>
      <c r="B6" s="283" t="s">
        <v>760</v>
      </c>
      <c r="C6" s="305" t="s">
        <v>11</v>
      </c>
      <c r="D6" s="284" t="s">
        <v>761</v>
      </c>
      <c r="E6" s="212">
        <f>F6+G6+H6+I6</f>
        <v>0</v>
      </c>
      <c r="F6" s="55">
        <f>Дод.4!$E66</f>
        <v>0</v>
      </c>
      <c r="G6" s="55">
        <f>Дод.4!$E67</f>
        <v>0</v>
      </c>
      <c r="H6" s="55">
        <f>Дод.4!$E68</f>
        <v>0</v>
      </c>
      <c r="I6" s="285">
        <f>Дод.4!$E69</f>
        <v>0</v>
      </c>
      <c r="J6" s="212">
        <f>K6+L6+M6+N6</f>
        <v>0</v>
      </c>
      <c r="K6" s="55">
        <f>Дод.4!F66</f>
        <v>0</v>
      </c>
      <c r="L6" s="55">
        <f>Дод.4!F67</f>
        <v>0</v>
      </c>
      <c r="M6" s="55">
        <f>Дод.4!F68</f>
        <v>0</v>
      </c>
      <c r="N6" s="285">
        <f>Дод.4!F69</f>
        <v>0</v>
      </c>
      <c r="O6" s="286">
        <f t="shared" ref="O6:S19" si="1">IF(E6=0,,(J6-E6)/E6*100)</f>
        <v>0</v>
      </c>
      <c r="P6" s="287">
        <f t="shared" si="1"/>
        <v>0</v>
      </c>
      <c r="Q6" s="287">
        <f t="shared" si="1"/>
        <v>0</v>
      </c>
      <c r="R6" s="287">
        <f t="shared" si="1"/>
        <v>0</v>
      </c>
      <c r="S6" s="288">
        <f t="shared" si="1"/>
        <v>0</v>
      </c>
    </row>
    <row r="7" spans="1:20" ht="55.5" x14ac:dyDescent="0.2">
      <c r="A7" s="306">
        <f>A6+1</f>
        <v>118</v>
      </c>
      <c r="B7" s="169" t="s">
        <v>100</v>
      </c>
      <c r="C7" s="277" t="s">
        <v>11</v>
      </c>
      <c r="D7" s="172" t="s">
        <v>762</v>
      </c>
      <c r="E7" s="57">
        <f>F7+G7+H7+I7</f>
        <v>0</v>
      </c>
      <c r="F7" s="31">
        <f>Дод.4!$E71</f>
        <v>0</v>
      </c>
      <c r="G7" s="31">
        <f>Дод.4!$E72</f>
        <v>0</v>
      </c>
      <c r="H7" s="31">
        <f>Дод.4!$E73</f>
        <v>0</v>
      </c>
      <c r="I7" s="77">
        <f>Дод.4!$E74</f>
        <v>0</v>
      </c>
      <c r="J7" s="57">
        <f>K7+L7+M7+N7</f>
        <v>0</v>
      </c>
      <c r="K7" s="31">
        <f>Дод.4!$F71</f>
        <v>0</v>
      </c>
      <c r="L7" s="31">
        <f>Дод.4!$F72</f>
        <v>0</v>
      </c>
      <c r="M7" s="31">
        <f>Дод.4!$F73</f>
        <v>0</v>
      </c>
      <c r="N7" s="77">
        <f>Дод.4!$F74</f>
        <v>0</v>
      </c>
      <c r="O7" s="61">
        <f>IF(E7=0,,(J7-E7)/E7*100)</f>
        <v>0</v>
      </c>
      <c r="P7" s="41">
        <f t="shared" si="1"/>
        <v>0</v>
      </c>
      <c r="Q7" s="41">
        <f t="shared" si="1"/>
        <v>0</v>
      </c>
      <c r="R7" s="41">
        <f t="shared" si="1"/>
        <v>0</v>
      </c>
      <c r="S7" s="45">
        <f t="shared" si="1"/>
        <v>0</v>
      </c>
    </row>
    <row r="8" spans="1:20" ht="27.75" x14ac:dyDescent="0.2">
      <c r="A8" s="306" t="s">
        <v>936</v>
      </c>
      <c r="B8" s="169" t="s">
        <v>763</v>
      </c>
      <c r="C8" s="277" t="s">
        <v>11</v>
      </c>
      <c r="D8" s="172" t="s">
        <v>764</v>
      </c>
      <c r="E8" s="57">
        <f>IF(Дод.4!$G$132+Дод.4!$G$138=0,,(Дод.4!$K$80)-(Дод.4!$G$80/(Дод.4!$G$132+Дод.4!$G$138)*Дод.4!$G$138))</f>
        <v>0</v>
      </c>
      <c r="F8" s="31">
        <f t="shared" ref="F8:F16" si="2">IF($E$31=0,0,E8/$E$31*$F$31)</f>
        <v>0</v>
      </c>
      <c r="G8" s="31">
        <f t="shared" ref="G8:G16" si="3">IF($E$31=0,,E8/$E$31*$G$31)</f>
        <v>0</v>
      </c>
      <c r="H8" s="31">
        <f t="shared" ref="H8:H16" si="4">IF($E$31=0,,E8/$E$31*$H$31)</f>
        <v>0</v>
      </c>
      <c r="I8" s="77">
        <f t="shared" ref="I8:I16" si="5">IF($E$31=0,,E8/$E$31*$I$31)</f>
        <v>0</v>
      </c>
      <c r="J8" s="57">
        <f>IF(Дод.4!H132+Дод.4!H138=0,,(Дод.4!L80)-(Дод.4!H80/(Дод.4!H132+Дод.4!H138)*Дод.4!H138))</f>
        <v>0</v>
      </c>
      <c r="K8" s="31">
        <f t="shared" ref="K8:K16" si="6">IF($E$31=0,0,J8/$J$31*$K$31)</f>
        <v>0</v>
      </c>
      <c r="L8" s="31">
        <f t="shared" ref="L8:L16" si="7">IF($E$31=0,,J8/$J$31*$L$31)</f>
        <v>0</v>
      </c>
      <c r="M8" s="31">
        <f t="shared" ref="M8:M16" si="8">IF($E$31=0,,J8/$J$31*$M$31)</f>
        <v>0</v>
      </c>
      <c r="N8" s="77">
        <f t="shared" ref="N8:N16" si="9">IF($E$31=0,,J8/$J$31*$N$31)</f>
        <v>0</v>
      </c>
      <c r="O8" s="61">
        <f t="shared" si="1"/>
        <v>0</v>
      </c>
      <c r="P8" s="41">
        <f t="shared" si="1"/>
        <v>0</v>
      </c>
      <c r="Q8" s="41">
        <f t="shared" si="1"/>
        <v>0</v>
      </c>
      <c r="R8" s="41">
        <f t="shared" si="1"/>
        <v>0</v>
      </c>
      <c r="S8" s="45">
        <f t="shared" si="1"/>
        <v>0</v>
      </c>
    </row>
    <row r="9" spans="1:20" ht="27.75" x14ac:dyDescent="0.2">
      <c r="A9" s="306">
        <f t="shared" ref="A9:A39" si="10">A8+1</f>
        <v>120</v>
      </c>
      <c r="B9" s="169" t="s">
        <v>183</v>
      </c>
      <c r="C9" s="277" t="s">
        <v>11</v>
      </c>
      <c r="D9" s="172" t="s">
        <v>765</v>
      </c>
      <c r="E9" s="57">
        <f>IF(Дод.4!$G$132+Дод.4!$G$138=0,,(Дод.4!$K$84)-(Дод.4!$G$84/(Дод.4!$G$132+Дод.4!$G$138)*Дод.4!$G$138))</f>
        <v>0</v>
      </c>
      <c r="F9" s="31">
        <f t="shared" si="2"/>
        <v>0</v>
      </c>
      <c r="G9" s="31">
        <f t="shared" si="3"/>
        <v>0</v>
      </c>
      <c r="H9" s="31">
        <f t="shared" si="4"/>
        <v>0</v>
      </c>
      <c r="I9" s="77">
        <f t="shared" si="5"/>
        <v>0</v>
      </c>
      <c r="J9" s="57">
        <f>IF(Дод.4!$H$132+Дод.4!$H$138=0,,(Дод.4!$L$86)-(Дод.4!$H$84/(Дод.4!$H$132+Дод.4!$H$138)*Дод.4!$H$138))</f>
        <v>0</v>
      </c>
      <c r="K9" s="31">
        <f t="shared" si="6"/>
        <v>0</v>
      </c>
      <c r="L9" s="31">
        <f t="shared" si="7"/>
        <v>0</v>
      </c>
      <c r="M9" s="31">
        <f t="shared" si="8"/>
        <v>0</v>
      </c>
      <c r="N9" s="77">
        <f t="shared" si="9"/>
        <v>0</v>
      </c>
      <c r="O9" s="61">
        <f t="shared" si="1"/>
        <v>0</v>
      </c>
      <c r="P9" s="41">
        <f t="shared" si="1"/>
        <v>0</v>
      </c>
      <c r="Q9" s="41">
        <f t="shared" si="1"/>
        <v>0</v>
      </c>
      <c r="R9" s="41">
        <f t="shared" si="1"/>
        <v>0</v>
      </c>
      <c r="S9" s="45">
        <f t="shared" si="1"/>
        <v>0</v>
      </c>
    </row>
    <row r="10" spans="1:20" ht="55.5" x14ac:dyDescent="0.35">
      <c r="A10" s="306">
        <f t="shared" si="10"/>
        <v>121</v>
      </c>
      <c r="B10" s="169" t="s">
        <v>766</v>
      </c>
      <c r="C10" s="277" t="s">
        <v>11</v>
      </c>
      <c r="D10" s="172" t="s">
        <v>767</v>
      </c>
      <c r="E10" s="57">
        <f>IF(Дод.4!$G$132+Дод.4!$G$138=0,,(Дод.4!$K$86+Дод.4!$K$93)-((Дод.4!$G$86+Дод.4!$G$93)/(Дод.4!$G$132+Дод.4!$G$138)*Дод.4!$G$138))</f>
        <v>0</v>
      </c>
      <c r="F10" s="31">
        <f t="shared" si="2"/>
        <v>0</v>
      </c>
      <c r="G10" s="31">
        <f t="shared" si="3"/>
        <v>0</v>
      </c>
      <c r="H10" s="31">
        <f t="shared" si="4"/>
        <v>0</v>
      </c>
      <c r="I10" s="77">
        <f t="shared" si="5"/>
        <v>0</v>
      </c>
      <c r="J10" s="57">
        <f>IF(Дод.4!$H$132+Дод.4!$H$138=0,,(Дод.4!$L$86+Дод.4!$L$93)-((Дод.4!$H$86+Дод.4!$H$93)/(Дод.4!$H$132+Дод.4!$H$138)*Дод.4!$H$138))</f>
        <v>0</v>
      </c>
      <c r="K10" s="31">
        <f t="shared" si="6"/>
        <v>0</v>
      </c>
      <c r="L10" s="31">
        <f t="shared" si="7"/>
        <v>0</v>
      </c>
      <c r="M10" s="31">
        <f t="shared" si="8"/>
        <v>0</v>
      </c>
      <c r="N10" s="77">
        <f t="shared" si="9"/>
        <v>0</v>
      </c>
      <c r="O10" s="61">
        <f t="shared" si="1"/>
        <v>0</v>
      </c>
      <c r="P10" s="41">
        <f t="shared" si="1"/>
        <v>0</v>
      </c>
      <c r="Q10" s="41">
        <f t="shared" si="1"/>
        <v>0</v>
      </c>
      <c r="R10" s="41">
        <f t="shared" si="1"/>
        <v>0</v>
      </c>
      <c r="S10" s="45">
        <f t="shared" si="1"/>
        <v>0</v>
      </c>
      <c r="T10" s="347"/>
    </row>
    <row r="11" spans="1:20" ht="55.5" x14ac:dyDescent="0.2">
      <c r="A11" s="306">
        <f t="shared" si="10"/>
        <v>122</v>
      </c>
      <c r="B11" s="169" t="s">
        <v>768</v>
      </c>
      <c r="C11" s="277" t="s">
        <v>11</v>
      </c>
      <c r="D11" s="172" t="s">
        <v>769</v>
      </c>
      <c r="E11" s="57">
        <f>IF(Дод.4!$G$132+Дод.4!$G$138=0,,(Дод.4!$K$91)-(Дод.4!$G$91/(Дод.4!$G$132+Дод.4!$G$138)*Дод.4!$G$138))</f>
        <v>0</v>
      </c>
      <c r="F11" s="31">
        <f t="shared" si="2"/>
        <v>0</v>
      </c>
      <c r="G11" s="31">
        <f t="shared" si="3"/>
        <v>0</v>
      </c>
      <c r="H11" s="31">
        <f t="shared" si="4"/>
        <v>0</v>
      </c>
      <c r="I11" s="77">
        <f t="shared" si="5"/>
        <v>0</v>
      </c>
      <c r="J11" s="57">
        <f>IF(Дод.4!$H$132+Дод.4!$H$138=0,,(Дод.4!$L$91)-(Дод.4!$H$91/(Дод.4!$H$132+Дод.4!$H$138)*Дод.4!$H$138))</f>
        <v>0</v>
      </c>
      <c r="K11" s="31">
        <f t="shared" si="6"/>
        <v>0</v>
      </c>
      <c r="L11" s="31">
        <f t="shared" si="7"/>
        <v>0</v>
      </c>
      <c r="M11" s="31">
        <f t="shared" si="8"/>
        <v>0</v>
      </c>
      <c r="N11" s="77">
        <f t="shared" si="9"/>
        <v>0</v>
      </c>
      <c r="O11" s="61">
        <f t="shared" si="1"/>
        <v>0</v>
      </c>
      <c r="P11" s="41">
        <f t="shared" si="1"/>
        <v>0</v>
      </c>
      <c r="Q11" s="41">
        <f t="shared" si="1"/>
        <v>0</v>
      </c>
      <c r="R11" s="41">
        <f t="shared" si="1"/>
        <v>0</v>
      </c>
      <c r="S11" s="45">
        <f t="shared" si="1"/>
        <v>0</v>
      </c>
    </row>
    <row r="12" spans="1:20" ht="27.75" x14ac:dyDescent="0.2">
      <c r="A12" s="306">
        <f t="shared" si="10"/>
        <v>123</v>
      </c>
      <c r="B12" s="169" t="s">
        <v>187</v>
      </c>
      <c r="C12" s="277" t="s">
        <v>11</v>
      </c>
      <c r="D12" s="172" t="s">
        <v>770</v>
      </c>
      <c r="E12" s="57">
        <f>IF(Дод.4!$G$132+Дод.4!$G$138=0,,(Дод.4!$K$87)-((Дод.4!$G$87)/(Дод.4!$G$132+Дод.4!$G$138)*Дод.4!$G$138))</f>
        <v>0</v>
      </c>
      <c r="F12" s="31">
        <f t="shared" si="2"/>
        <v>0</v>
      </c>
      <c r="G12" s="31">
        <f t="shared" si="3"/>
        <v>0</v>
      </c>
      <c r="H12" s="31">
        <f t="shared" si="4"/>
        <v>0</v>
      </c>
      <c r="I12" s="77">
        <f t="shared" si="5"/>
        <v>0</v>
      </c>
      <c r="J12" s="57">
        <f>IF(Дод.4!$H$132+Дод.4!$H$138=0,,(Дод.4!$L$87)-((Дод.4!$H$87)/(Дод.4!$H$132+Дод.4!$H$138)*Дод.4!$H$138))</f>
        <v>0</v>
      </c>
      <c r="K12" s="31">
        <f t="shared" si="6"/>
        <v>0</v>
      </c>
      <c r="L12" s="31">
        <f t="shared" si="7"/>
        <v>0</v>
      </c>
      <c r="M12" s="31">
        <f t="shared" si="8"/>
        <v>0</v>
      </c>
      <c r="N12" s="77">
        <f t="shared" si="9"/>
        <v>0</v>
      </c>
      <c r="O12" s="61">
        <f t="shared" si="1"/>
        <v>0</v>
      </c>
      <c r="P12" s="41">
        <f t="shared" si="1"/>
        <v>0</v>
      </c>
      <c r="Q12" s="41">
        <f t="shared" si="1"/>
        <v>0</v>
      </c>
      <c r="R12" s="41">
        <f t="shared" si="1"/>
        <v>0</v>
      </c>
      <c r="S12" s="45">
        <f t="shared" si="1"/>
        <v>0</v>
      </c>
    </row>
    <row r="13" spans="1:20" ht="27.75" x14ac:dyDescent="0.2">
      <c r="A13" s="306">
        <f t="shared" si="10"/>
        <v>124</v>
      </c>
      <c r="B13" s="169" t="s">
        <v>108</v>
      </c>
      <c r="C13" s="277" t="s">
        <v>11</v>
      </c>
      <c r="D13" s="172" t="s">
        <v>771</v>
      </c>
      <c r="E13" s="57">
        <f>IF(Дод.4!$G$132+Дод.4!$G$138=0,,(Дод.4!$K$89)-(Дод.4!$G$89/(Дод.4!$G$132+Дод.4!$G$138)*Дод.4!$G$138))</f>
        <v>0</v>
      </c>
      <c r="F13" s="31">
        <f t="shared" si="2"/>
        <v>0</v>
      </c>
      <c r="G13" s="31">
        <f t="shared" si="3"/>
        <v>0</v>
      </c>
      <c r="H13" s="31">
        <f t="shared" si="4"/>
        <v>0</v>
      </c>
      <c r="I13" s="77">
        <f t="shared" si="5"/>
        <v>0</v>
      </c>
      <c r="J13" s="57">
        <f>IF(Дод.4!$H$132+Дод.4!$H$138=0,,(Дод.4!$L$89)-(Дод.4!$H$89/(Дод.4!$H$132+Дод.4!$H$138)*Дод.4!$H$138))</f>
        <v>0</v>
      </c>
      <c r="K13" s="31">
        <f t="shared" si="6"/>
        <v>0</v>
      </c>
      <c r="L13" s="31">
        <f t="shared" si="7"/>
        <v>0</v>
      </c>
      <c r="M13" s="31">
        <f t="shared" si="8"/>
        <v>0</v>
      </c>
      <c r="N13" s="77">
        <f t="shared" si="9"/>
        <v>0</v>
      </c>
      <c r="O13" s="61">
        <f t="shared" si="1"/>
        <v>0</v>
      </c>
      <c r="P13" s="41">
        <f t="shared" si="1"/>
        <v>0</v>
      </c>
      <c r="Q13" s="41">
        <f t="shared" si="1"/>
        <v>0</v>
      </c>
      <c r="R13" s="41">
        <f t="shared" si="1"/>
        <v>0</v>
      </c>
      <c r="S13" s="45">
        <f t="shared" si="1"/>
        <v>0</v>
      </c>
    </row>
    <row r="14" spans="1:20" ht="55.5" x14ac:dyDescent="0.2">
      <c r="A14" s="306">
        <f t="shared" si="10"/>
        <v>125</v>
      </c>
      <c r="B14" s="169" t="s">
        <v>772</v>
      </c>
      <c r="C14" s="277" t="s">
        <v>11</v>
      </c>
      <c r="D14" s="172" t="s">
        <v>773</v>
      </c>
      <c r="E14" s="57">
        <f>IF(Дод.4!$G$132+Дод.4!$G$138=0,,Дод.4!$K$92/(Дод.4!$G$132+Дод.4!$G$138)*Дод.4!$G$132)</f>
        <v>0</v>
      </c>
      <c r="F14" s="31">
        <f t="shared" si="2"/>
        <v>0</v>
      </c>
      <c r="G14" s="31">
        <f t="shared" si="3"/>
        <v>0</v>
      </c>
      <c r="H14" s="31">
        <f t="shared" si="4"/>
        <v>0</v>
      </c>
      <c r="I14" s="77">
        <f t="shared" si="5"/>
        <v>0</v>
      </c>
      <c r="J14" s="57">
        <f>IF(Дод.4!$H$132+Дод.4!$H$138=0,,Дод.4!$L$92/(Дод.4!$H$132+Дод.4!$H$138)*Дод.4!$H$132)</f>
        <v>0</v>
      </c>
      <c r="K14" s="31">
        <f t="shared" si="6"/>
        <v>0</v>
      </c>
      <c r="L14" s="31">
        <f t="shared" si="7"/>
        <v>0</v>
      </c>
      <c r="M14" s="31">
        <f t="shared" si="8"/>
        <v>0</v>
      </c>
      <c r="N14" s="77">
        <f t="shared" si="9"/>
        <v>0</v>
      </c>
      <c r="O14" s="61">
        <f t="shared" si="1"/>
        <v>0</v>
      </c>
      <c r="P14" s="41">
        <f t="shared" si="1"/>
        <v>0</v>
      </c>
      <c r="Q14" s="41">
        <f t="shared" si="1"/>
        <v>0</v>
      </c>
      <c r="R14" s="41">
        <f t="shared" si="1"/>
        <v>0</v>
      </c>
      <c r="S14" s="45">
        <f t="shared" si="1"/>
        <v>0</v>
      </c>
    </row>
    <row r="15" spans="1:20" s="358" customFormat="1" ht="55.5" x14ac:dyDescent="0.2">
      <c r="A15" s="348">
        <f t="shared" si="10"/>
        <v>126</v>
      </c>
      <c r="B15" s="349" t="s">
        <v>774</v>
      </c>
      <c r="C15" s="350" t="s">
        <v>11</v>
      </c>
      <c r="D15" s="351" t="s">
        <v>775</v>
      </c>
      <c r="E15" s="352">
        <f>E17-E16-E6-E7-E8-E9-E10-E11-E12-E13-E14</f>
        <v>0</v>
      </c>
      <c r="F15" s="353">
        <f t="shared" si="2"/>
        <v>0</v>
      </c>
      <c r="G15" s="353">
        <f t="shared" si="3"/>
        <v>0</v>
      </c>
      <c r="H15" s="353">
        <f t="shared" si="4"/>
        <v>0</v>
      </c>
      <c r="I15" s="354">
        <f t="shared" si="5"/>
        <v>0</v>
      </c>
      <c r="J15" s="352">
        <f>J17-J16-J6-J7-J8-J9-J10-J11-J12-J13-J14</f>
        <v>0</v>
      </c>
      <c r="K15" s="353">
        <f t="shared" si="6"/>
        <v>0</v>
      </c>
      <c r="L15" s="353">
        <f t="shared" si="7"/>
        <v>0</v>
      </c>
      <c r="M15" s="353">
        <f t="shared" si="8"/>
        <v>0</v>
      </c>
      <c r="N15" s="354">
        <f t="shared" si="9"/>
        <v>0</v>
      </c>
      <c r="O15" s="355">
        <f t="shared" si="1"/>
        <v>0</v>
      </c>
      <c r="P15" s="356">
        <f t="shared" si="1"/>
        <v>0</v>
      </c>
      <c r="Q15" s="356">
        <f t="shared" si="1"/>
        <v>0</v>
      </c>
      <c r="R15" s="356">
        <f t="shared" si="1"/>
        <v>0</v>
      </c>
      <c r="S15" s="357">
        <f t="shared" si="1"/>
        <v>0</v>
      </c>
    </row>
    <row r="16" spans="1:20" ht="27.75" x14ac:dyDescent="0.2">
      <c r="A16" s="306">
        <f t="shared" si="10"/>
        <v>127</v>
      </c>
      <c r="B16" s="169" t="s">
        <v>200</v>
      </c>
      <c r="C16" s="277" t="s">
        <v>11</v>
      </c>
      <c r="D16" s="172" t="s">
        <v>776</v>
      </c>
      <c r="E16" s="57">
        <f>IF(Дод.4!$G$132+Дод.4!$G$138=0,,(Дод.4!$K$100)-(Дод.4!$G$100/(Дод.4!$G$132+Дод.4!$G$138)*Дод.4!$G$138))</f>
        <v>0</v>
      </c>
      <c r="F16" s="31">
        <f t="shared" si="2"/>
        <v>0</v>
      </c>
      <c r="G16" s="31">
        <f t="shared" si="3"/>
        <v>0</v>
      </c>
      <c r="H16" s="31">
        <f t="shared" si="4"/>
        <v>0</v>
      </c>
      <c r="I16" s="77">
        <f t="shared" si="5"/>
        <v>0</v>
      </c>
      <c r="J16" s="57">
        <f>IF(Дод.4!$H$132+Дод.4!$H$138=0,,(Дод.4!$L$100)-(Дод.4!$H$100/(Дод.4!$H$132+Дод.4!$H$138)*Дод.4!$H$138))</f>
        <v>0</v>
      </c>
      <c r="K16" s="31">
        <f t="shared" si="6"/>
        <v>0</v>
      </c>
      <c r="L16" s="31">
        <f t="shared" si="7"/>
        <v>0</v>
      </c>
      <c r="M16" s="31">
        <f t="shared" si="8"/>
        <v>0</v>
      </c>
      <c r="N16" s="77">
        <f t="shared" si="9"/>
        <v>0</v>
      </c>
      <c r="O16" s="61">
        <f t="shared" si="1"/>
        <v>0</v>
      </c>
      <c r="P16" s="41">
        <f t="shared" si="1"/>
        <v>0</v>
      </c>
      <c r="Q16" s="41">
        <f t="shared" si="1"/>
        <v>0</v>
      </c>
      <c r="R16" s="41">
        <f t="shared" si="1"/>
        <v>0</v>
      </c>
      <c r="S16" s="45">
        <f t="shared" si="1"/>
        <v>0</v>
      </c>
    </row>
    <row r="17" spans="1:20" ht="55.5" x14ac:dyDescent="0.2">
      <c r="A17" s="306" t="s">
        <v>896</v>
      </c>
      <c r="B17" s="169" t="s">
        <v>777</v>
      </c>
      <c r="C17" s="277" t="s">
        <v>11</v>
      </c>
      <c r="D17" s="172" t="s">
        <v>778</v>
      </c>
      <c r="E17" s="57">
        <f>F17+G17+H17+I17</f>
        <v>0</v>
      </c>
      <c r="F17" s="31">
        <f>IF(Дод.4!$E133+Дод.4!$G139=0,,Дод.4!$K159-(Дод.4!$G159/(Дод.4!$G133+Дод.4!$G139)*Дод.4!$G139))</f>
        <v>0</v>
      </c>
      <c r="G17" s="31">
        <f>IF(Дод.4!$E134+Дод.4!$G140=0,,Дод.4!$K160-(Дод.4!$G160/(Дод.4!$G134+Дод.4!$G140)*Дод.4!$G140))</f>
        <v>0</v>
      </c>
      <c r="H17" s="31">
        <f>IF(Дод.4!$E135+Дод.4!$G141=0,,Дод.4!$K161-(Дод.4!$G161/(Дод.4!$G135+Дод.4!$G141)*Дод.4!$G141))</f>
        <v>0</v>
      </c>
      <c r="I17" s="77">
        <f>IF(Дод.4!$E136+Дод.4!$G142=0,,Дод.4!$K162-(Дод.4!$G162/(Дод.4!$G136+Дод.4!$G142)*Дод.4!$G142))</f>
        <v>0</v>
      </c>
      <c r="J17" s="57">
        <f>K17+L17+M17+N17</f>
        <v>0</v>
      </c>
      <c r="K17" s="31">
        <f>IF(Дод.4!$F133+Дод.4!$H139=0,,Дод.4!$L159-(Дод.4!$H159/(Дод.4!$H133+Дод.4!$H139)*Дод.4!$H139))</f>
        <v>0</v>
      </c>
      <c r="L17" s="31">
        <f>IF(Дод.4!$F134+Дод.4!$H140=0,,Дод.4!$L160-(Дод.4!$H160/(Дод.4!$H134+Дод.4!$H140)*Дод.4!$H140))</f>
        <v>0</v>
      </c>
      <c r="M17" s="31">
        <f>IF(Дод.4!$F135+Дод.4!$H141=0,,Дод.4!$L161-(Дод.4!$H161/(Дод.4!$H135+Дод.4!$H141)*Дод.4!$H141))</f>
        <v>0</v>
      </c>
      <c r="N17" s="77">
        <f>IF(Дод.4!$F136+Дод.4!$H142=0,,Дод.4!$L162-(Дод.4!$H162/(Дод.4!$H136+Дод.4!$H142)*Дод.4!$H142))</f>
        <v>0</v>
      </c>
      <c r="O17" s="61">
        <f t="shared" si="1"/>
        <v>0</v>
      </c>
      <c r="P17" s="41">
        <f t="shared" si="1"/>
        <v>0</v>
      </c>
      <c r="Q17" s="41">
        <f t="shared" si="1"/>
        <v>0</v>
      </c>
      <c r="R17" s="41">
        <f t="shared" si="1"/>
        <v>0</v>
      </c>
      <c r="S17" s="45">
        <f>IF(I17=0,,(N17-I17)/I17*100)</f>
        <v>0</v>
      </c>
    </row>
    <row r="18" spans="1:20" ht="27.75" x14ac:dyDescent="0.3">
      <c r="A18" s="306" t="s">
        <v>937</v>
      </c>
      <c r="B18" s="169" t="s">
        <v>217</v>
      </c>
      <c r="C18" s="277" t="s">
        <v>11</v>
      </c>
      <c r="D18" s="172" t="s">
        <v>779</v>
      </c>
      <c r="E18" s="174">
        <f>IF(ROUND(IF(Дод.4!$G$132+Дод.4!$G$138=0,,(Дод.4!$K$108)-(Дод.4!$G$108/(Дод.4!$G$132+Дод.4!$G$138)*Дод.4!$G$138)),0)=ROUND(F18+G18+H18+I18,0),F18+G18+H18+I18,"помилка")</f>
        <v>0</v>
      </c>
      <c r="F18" s="78"/>
      <c r="G18" s="78"/>
      <c r="H18" s="78"/>
      <c r="I18" s="175"/>
      <c r="J18" s="366">
        <v>0</v>
      </c>
      <c r="K18" s="363">
        <v>0</v>
      </c>
      <c r="L18" s="363">
        <v>0</v>
      </c>
      <c r="M18" s="363">
        <v>0</v>
      </c>
      <c r="N18" s="374">
        <v>0</v>
      </c>
      <c r="O18" s="366">
        <v>0</v>
      </c>
      <c r="P18" s="363">
        <v>0</v>
      </c>
      <c r="Q18" s="363">
        <v>0</v>
      </c>
      <c r="R18" s="363">
        <v>0</v>
      </c>
      <c r="S18" s="364">
        <v>0</v>
      </c>
      <c r="T18" s="346"/>
    </row>
    <row r="19" spans="1:20" ht="27.75" x14ac:dyDescent="0.2">
      <c r="A19" s="306" t="s">
        <v>938</v>
      </c>
      <c r="B19" s="169" t="s">
        <v>760</v>
      </c>
      <c r="C19" s="277" t="s">
        <v>309</v>
      </c>
      <c r="D19" s="172" t="s">
        <v>780</v>
      </c>
      <c r="E19" s="61">
        <f t="shared" ref="E19:N19" si="11">IF(E31=0,,E6/E31)</f>
        <v>0</v>
      </c>
      <c r="F19" s="41">
        <f t="shared" si="11"/>
        <v>0</v>
      </c>
      <c r="G19" s="41">
        <f t="shared" si="11"/>
        <v>0</v>
      </c>
      <c r="H19" s="41">
        <f t="shared" si="11"/>
        <v>0</v>
      </c>
      <c r="I19" s="176">
        <f t="shared" si="11"/>
        <v>0</v>
      </c>
      <c r="J19" s="61">
        <f t="shared" si="11"/>
        <v>0</v>
      </c>
      <c r="K19" s="41">
        <f t="shared" si="11"/>
        <v>0</v>
      </c>
      <c r="L19" s="41">
        <f t="shared" si="11"/>
        <v>0</v>
      </c>
      <c r="M19" s="41">
        <f t="shared" si="11"/>
        <v>0</v>
      </c>
      <c r="N19" s="176">
        <f t="shared" si="11"/>
        <v>0</v>
      </c>
      <c r="O19" s="61">
        <f>IF(E19=0,,(J19-E19)/E19*100)</f>
        <v>0</v>
      </c>
      <c r="P19" s="41">
        <f t="shared" si="1"/>
        <v>0</v>
      </c>
      <c r="Q19" s="41">
        <f t="shared" si="1"/>
        <v>0</v>
      </c>
      <c r="R19" s="41">
        <f t="shared" si="1"/>
        <v>0</v>
      </c>
      <c r="S19" s="45" t="str">
        <f t="shared" ref="S19:S35" si="12">IF(I19=0,"",(N19-I19)/I19*100)</f>
        <v/>
      </c>
    </row>
    <row r="20" spans="1:20" ht="55.5" x14ac:dyDescent="0.2">
      <c r="A20" s="306">
        <f t="shared" si="10"/>
        <v>131</v>
      </c>
      <c r="B20" s="169" t="s">
        <v>100</v>
      </c>
      <c r="C20" s="277" t="s">
        <v>309</v>
      </c>
      <c r="D20" s="172" t="s">
        <v>781</v>
      </c>
      <c r="E20" s="61">
        <f t="shared" ref="E20:N20" si="13">IF(E31=0,,E7/E31)</f>
        <v>0</v>
      </c>
      <c r="F20" s="41">
        <f t="shared" si="13"/>
        <v>0</v>
      </c>
      <c r="G20" s="41">
        <f t="shared" si="13"/>
        <v>0</v>
      </c>
      <c r="H20" s="41">
        <f t="shared" si="13"/>
        <v>0</v>
      </c>
      <c r="I20" s="176">
        <f t="shared" si="13"/>
        <v>0</v>
      </c>
      <c r="J20" s="61">
        <f t="shared" si="13"/>
        <v>0</v>
      </c>
      <c r="K20" s="41">
        <f t="shared" si="13"/>
        <v>0</v>
      </c>
      <c r="L20" s="41">
        <f t="shared" si="13"/>
        <v>0</v>
      </c>
      <c r="M20" s="41">
        <f t="shared" si="13"/>
        <v>0</v>
      </c>
      <c r="N20" s="176">
        <f t="shared" si="13"/>
        <v>0</v>
      </c>
      <c r="O20" s="61">
        <f>IF(E20=0,,(J20-E20)/E20*100)</f>
        <v>0</v>
      </c>
      <c r="P20" s="41">
        <f>IF(F20=0,,(K20-F20)/F20*100)</f>
        <v>0</v>
      </c>
      <c r="Q20" s="41">
        <f>IF(G20=0,,(L20-G20)/G20*100)</f>
        <v>0</v>
      </c>
      <c r="R20" s="41">
        <f>IF(H20=0,,(M20-H20)/H20*100)</f>
        <v>0</v>
      </c>
      <c r="S20" s="45">
        <f>IF(I20=0,,(N20-I20)/I20*100)</f>
        <v>0</v>
      </c>
    </row>
    <row r="21" spans="1:20" ht="27.75" x14ac:dyDescent="0.2">
      <c r="A21" s="306" t="s">
        <v>939</v>
      </c>
      <c r="B21" s="169" t="s">
        <v>763</v>
      </c>
      <c r="C21" s="277" t="s">
        <v>309</v>
      </c>
      <c r="D21" s="172" t="s">
        <v>782</v>
      </c>
      <c r="E21" s="61">
        <f t="shared" ref="E21:N21" si="14">IF(E31=0,,E8/E31)</f>
        <v>0</v>
      </c>
      <c r="F21" s="41">
        <f t="shared" si="14"/>
        <v>0</v>
      </c>
      <c r="G21" s="41">
        <f t="shared" si="14"/>
        <v>0</v>
      </c>
      <c r="H21" s="41">
        <f t="shared" si="14"/>
        <v>0</v>
      </c>
      <c r="I21" s="176">
        <f t="shared" si="14"/>
        <v>0</v>
      </c>
      <c r="J21" s="61">
        <f t="shared" si="14"/>
        <v>0</v>
      </c>
      <c r="K21" s="41">
        <f t="shared" si="14"/>
        <v>0</v>
      </c>
      <c r="L21" s="41">
        <f t="shared" si="14"/>
        <v>0</v>
      </c>
      <c r="M21" s="41">
        <f t="shared" si="14"/>
        <v>0</v>
      </c>
      <c r="N21" s="176">
        <f t="shared" si="14"/>
        <v>0</v>
      </c>
      <c r="O21" s="61">
        <f t="shared" ref="O21:R39" si="15">IF(E21=0,,(J21-E21)/E21*100)</f>
        <v>0</v>
      </c>
      <c r="P21" s="41">
        <f t="shared" si="15"/>
        <v>0</v>
      </c>
      <c r="Q21" s="41">
        <f t="shared" si="15"/>
        <v>0</v>
      </c>
      <c r="R21" s="41">
        <f t="shared" si="15"/>
        <v>0</v>
      </c>
      <c r="S21" s="45" t="str">
        <f t="shared" si="12"/>
        <v/>
      </c>
    </row>
    <row r="22" spans="1:20" ht="27.75" x14ac:dyDescent="0.2">
      <c r="A22" s="306">
        <f t="shared" si="10"/>
        <v>133</v>
      </c>
      <c r="B22" s="169" t="s">
        <v>183</v>
      </c>
      <c r="C22" s="277" t="s">
        <v>309</v>
      </c>
      <c r="D22" s="172" t="s">
        <v>783</v>
      </c>
      <c r="E22" s="61">
        <f t="shared" ref="E22:N22" si="16">IF(E31=0,,E9/E31)</f>
        <v>0</v>
      </c>
      <c r="F22" s="41">
        <f t="shared" si="16"/>
        <v>0</v>
      </c>
      <c r="G22" s="41">
        <f t="shared" si="16"/>
        <v>0</v>
      </c>
      <c r="H22" s="41">
        <f t="shared" si="16"/>
        <v>0</v>
      </c>
      <c r="I22" s="176">
        <f t="shared" si="16"/>
        <v>0</v>
      </c>
      <c r="J22" s="61">
        <f t="shared" si="16"/>
        <v>0</v>
      </c>
      <c r="K22" s="41">
        <f t="shared" si="16"/>
        <v>0</v>
      </c>
      <c r="L22" s="41">
        <f t="shared" si="16"/>
        <v>0</v>
      </c>
      <c r="M22" s="41">
        <f t="shared" si="16"/>
        <v>0</v>
      </c>
      <c r="N22" s="176">
        <f t="shared" si="16"/>
        <v>0</v>
      </c>
      <c r="O22" s="61">
        <f t="shared" si="15"/>
        <v>0</v>
      </c>
      <c r="P22" s="41">
        <f t="shared" si="15"/>
        <v>0</v>
      </c>
      <c r="Q22" s="41">
        <f t="shared" si="15"/>
        <v>0</v>
      </c>
      <c r="R22" s="41">
        <f t="shared" si="15"/>
        <v>0</v>
      </c>
      <c r="S22" s="45" t="str">
        <f t="shared" si="12"/>
        <v/>
      </c>
    </row>
    <row r="23" spans="1:20" ht="55.5" x14ac:dyDescent="0.2">
      <c r="A23" s="306">
        <f t="shared" si="10"/>
        <v>134</v>
      </c>
      <c r="B23" s="169" t="s">
        <v>766</v>
      </c>
      <c r="C23" s="277" t="s">
        <v>309</v>
      </c>
      <c r="D23" s="172" t="s">
        <v>872</v>
      </c>
      <c r="E23" s="61">
        <f t="shared" ref="E23:N23" si="17">IF(E31=0,,E10/E31)</f>
        <v>0</v>
      </c>
      <c r="F23" s="41">
        <f t="shared" si="17"/>
        <v>0</v>
      </c>
      <c r="G23" s="41">
        <f t="shared" si="17"/>
        <v>0</v>
      </c>
      <c r="H23" s="41">
        <f t="shared" si="17"/>
        <v>0</v>
      </c>
      <c r="I23" s="176">
        <f t="shared" si="17"/>
        <v>0</v>
      </c>
      <c r="J23" s="61">
        <f t="shared" si="17"/>
        <v>0</v>
      </c>
      <c r="K23" s="41">
        <f t="shared" si="17"/>
        <v>0</v>
      </c>
      <c r="L23" s="41">
        <f t="shared" si="17"/>
        <v>0</v>
      </c>
      <c r="M23" s="41">
        <f t="shared" si="17"/>
        <v>0</v>
      </c>
      <c r="N23" s="176">
        <f t="shared" si="17"/>
        <v>0</v>
      </c>
      <c r="O23" s="61">
        <f t="shared" si="15"/>
        <v>0</v>
      </c>
      <c r="P23" s="41">
        <f t="shared" si="15"/>
        <v>0</v>
      </c>
      <c r="Q23" s="41">
        <f t="shared" si="15"/>
        <v>0</v>
      </c>
      <c r="R23" s="41">
        <f t="shared" si="15"/>
        <v>0</v>
      </c>
      <c r="S23" s="45" t="str">
        <f t="shared" si="12"/>
        <v/>
      </c>
    </row>
    <row r="24" spans="1:20" ht="55.5" x14ac:dyDescent="0.2">
      <c r="A24" s="306">
        <f t="shared" si="10"/>
        <v>135</v>
      </c>
      <c r="B24" s="169" t="s">
        <v>768</v>
      </c>
      <c r="C24" s="277" t="s">
        <v>309</v>
      </c>
      <c r="D24" s="172" t="s">
        <v>873</v>
      </c>
      <c r="E24" s="61">
        <f t="shared" ref="E24:N24" si="18">IF(E31=0,,E11/E31)</f>
        <v>0</v>
      </c>
      <c r="F24" s="41">
        <f t="shared" si="18"/>
        <v>0</v>
      </c>
      <c r="G24" s="41">
        <f t="shared" si="18"/>
        <v>0</v>
      </c>
      <c r="H24" s="41">
        <f t="shared" si="18"/>
        <v>0</v>
      </c>
      <c r="I24" s="176">
        <f t="shared" si="18"/>
        <v>0</v>
      </c>
      <c r="J24" s="61">
        <f t="shared" si="18"/>
        <v>0</v>
      </c>
      <c r="K24" s="41">
        <f t="shared" si="18"/>
        <v>0</v>
      </c>
      <c r="L24" s="41">
        <f t="shared" si="18"/>
        <v>0</v>
      </c>
      <c r="M24" s="41">
        <f t="shared" si="18"/>
        <v>0</v>
      </c>
      <c r="N24" s="176">
        <f t="shared" si="18"/>
        <v>0</v>
      </c>
      <c r="O24" s="61">
        <f t="shared" si="15"/>
        <v>0</v>
      </c>
      <c r="P24" s="41">
        <f t="shared" si="15"/>
        <v>0</v>
      </c>
      <c r="Q24" s="41">
        <f t="shared" si="15"/>
        <v>0</v>
      </c>
      <c r="R24" s="41">
        <f t="shared" si="15"/>
        <v>0</v>
      </c>
      <c r="S24" s="45" t="str">
        <f t="shared" si="12"/>
        <v/>
      </c>
    </row>
    <row r="25" spans="1:20" ht="27.75" x14ac:dyDescent="0.2">
      <c r="A25" s="306">
        <f t="shared" si="10"/>
        <v>136</v>
      </c>
      <c r="B25" s="169" t="s">
        <v>187</v>
      </c>
      <c r="C25" s="277" t="s">
        <v>309</v>
      </c>
      <c r="D25" s="172" t="s">
        <v>874</v>
      </c>
      <c r="E25" s="61">
        <f t="shared" ref="E25:N25" si="19">IF(E31=0,,E12/E31)</f>
        <v>0</v>
      </c>
      <c r="F25" s="41">
        <f t="shared" si="19"/>
        <v>0</v>
      </c>
      <c r="G25" s="41">
        <f t="shared" si="19"/>
        <v>0</v>
      </c>
      <c r="H25" s="41">
        <f t="shared" si="19"/>
        <v>0</v>
      </c>
      <c r="I25" s="176">
        <f t="shared" si="19"/>
        <v>0</v>
      </c>
      <c r="J25" s="61">
        <f t="shared" si="19"/>
        <v>0</v>
      </c>
      <c r="K25" s="41">
        <f t="shared" si="19"/>
        <v>0</v>
      </c>
      <c r="L25" s="41">
        <f t="shared" si="19"/>
        <v>0</v>
      </c>
      <c r="M25" s="41">
        <f t="shared" si="19"/>
        <v>0</v>
      </c>
      <c r="N25" s="176">
        <f t="shared" si="19"/>
        <v>0</v>
      </c>
      <c r="O25" s="61">
        <f t="shared" si="15"/>
        <v>0</v>
      </c>
      <c r="P25" s="41">
        <f t="shared" si="15"/>
        <v>0</v>
      </c>
      <c r="Q25" s="41">
        <f t="shared" si="15"/>
        <v>0</v>
      </c>
      <c r="R25" s="41">
        <f t="shared" si="15"/>
        <v>0</v>
      </c>
      <c r="S25" s="45" t="str">
        <f t="shared" si="12"/>
        <v/>
      </c>
    </row>
    <row r="26" spans="1:20" ht="27.75" x14ac:dyDescent="0.2">
      <c r="A26" s="306">
        <f t="shared" si="10"/>
        <v>137</v>
      </c>
      <c r="B26" s="169" t="s">
        <v>108</v>
      </c>
      <c r="C26" s="277" t="s">
        <v>309</v>
      </c>
      <c r="D26" s="172" t="s">
        <v>875</v>
      </c>
      <c r="E26" s="61">
        <f t="shared" ref="E26:N26" si="20">IF(E31=0,,E13/E31)</f>
        <v>0</v>
      </c>
      <c r="F26" s="41">
        <f t="shared" si="20"/>
        <v>0</v>
      </c>
      <c r="G26" s="41">
        <f t="shared" si="20"/>
        <v>0</v>
      </c>
      <c r="H26" s="41">
        <f t="shared" si="20"/>
        <v>0</v>
      </c>
      <c r="I26" s="176">
        <f t="shared" si="20"/>
        <v>0</v>
      </c>
      <c r="J26" s="61">
        <f t="shared" si="20"/>
        <v>0</v>
      </c>
      <c r="K26" s="41">
        <f t="shared" si="20"/>
        <v>0</v>
      </c>
      <c r="L26" s="41">
        <f t="shared" si="20"/>
        <v>0</v>
      </c>
      <c r="M26" s="41">
        <f t="shared" si="20"/>
        <v>0</v>
      </c>
      <c r="N26" s="176">
        <f t="shared" si="20"/>
        <v>0</v>
      </c>
      <c r="O26" s="61">
        <f t="shared" si="15"/>
        <v>0</v>
      </c>
      <c r="P26" s="41">
        <f t="shared" si="15"/>
        <v>0</v>
      </c>
      <c r="Q26" s="41">
        <f t="shared" si="15"/>
        <v>0</v>
      </c>
      <c r="R26" s="41">
        <f t="shared" si="15"/>
        <v>0</v>
      </c>
      <c r="S26" s="45" t="str">
        <f t="shared" si="12"/>
        <v/>
      </c>
    </row>
    <row r="27" spans="1:20" ht="55.5" x14ac:dyDescent="0.2">
      <c r="A27" s="306">
        <f t="shared" si="10"/>
        <v>138</v>
      </c>
      <c r="B27" s="169" t="s">
        <v>772</v>
      </c>
      <c r="C27" s="277" t="s">
        <v>309</v>
      </c>
      <c r="D27" s="172" t="s">
        <v>876</v>
      </c>
      <c r="E27" s="61">
        <f t="shared" ref="E27:N27" si="21">IF(E31=0,,E14/E31)</f>
        <v>0</v>
      </c>
      <c r="F27" s="41">
        <f t="shared" si="21"/>
        <v>0</v>
      </c>
      <c r="G27" s="41">
        <f t="shared" si="21"/>
        <v>0</v>
      </c>
      <c r="H27" s="41">
        <f t="shared" si="21"/>
        <v>0</v>
      </c>
      <c r="I27" s="176">
        <f t="shared" si="21"/>
        <v>0</v>
      </c>
      <c r="J27" s="61">
        <f t="shared" si="21"/>
        <v>0</v>
      </c>
      <c r="K27" s="41">
        <f t="shared" si="21"/>
        <v>0</v>
      </c>
      <c r="L27" s="41">
        <f t="shared" si="21"/>
        <v>0</v>
      </c>
      <c r="M27" s="41">
        <f t="shared" si="21"/>
        <v>0</v>
      </c>
      <c r="N27" s="176">
        <f t="shared" si="21"/>
        <v>0</v>
      </c>
      <c r="O27" s="61">
        <f t="shared" si="15"/>
        <v>0</v>
      </c>
      <c r="P27" s="41">
        <f t="shared" si="15"/>
        <v>0</v>
      </c>
      <c r="Q27" s="41">
        <f t="shared" si="15"/>
        <v>0</v>
      </c>
      <c r="R27" s="41">
        <f t="shared" si="15"/>
        <v>0</v>
      </c>
      <c r="S27" s="45" t="str">
        <f t="shared" si="12"/>
        <v/>
      </c>
    </row>
    <row r="28" spans="1:20" ht="55.5" x14ac:dyDescent="0.2">
      <c r="A28" s="306">
        <f t="shared" si="10"/>
        <v>139</v>
      </c>
      <c r="B28" s="169" t="s">
        <v>774</v>
      </c>
      <c r="C28" s="277" t="s">
        <v>309</v>
      </c>
      <c r="D28" s="172" t="s">
        <v>877</v>
      </c>
      <c r="E28" s="61">
        <f t="shared" ref="E28:N28" si="22">IF(E31=0,,E15/E31)</f>
        <v>0</v>
      </c>
      <c r="F28" s="41">
        <f t="shared" si="22"/>
        <v>0</v>
      </c>
      <c r="G28" s="41">
        <f t="shared" si="22"/>
        <v>0</v>
      </c>
      <c r="H28" s="41">
        <f t="shared" si="22"/>
        <v>0</v>
      </c>
      <c r="I28" s="176">
        <f t="shared" si="22"/>
        <v>0</v>
      </c>
      <c r="J28" s="61">
        <f t="shared" si="22"/>
        <v>0</v>
      </c>
      <c r="K28" s="41">
        <f t="shared" si="22"/>
        <v>0</v>
      </c>
      <c r="L28" s="41">
        <f t="shared" si="22"/>
        <v>0</v>
      </c>
      <c r="M28" s="41">
        <f t="shared" si="22"/>
        <v>0</v>
      </c>
      <c r="N28" s="176">
        <f t="shared" si="22"/>
        <v>0</v>
      </c>
      <c r="O28" s="61">
        <f t="shared" si="15"/>
        <v>0</v>
      </c>
      <c r="P28" s="41">
        <f t="shared" si="15"/>
        <v>0</v>
      </c>
      <c r="Q28" s="41">
        <f t="shared" si="15"/>
        <v>0</v>
      </c>
      <c r="R28" s="41">
        <f t="shared" si="15"/>
        <v>0</v>
      </c>
      <c r="S28" s="45" t="str">
        <f t="shared" si="12"/>
        <v/>
      </c>
    </row>
    <row r="29" spans="1:20" ht="27.75" x14ac:dyDescent="0.2">
      <c r="A29" s="306">
        <f t="shared" si="10"/>
        <v>140</v>
      </c>
      <c r="B29" s="169" t="s">
        <v>200</v>
      </c>
      <c r="C29" s="277" t="s">
        <v>309</v>
      </c>
      <c r="D29" s="172" t="s">
        <v>878</v>
      </c>
      <c r="E29" s="61">
        <f t="shared" ref="E29:N29" si="23">IF(E31=0,,E16/E31)</f>
        <v>0</v>
      </c>
      <c r="F29" s="41">
        <f t="shared" si="23"/>
        <v>0</v>
      </c>
      <c r="G29" s="41">
        <f t="shared" si="23"/>
        <v>0</v>
      </c>
      <c r="H29" s="41">
        <f t="shared" si="23"/>
        <v>0</v>
      </c>
      <c r="I29" s="176">
        <f t="shared" si="23"/>
        <v>0</v>
      </c>
      <c r="J29" s="61">
        <f t="shared" si="23"/>
        <v>0</v>
      </c>
      <c r="K29" s="41">
        <f t="shared" si="23"/>
        <v>0</v>
      </c>
      <c r="L29" s="41">
        <f t="shared" si="23"/>
        <v>0</v>
      </c>
      <c r="M29" s="41">
        <f t="shared" si="23"/>
        <v>0</v>
      </c>
      <c r="N29" s="176">
        <f t="shared" si="23"/>
        <v>0</v>
      </c>
      <c r="O29" s="61">
        <f t="shared" si="15"/>
        <v>0</v>
      </c>
      <c r="P29" s="41">
        <f t="shared" si="15"/>
        <v>0</v>
      </c>
      <c r="Q29" s="41">
        <f t="shared" si="15"/>
        <v>0</v>
      </c>
      <c r="R29" s="41">
        <f t="shared" si="15"/>
        <v>0</v>
      </c>
      <c r="S29" s="45" t="str">
        <f t="shared" si="12"/>
        <v/>
      </c>
    </row>
    <row r="30" spans="1:20" ht="55.5" x14ac:dyDescent="0.2">
      <c r="A30" s="306">
        <f t="shared" si="10"/>
        <v>141</v>
      </c>
      <c r="B30" s="169" t="s">
        <v>777</v>
      </c>
      <c r="C30" s="277" t="s">
        <v>309</v>
      </c>
      <c r="D30" s="172" t="s">
        <v>879</v>
      </c>
      <c r="E30" s="61">
        <f t="shared" ref="E30:N30" si="24">IF(E31=0,,E17/E31)</f>
        <v>0</v>
      </c>
      <c r="F30" s="41">
        <f t="shared" si="24"/>
        <v>0</v>
      </c>
      <c r="G30" s="41">
        <f t="shared" si="24"/>
        <v>0</v>
      </c>
      <c r="H30" s="41">
        <f t="shared" si="24"/>
        <v>0</v>
      </c>
      <c r="I30" s="176">
        <f t="shared" si="24"/>
        <v>0</v>
      </c>
      <c r="J30" s="61">
        <f t="shared" si="24"/>
        <v>0</v>
      </c>
      <c r="K30" s="41">
        <f t="shared" si="24"/>
        <v>0</v>
      </c>
      <c r="L30" s="41">
        <f t="shared" si="24"/>
        <v>0</v>
      </c>
      <c r="M30" s="41">
        <f t="shared" si="24"/>
        <v>0</v>
      </c>
      <c r="N30" s="176">
        <f t="shared" si="24"/>
        <v>0</v>
      </c>
      <c r="O30" s="61">
        <f t="shared" si="15"/>
        <v>0</v>
      </c>
      <c r="P30" s="41">
        <f t="shared" si="15"/>
        <v>0</v>
      </c>
      <c r="Q30" s="41">
        <f t="shared" si="15"/>
        <v>0</v>
      </c>
      <c r="R30" s="41">
        <f t="shared" si="15"/>
        <v>0</v>
      </c>
      <c r="S30" s="45" t="str">
        <f t="shared" si="12"/>
        <v/>
      </c>
    </row>
    <row r="31" spans="1:20" ht="55.5" x14ac:dyDescent="0.2">
      <c r="A31" s="306">
        <f>A30+1</f>
        <v>142</v>
      </c>
      <c r="B31" s="169" t="s">
        <v>784</v>
      </c>
      <c r="C31" s="277" t="s">
        <v>297</v>
      </c>
      <c r="D31" s="172" t="s">
        <v>880</v>
      </c>
      <c r="E31" s="62">
        <f>F31+G31+H31+I31</f>
        <v>0</v>
      </c>
      <c r="F31" s="40">
        <f>Дод.4!$K133</f>
        <v>0</v>
      </c>
      <c r="G31" s="40">
        <f>Дод.4!$K134</f>
        <v>0</v>
      </c>
      <c r="H31" s="40">
        <f>Дод.4!$K135</f>
        <v>0</v>
      </c>
      <c r="I31" s="177">
        <f>Дод.4!$K136</f>
        <v>0</v>
      </c>
      <c r="J31" s="62">
        <f>K31+L31+M31+N31</f>
        <v>0</v>
      </c>
      <c r="K31" s="40">
        <f>Дод.4!$L133</f>
        <v>0</v>
      </c>
      <c r="L31" s="40">
        <f>Дод.4!$L134</f>
        <v>0</v>
      </c>
      <c r="M31" s="40">
        <f>Дод.4!$L135</f>
        <v>0</v>
      </c>
      <c r="N31" s="177">
        <f>Дод.4!$L136</f>
        <v>0</v>
      </c>
      <c r="O31" s="62">
        <f t="shared" si="15"/>
        <v>0</v>
      </c>
      <c r="P31" s="41">
        <f t="shared" si="15"/>
        <v>0</v>
      </c>
      <c r="Q31" s="41">
        <f t="shared" si="15"/>
        <v>0</v>
      </c>
      <c r="R31" s="41">
        <f t="shared" si="15"/>
        <v>0</v>
      </c>
      <c r="S31" s="45" t="str">
        <f t="shared" si="12"/>
        <v/>
      </c>
    </row>
    <row r="32" spans="1:20" ht="55.5" x14ac:dyDescent="0.2">
      <c r="A32" s="306" t="s">
        <v>940</v>
      </c>
      <c r="B32" s="169" t="s">
        <v>785</v>
      </c>
      <c r="C32" s="277" t="s">
        <v>297</v>
      </c>
      <c r="D32" s="172" t="s">
        <v>881</v>
      </c>
      <c r="E32" s="62">
        <f>E33+E34</f>
        <v>0</v>
      </c>
      <c r="F32" s="40">
        <f t="shared" ref="F32:I32" si="25">F33+F34</f>
        <v>0</v>
      </c>
      <c r="G32" s="40">
        <f t="shared" si="25"/>
        <v>0</v>
      </c>
      <c r="H32" s="40">
        <f t="shared" si="25"/>
        <v>0</v>
      </c>
      <c r="I32" s="177">
        <f t="shared" si="25"/>
        <v>0</v>
      </c>
      <c r="J32" s="62">
        <f>J33+J34</f>
        <v>0</v>
      </c>
      <c r="K32" s="40">
        <f t="shared" ref="K32:N32" si="26">K33+K34</f>
        <v>0</v>
      </c>
      <c r="L32" s="40">
        <f t="shared" si="26"/>
        <v>0</v>
      </c>
      <c r="M32" s="40">
        <f t="shared" si="26"/>
        <v>0</v>
      </c>
      <c r="N32" s="177">
        <f t="shared" si="26"/>
        <v>0</v>
      </c>
      <c r="O32" s="62">
        <f t="shared" si="15"/>
        <v>0</v>
      </c>
      <c r="P32" s="41">
        <f t="shared" si="15"/>
        <v>0</v>
      </c>
      <c r="Q32" s="41">
        <f t="shared" si="15"/>
        <v>0</v>
      </c>
      <c r="R32" s="41">
        <f t="shared" si="15"/>
        <v>0</v>
      </c>
      <c r="S32" s="45" t="str">
        <f t="shared" si="12"/>
        <v/>
      </c>
    </row>
    <row r="33" spans="1:19" ht="55.5" x14ac:dyDescent="0.2">
      <c r="A33" s="306" t="s">
        <v>941</v>
      </c>
      <c r="B33" s="169" t="s">
        <v>786</v>
      </c>
      <c r="C33" s="277" t="s">
        <v>297</v>
      </c>
      <c r="D33" s="172" t="s">
        <v>882</v>
      </c>
      <c r="E33" s="62">
        <f>F33+G33+H33+I33+Дод.4!E198</f>
        <v>0</v>
      </c>
      <c r="F33" s="40">
        <f>Дод.4!$E189</f>
        <v>0</v>
      </c>
      <c r="G33" s="40">
        <f>Дод.4!$E190</f>
        <v>0</v>
      </c>
      <c r="H33" s="40">
        <f>Дод.4!$E196</f>
        <v>0</v>
      </c>
      <c r="I33" s="177">
        <f>Дод.4!$E197</f>
        <v>0</v>
      </c>
      <c r="J33" s="62">
        <f>K33+L33+M33+N33+Дод.4!F198</f>
        <v>0</v>
      </c>
      <c r="K33" s="40">
        <f>Дод.4!$F189</f>
        <v>0</v>
      </c>
      <c r="L33" s="40">
        <f>Дод.4!$F190</f>
        <v>0</v>
      </c>
      <c r="M33" s="40">
        <f>Дод.4!$F196</f>
        <v>0</v>
      </c>
      <c r="N33" s="177">
        <f>Дод.4!$F197</f>
        <v>0</v>
      </c>
      <c r="O33" s="62">
        <f t="shared" si="15"/>
        <v>0</v>
      </c>
      <c r="P33" s="41">
        <f t="shared" si="15"/>
        <v>0</v>
      </c>
      <c r="Q33" s="41">
        <f t="shared" si="15"/>
        <v>0</v>
      </c>
      <c r="R33" s="41">
        <f t="shared" si="15"/>
        <v>0</v>
      </c>
      <c r="S33" s="45" t="str">
        <f t="shared" si="12"/>
        <v/>
      </c>
    </row>
    <row r="34" spans="1:19" ht="55.5" x14ac:dyDescent="0.2">
      <c r="A34" s="306" t="s">
        <v>34</v>
      </c>
      <c r="B34" s="169" t="s">
        <v>787</v>
      </c>
      <c r="C34" s="277" t="s">
        <v>297</v>
      </c>
      <c r="D34" s="172" t="s">
        <v>883</v>
      </c>
      <c r="E34" s="62">
        <f>F34+G34+H34+I34+Дод.4!E204</f>
        <v>0</v>
      </c>
      <c r="F34" s="40">
        <f>Дод.4!$E200</f>
        <v>0</v>
      </c>
      <c r="G34" s="40">
        <f>Дод.4!$E201</f>
        <v>0</v>
      </c>
      <c r="H34" s="40">
        <f>Дод.4!$E202</f>
        <v>0</v>
      </c>
      <c r="I34" s="177">
        <f>Дод.4!$E203</f>
        <v>0</v>
      </c>
      <c r="J34" s="62">
        <f>K34+L34+M34+N34+Дод.4!F204</f>
        <v>0</v>
      </c>
      <c r="K34" s="40">
        <f>Дод.4!$F200</f>
        <v>0</v>
      </c>
      <c r="L34" s="40">
        <f>Дод.4!$F201</f>
        <v>0</v>
      </c>
      <c r="M34" s="40">
        <f>Дод.4!$F202</f>
        <v>0</v>
      </c>
      <c r="N34" s="177">
        <f>Дод.4!$F203</f>
        <v>0</v>
      </c>
      <c r="O34" s="62">
        <f t="shared" si="15"/>
        <v>0</v>
      </c>
      <c r="P34" s="41">
        <f t="shared" si="15"/>
        <v>0</v>
      </c>
      <c r="Q34" s="41">
        <f t="shared" si="15"/>
        <v>0</v>
      </c>
      <c r="R34" s="41">
        <f t="shared" si="15"/>
        <v>0</v>
      </c>
      <c r="S34" s="45" t="str">
        <f t="shared" si="12"/>
        <v/>
      </c>
    </row>
    <row r="35" spans="1:19" ht="27.75" x14ac:dyDescent="0.2">
      <c r="A35" s="306">
        <f t="shared" si="10"/>
        <v>146</v>
      </c>
      <c r="B35" s="169" t="s">
        <v>578</v>
      </c>
      <c r="C35" s="277" t="s">
        <v>579</v>
      </c>
      <c r="D35" s="172" t="s">
        <v>884</v>
      </c>
      <c r="E35" s="79">
        <f t="shared" ref="E35:N35" si="27">IF(E32=0,,(E32-E31)/E32*100)</f>
        <v>0</v>
      </c>
      <c r="F35" s="80">
        <f t="shared" si="27"/>
        <v>0</v>
      </c>
      <c r="G35" s="80">
        <f t="shared" si="27"/>
        <v>0</v>
      </c>
      <c r="H35" s="80">
        <f t="shared" si="27"/>
        <v>0</v>
      </c>
      <c r="I35" s="81">
        <f t="shared" si="27"/>
        <v>0</v>
      </c>
      <c r="J35" s="79">
        <f t="shared" si="27"/>
        <v>0</v>
      </c>
      <c r="K35" s="80">
        <f t="shared" si="27"/>
        <v>0</v>
      </c>
      <c r="L35" s="80">
        <f t="shared" si="27"/>
        <v>0</v>
      </c>
      <c r="M35" s="80">
        <f t="shared" si="27"/>
        <v>0</v>
      </c>
      <c r="N35" s="81">
        <f t="shared" si="27"/>
        <v>0</v>
      </c>
      <c r="O35" s="79">
        <f t="shared" si="15"/>
        <v>0</v>
      </c>
      <c r="P35" s="80">
        <f t="shared" si="15"/>
        <v>0</v>
      </c>
      <c r="Q35" s="80">
        <f t="shared" si="15"/>
        <v>0</v>
      </c>
      <c r="R35" s="80">
        <f t="shared" si="15"/>
        <v>0</v>
      </c>
      <c r="S35" s="82" t="str">
        <f t="shared" si="12"/>
        <v/>
      </c>
    </row>
    <row r="36" spans="1:19" ht="83.25" x14ac:dyDescent="0.2">
      <c r="A36" s="306">
        <f t="shared" si="10"/>
        <v>147</v>
      </c>
      <c r="B36" s="169" t="s">
        <v>788</v>
      </c>
      <c r="C36" s="277"/>
      <c r="D36" s="172" t="s">
        <v>885</v>
      </c>
      <c r="E36" s="57">
        <f>(18-'Деталізація звіту'!E92)*'Деталізація звіту'!E89</f>
        <v>0</v>
      </c>
      <c r="F36" s="31">
        <f>'Деталізація звіту'!E89</f>
        <v>0</v>
      </c>
      <c r="G36" s="41">
        <f>'Деталізація звіту'!E92</f>
        <v>0</v>
      </c>
      <c r="H36" s="363">
        <v>0</v>
      </c>
      <c r="I36" s="374">
        <v>0</v>
      </c>
      <c r="J36" s="57">
        <f>(18-'Деталізація звіту'!E34)*'Деталізація звіту'!E33</f>
        <v>0</v>
      </c>
      <c r="K36" s="31">
        <f>'Деталізація звіту'!E33</f>
        <v>0</v>
      </c>
      <c r="L36" s="41">
        <f>'Деталізація звіту'!E34</f>
        <v>0</v>
      </c>
      <c r="M36" s="363">
        <v>0</v>
      </c>
      <c r="N36" s="374">
        <v>0</v>
      </c>
      <c r="O36" s="61">
        <f t="shared" si="15"/>
        <v>0</v>
      </c>
      <c r="P36" s="363">
        <v>0</v>
      </c>
      <c r="Q36" s="363">
        <v>0</v>
      </c>
      <c r="R36" s="363">
        <v>0</v>
      </c>
      <c r="S36" s="364">
        <v>0</v>
      </c>
    </row>
    <row r="37" spans="1:19" ht="27.75" x14ac:dyDescent="0.2">
      <c r="A37" s="306">
        <f t="shared" si="10"/>
        <v>148</v>
      </c>
      <c r="B37" s="169" t="s">
        <v>789</v>
      </c>
      <c r="C37" s="277" t="s">
        <v>472</v>
      </c>
      <c r="D37" s="172" t="s">
        <v>886</v>
      </c>
      <c r="E37" s="57">
        <f>Дод.4!E221</f>
        <v>0</v>
      </c>
      <c r="F37" s="363">
        <v>0</v>
      </c>
      <c r="G37" s="363">
        <v>0</v>
      </c>
      <c r="H37" s="363">
        <v>0</v>
      </c>
      <c r="I37" s="374">
        <v>0</v>
      </c>
      <c r="J37" s="57">
        <f>Дод.4!F221</f>
        <v>0</v>
      </c>
      <c r="K37" s="363">
        <v>0</v>
      </c>
      <c r="L37" s="363">
        <v>0</v>
      </c>
      <c r="M37" s="363">
        <v>0</v>
      </c>
      <c r="N37" s="374">
        <v>0</v>
      </c>
      <c r="O37" s="61">
        <f t="shared" si="15"/>
        <v>0</v>
      </c>
      <c r="P37" s="363">
        <v>0</v>
      </c>
      <c r="Q37" s="363">
        <v>0</v>
      </c>
      <c r="R37" s="363">
        <v>0</v>
      </c>
      <c r="S37" s="364">
        <v>0</v>
      </c>
    </row>
    <row r="38" spans="1:19" ht="55.5" x14ac:dyDescent="0.2">
      <c r="A38" s="306">
        <f t="shared" si="10"/>
        <v>149</v>
      </c>
      <c r="B38" s="169" t="s">
        <v>790</v>
      </c>
      <c r="C38" s="277" t="s">
        <v>791</v>
      </c>
      <c r="D38" s="172" t="s">
        <v>887</v>
      </c>
      <c r="E38" s="61">
        <f>IF(E33=0,,E37/E33)</f>
        <v>0</v>
      </c>
      <c r="F38" s="363">
        <v>0</v>
      </c>
      <c r="G38" s="363">
        <v>0</v>
      </c>
      <c r="H38" s="363">
        <v>0</v>
      </c>
      <c r="I38" s="374">
        <v>0</v>
      </c>
      <c r="J38" s="61">
        <f>IF(J33=0,,J37/J33)</f>
        <v>0</v>
      </c>
      <c r="K38" s="363">
        <v>0</v>
      </c>
      <c r="L38" s="363">
        <v>0</v>
      </c>
      <c r="M38" s="363">
        <v>0</v>
      </c>
      <c r="N38" s="374">
        <v>0</v>
      </c>
      <c r="O38" s="61">
        <f t="shared" si="15"/>
        <v>0</v>
      </c>
      <c r="P38" s="363">
        <v>0</v>
      </c>
      <c r="Q38" s="363">
        <v>0</v>
      </c>
      <c r="R38" s="363">
        <v>0</v>
      </c>
      <c r="S38" s="364">
        <v>0</v>
      </c>
    </row>
    <row r="39" spans="1:19" ht="83.25" x14ac:dyDescent="0.2">
      <c r="A39" s="306">
        <f t="shared" si="10"/>
        <v>150</v>
      </c>
      <c r="B39" s="169" t="s">
        <v>792</v>
      </c>
      <c r="C39" s="277" t="s">
        <v>793</v>
      </c>
      <c r="D39" s="172" t="s">
        <v>888</v>
      </c>
      <c r="E39" s="57">
        <f>IF('Пофакторний анализ'!E32=0,,((Дод.4!E215+Дод.4!I215)/'Пофакторний анализ'!E33)+((Дод.4!G215/Дод.4!$G$132+Дод.4!$G$138)*Дод.4!$G$132)/'Пофакторний анализ'!E32)</f>
        <v>0</v>
      </c>
      <c r="F39" s="363">
        <v>0</v>
      </c>
      <c r="G39" s="363">
        <v>0</v>
      </c>
      <c r="H39" s="363">
        <v>0</v>
      </c>
      <c r="I39" s="374">
        <v>0</v>
      </c>
      <c r="J39" s="57">
        <f>IF('Пофакторний анализ'!J32=0,,((Дод.4!F215+Дод.4!J215)/'Пофакторний анализ'!J33)+((Дод.4!H215/Дод.4!$H$132+Дод.4!$H$138)*Дод.4!$H$132)/'Пофакторний анализ'!J32)</f>
        <v>0</v>
      </c>
      <c r="K39" s="363">
        <v>0</v>
      </c>
      <c r="L39" s="363">
        <v>0</v>
      </c>
      <c r="M39" s="363">
        <v>0</v>
      </c>
      <c r="N39" s="374">
        <v>0</v>
      </c>
      <c r="O39" s="61">
        <f t="shared" si="15"/>
        <v>0</v>
      </c>
      <c r="P39" s="363">
        <v>0</v>
      </c>
      <c r="Q39" s="363">
        <v>0</v>
      </c>
      <c r="R39" s="363">
        <v>0</v>
      </c>
      <c r="S39" s="364">
        <v>0</v>
      </c>
    </row>
    <row r="40" spans="1:19" ht="55.5" x14ac:dyDescent="0.2">
      <c r="A40" s="306" t="s">
        <v>942</v>
      </c>
      <c r="B40" s="169" t="s">
        <v>794</v>
      </c>
      <c r="C40" s="277" t="s">
        <v>309</v>
      </c>
      <c r="D40" s="172" t="s">
        <v>889</v>
      </c>
      <c r="E40" s="366">
        <v>0</v>
      </c>
      <c r="F40" s="41">
        <f>Дод.4!E206</f>
        <v>0</v>
      </c>
      <c r="G40" s="41">
        <f>Дод.4!E207</f>
        <v>0</v>
      </c>
      <c r="H40" s="41">
        <f>Дод.4!E208</f>
        <v>0</v>
      </c>
      <c r="I40" s="176">
        <f>Дод.4!E209</f>
        <v>0</v>
      </c>
      <c r="J40" s="366">
        <v>0</v>
      </c>
      <c r="K40" s="41">
        <f>Дод.4!$F206</f>
        <v>0</v>
      </c>
      <c r="L40" s="41">
        <f>Дод.4!$F207</f>
        <v>0</v>
      </c>
      <c r="M40" s="41">
        <f>Дод.4!$F208</f>
        <v>0</v>
      </c>
      <c r="N40" s="176">
        <f>Дод.4!$F209</f>
        <v>0</v>
      </c>
      <c r="O40" s="61">
        <f t="shared" ref="O40:S41" si="28">IF(E40=0,,(J40-E40)/E40*100)</f>
        <v>0</v>
      </c>
      <c r="P40" s="41">
        <f t="shared" si="28"/>
        <v>0</v>
      </c>
      <c r="Q40" s="41">
        <f t="shared" si="28"/>
        <v>0</v>
      </c>
      <c r="R40" s="41">
        <f t="shared" si="28"/>
        <v>0</v>
      </c>
      <c r="S40" s="45">
        <f t="shared" si="28"/>
        <v>0</v>
      </c>
    </row>
    <row r="41" spans="1:19" ht="59.25" x14ac:dyDescent="0.2">
      <c r="A41" s="306">
        <f t="shared" ref="A41:A46" si="29">A40+1</f>
        <v>152</v>
      </c>
      <c r="B41" s="169" t="s">
        <v>795</v>
      </c>
      <c r="C41" s="277" t="s">
        <v>955</v>
      </c>
      <c r="D41" s="172" t="s">
        <v>890</v>
      </c>
      <c r="E41" s="62">
        <f>IF((Дод.4!E215+Дод.4!G215+Дод.4!I215)=0,,(Дод.4!E80+Дод.4!G80+Дод.4!I80)/(Дод.4!E215+Дод.4!G215+Дод.4!I215))</f>
        <v>0</v>
      </c>
      <c r="F41" s="363">
        <v>0</v>
      </c>
      <c r="G41" s="363">
        <v>0</v>
      </c>
      <c r="H41" s="363">
        <v>0</v>
      </c>
      <c r="I41" s="374">
        <v>0</v>
      </c>
      <c r="J41" s="62">
        <f>IF((Дод.4!F215+Дод.4!H215+Дод.4!J215)=0,,(Дод.4!F80+Дод.4!H80+Дод.4!J80)/(Дод.4!F215+Дод.4!H215+Дод.4!J215))</f>
        <v>0</v>
      </c>
      <c r="K41" s="363">
        <v>0</v>
      </c>
      <c r="L41" s="363">
        <v>0</v>
      </c>
      <c r="M41" s="363">
        <v>0</v>
      </c>
      <c r="N41" s="374">
        <v>0</v>
      </c>
      <c r="O41" s="61">
        <f t="shared" si="28"/>
        <v>0</v>
      </c>
      <c r="P41" s="363">
        <v>0</v>
      </c>
      <c r="Q41" s="363">
        <v>0</v>
      </c>
      <c r="R41" s="363">
        <v>0</v>
      </c>
      <c r="S41" s="364">
        <v>0</v>
      </c>
    </row>
    <row r="42" spans="1:19" ht="83.25" x14ac:dyDescent="0.2">
      <c r="A42" s="306">
        <f t="shared" si="29"/>
        <v>153</v>
      </c>
      <c r="B42" s="170" t="s">
        <v>796</v>
      </c>
      <c r="C42" s="277" t="s">
        <v>797</v>
      </c>
      <c r="D42" s="172" t="s">
        <v>891</v>
      </c>
      <c r="E42" s="366">
        <v>0</v>
      </c>
      <c r="F42" s="78"/>
      <c r="G42" s="78"/>
      <c r="H42" s="78"/>
      <c r="I42" s="175"/>
      <c r="J42" s="366">
        <v>0</v>
      </c>
      <c r="K42" s="78"/>
      <c r="L42" s="78"/>
      <c r="M42" s="78"/>
      <c r="N42" s="175"/>
      <c r="O42" s="366">
        <v>0</v>
      </c>
      <c r="P42" s="41">
        <f>IF(F42=0,,(K42-F42)/F42*100)</f>
        <v>0</v>
      </c>
      <c r="Q42" s="41">
        <f>IF(G42=0,,(L42-G42)/G42*100)</f>
        <v>0</v>
      </c>
      <c r="R42" s="41">
        <f>IF(H42=0,,(M42-H42)/H42*100)</f>
        <v>0</v>
      </c>
      <c r="S42" s="45">
        <f>IF(I42=0,,(N42-I42)/I42*100)</f>
        <v>0</v>
      </c>
    </row>
    <row r="43" spans="1:19" ht="55.5" x14ac:dyDescent="0.2">
      <c r="A43" s="306">
        <f>A42+1</f>
        <v>154</v>
      </c>
      <c r="B43" s="169" t="s">
        <v>798</v>
      </c>
      <c r="C43" s="277" t="s">
        <v>378</v>
      </c>
      <c r="D43" s="172" t="s">
        <v>892</v>
      </c>
      <c r="E43" s="57">
        <f>Дод.4!E178+Дод.4!G178+Дод.4!I178</f>
        <v>0</v>
      </c>
      <c r="F43" s="363">
        <v>0</v>
      </c>
      <c r="G43" s="363">
        <v>0</v>
      </c>
      <c r="H43" s="363">
        <v>0</v>
      </c>
      <c r="I43" s="374">
        <v>0</v>
      </c>
      <c r="J43" s="57">
        <f>Дод.4!F178+Дод.4!H178+Дод.4!N178</f>
        <v>0</v>
      </c>
      <c r="K43" s="363">
        <v>0</v>
      </c>
      <c r="L43" s="363">
        <v>0</v>
      </c>
      <c r="M43" s="363">
        <v>0</v>
      </c>
      <c r="N43" s="374">
        <v>0</v>
      </c>
      <c r="O43" s="61">
        <f>IF(E43=0,,(J43-E43)/E43*100)</f>
        <v>0</v>
      </c>
      <c r="P43" s="363">
        <v>0</v>
      </c>
      <c r="Q43" s="363">
        <v>0</v>
      </c>
      <c r="R43" s="363">
        <v>0</v>
      </c>
      <c r="S43" s="364">
        <v>0</v>
      </c>
    </row>
    <row r="44" spans="1:19" ht="55.5" x14ac:dyDescent="0.2">
      <c r="A44" s="306">
        <f t="shared" si="29"/>
        <v>155</v>
      </c>
      <c r="B44" s="169" t="s">
        <v>799</v>
      </c>
      <c r="C44" s="277" t="s">
        <v>378</v>
      </c>
      <c r="D44" s="172" t="s">
        <v>893</v>
      </c>
      <c r="E44" s="57">
        <f>Дод.4!E179+Дод.4!G179+Дод.4!I179</f>
        <v>0</v>
      </c>
      <c r="F44" s="363">
        <v>0</v>
      </c>
      <c r="G44" s="363">
        <v>0</v>
      </c>
      <c r="H44" s="363">
        <v>0</v>
      </c>
      <c r="I44" s="374">
        <v>0</v>
      </c>
      <c r="J44" s="57">
        <f>Дод.4!F179+Дод.4!H179+Дод.4!J179</f>
        <v>0</v>
      </c>
      <c r="K44" s="363">
        <v>0</v>
      </c>
      <c r="L44" s="363">
        <v>0</v>
      </c>
      <c r="M44" s="363">
        <v>0</v>
      </c>
      <c r="N44" s="374">
        <v>0</v>
      </c>
      <c r="O44" s="61">
        <f>IF(E44=0,,(J44-E44)/E44*100)</f>
        <v>0</v>
      </c>
      <c r="P44" s="363">
        <v>0</v>
      </c>
      <c r="Q44" s="363">
        <v>0</v>
      </c>
      <c r="R44" s="363">
        <v>0</v>
      </c>
      <c r="S44" s="364">
        <v>0</v>
      </c>
    </row>
    <row r="45" spans="1:19" ht="55.5" x14ac:dyDescent="0.2">
      <c r="A45" s="306">
        <f t="shared" si="29"/>
        <v>156</v>
      </c>
      <c r="B45" s="169" t="s">
        <v>800</v>
      </c>
      <c r="C45" s="277" t="s">
        <v>332</v>
      </c>
      <c r="D45" s="172" t="s">
        <v>894</v>
      </c>
      <c r="E45" s="57">
        <f>IF((Дод.4!E178+Дод.4!G178+Дод.4!I178)=0,,(Дод.4!E180*Дод.4!E178+Дод.4!G180*Дод.4!G178+Дод.4!I180*Дод.4!I178)/(Дод.4!E178+Дод.4!G178+Дод.4!I178))</f>
        <v>0</v>
      </c>
      <c r="F45" s="363">
        <v>0</v>
      </c>
      <c r="G45" s="363">
        <v>0</v>
      </c>
      <c r="H45" s="363">
        <v>0</v>
      </c>
      <c r="I45" s="374">
        <v>0</v>
      </c>
      <c r="J45" s="57">
        <f>IF((Дод.4!F178+Дод.4!H178+Дод.4!J178)=0,,(Дод.4!F180*Дод.4!F178+Дод.4!H180*Дод.4!H178+Дод.4!J180*Дод.4!J178)/(Дод.4!J178+Дод.4!H178+Дод.4!J178))</f>
        <v>0</v>
      </c>
      <c r="K45" s="363">
        <v>0</v>
      </c>
      <c r="L45" s="363">
        <v>0</v>
      </c>
      <c r="M45" s="363">
        <v>0</v>
      </c>
      <c r="N45" s="374">
        <v>0</v>
      </c>
      <c r="O45" s="61">
        <f>IF(E45=0,,(J45-E45)/E45*100)</f>
        <v>0</v>
      </c>
      <c r="P45" s="363">
        <v>0</v>
      </c>
      <c r="Q45" s="363">
        <v>0</v>
      </c>
      <c r="R45" s="363">
        <v>0</v>
      </c>
      <c r="S45" s="364">
        <v>0</v>
      </c>
    </row>
    <row r="46" spans="1:19" ht="56.25" thickBot="1" x14ac:dyDescent="0.25">
      <c r="A46" s="307">
        <f t="shared" si="29"/>
        <v>157</v>
      </c>
      <c r="B46" s="171" t="s">
        <v>387</v>
      </c>
      <c r="C46" s="361" t="s">
        <v>332</v>
      </c>
      <c r="D46" s="173" t="s">
        <v>895</v>
      </c>
      <c r="E46" s="144">
        <f>IF((Дод.4!E179+Дод.4!G179+Дод.4!I179)=0,,(Дод.4!E181*Дод.4!E179+Дод.4!G181*Дод.4!G179+Дод.4!I181*Дод.4!I179)/(Дод.4!E179+Дод.4!G179+Дод.4!I179))</f>
        <v>0</v>
      </c>
      <c r="F46" s="365">
        <v>0</v>
      </c>
      <c r="G46" s="365">
        <v>0</v>
      </c>
      <c r="H46" s="365">
        <v>0</v>
      </c>
      <c r="I46" s="375">
        <v>0</v>
      </c>
      <c r="J46" s="144">
        <f>IF((Дод.4!F179+Дод.4!H179+Дод.4!J179)=0,,(Дод.4!F181*Дод.4!F179+Дод.4!H181*Дод.4!H179+Дод.4!J181*Дод.4!J179)/(Дод.4!J179+Дод.4!H179+Дод.4!J179))</f>
        <v>0</v>
      </c>
      <c r="K46" s="365">
        <v>0</v>
      </c>
      <c r="L46" s="365">
        <v>0</v>
      </c>
      <c r="M46" s="365">
        <v>0</v>
      </c>
      <c r="N46" s="375">
        <v>0</v>
      </c>
      <c r="O46" s="83">
        <f>IF(E46=0,,(J46-E46)/E46*100)</f>
        <v>0</v>
      </c>
      <c r="P46" s="365">
        <v>0</v>
      </c>
      <c r="Q46" s="365">
        <v>0</v>
      </c>
      <c r="R46" s="365">
        <v>0</v>
      </c>
      <c r="S46" s="376">
        <v>0</v>
      </c>
    </row>
    <row r="47" spans="1:19" ht="27.75" x14ac:dyDescent="0.4">
      <c r="A47" s="84"/>
      <c r="B47" s="85"/>
      <c r="C47" s="86"/>
      <c r="D47" s="87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</row>
    <row r="48" spans="1:19" ht="33" x14ac:dyDescent="0.45">
      <c r="A48" s="484" t="s">
        <v>802</v>
      </c>
      <c r="B48" s="484"/>
      <c r="C48" s="484"/>
      <c r="D48" s="484"/>
      <c r="E48" s="484"/>
      <c r="F48" s="88"/>
      <c r="G48" s="485"/>
      <c r="H48" s="485"/>
      <c r="I48" s="485"/>
      <c r="J48" s="485"/>
      <c r="K48" s="485"/>
      <c r="L48" s="89"/>
      <c r="M48" s="90"/>
      <c r="N48" s="24"/>
      <c r="O48" s="24"/>
      <c r="P48" s="90"/>
      <c r="Q48" s="90"/>
      <c r="R48" s="90"/>
      <c r="S48" s="85"/>
    </row>
    <row r="49" spans="1:19" ht="30.75" x14ac:dyDescent="0.45">
      <c r="A49" s="486" t="s">
        <v>897</v>
      </c>
      <c r="B49" s="486"/>
      <c r="C49" s="486"/>
      <c r="D49" s="486"/>
      <c r="E49" s="486"/>
      <c r="F49" s="91"/>
      <c r="G49" s="484"/>
      <c r="H49" s="484"/>
      <c r="I49" s="484"/>
      <c r="J49" s="484"/>
      <c r="K49" s="484"/>
      <c r="L49" s="92"/>
      <c r="M49" s="487" t="s">
        <v>801</v>
      </c>
      <c r="N49" s="487"/>
      <c r="O49" s="487"/>
      <c r="P49" s="487"/>
      <c r="Q49" s="487"/>
      <c r="R49" s="487"/>
      <c r="S49" s="85"/>
    </row>
    <row r="50" spans="1:19" ht="33" x14ac:dyDescent="0.45">
      <c r="A50" s="484" t="s">
        <v>802</v>
      </c>
      <c r="B50" s="484"/>
      <c r="C50" s="484"/>
      <c r="D50" s="484"/>
      <c r="E50" s="484"/>
      <c r="F50" s="91"/>
      <c r="G50" s="488"/>
      <c r="H50" s="488"/>
      <c r="I50" s="488"/>
      <c r="J50" s="488"/>
      <c r="K50" s="488"/>
      <c r="L50" s="92"/>
      <c r="M50" s="90"/>
      <c r="N50" s="90"/>
      <c r="O50" s="90"/>
      <c r="P50" s="90"/>
      <c r="Q50" s="90"/>
      <c r="R50" s="90"/>
      <c r="S50" s="85"/>
    </row>
    <row r="51" spans="1:19" ht="30.75" x14ac:dyDescent="0.2">
      <c r="A51" s="486" t="s">
        <v>803</v>
      </c>
      <c r="B51" s="486"/>
      <c r="C51" s="486"/>
      <c r="D51" s="486"/>
      <c r="E51" s="486"/>
      <c r="F51" s="91"/>
      <c r="G51" s="489"/>
      <c r="H51" s="489"/>
      <c r="I51" s="489"/>
      <c r="J51" s="489"/>
      <c r="K51" s="489"/>
      <c r="L51" s="93"/>
      <c r="M51" s="489" t="s">
        <v>801</v>
      </c>
      <c r="N51" s="489"/>
      <c r="O51" s="489"/>
      <c r="P51" s="489"/>
      <c r="Q51" s="489"/>
      <c r="R51" s="489"/>
      <c r="S51" s="85"/>
    </row>
    <row r="52" spans="1:19" ht="33" x14ac:dyDescent="0.45">
      <c r="A52" s="484" t="s">
        <v>802</v>
      </c>
      <c r="B52" s="484"/>
      <c r="C52" s="484"/>
      <c r="D52" s="484"/>
      <c r="E52" s="484"/>
      <c r="F52" s="91"/>
      <c r="G52" s="484"/>
      <c r="H52" s="484"/>
      <c r="I52" s="484"/>
      <c r="J52" s="484"/>
      <c r="K52" s="484"/>
      <c r="L52" s="92"/>
      <c r="M52" s="90"/>
      <c r="N52" s="90"/>
      <c r="O52" s="90"/>
      <c r="P52" s="90"/>
      <c r="Q52" s="90"/>
      <c r="R52" s="90"/>
      <c r="S52" s="85"/>
    </row>
    <row r="53" spans="1:19" ht="30.75" x14ac:dyDescent="0.35">
      <c r="A53" s="491" t="s">
        <v>804</v>
      </c>
      <c r="B53" s="491"/>
      <c r="C53" s="491"/>
      <c r="D53" s="491"/>
      <c r="E53" s="491"/>
      <c r="F53" s="91"/>
      <c r="G53" s="489"/>
      <c r="H53" s="489"/>
      <c r="I53" s="489"/>
      <c r="J53" s="489"/>
      <c r="K53" s="489"/>
      <c r="L53" s="92"/>
      <c r="M53" s="489" t="s">
        <v>801</v>
      </c>
      <c r="N53" s="489"/>
      <c r="O53" s="489"/>
      <c r="P53" s="489"/>
      <c r="Q53" s="489"/>
      <c r="R53" s="489"/>
      <c r="S53" s="85"/>
    </row>
    <row r="54" spans="1:19" ht="30.75" x14ac:dyDescent="0.45">
      <c r="A54" s="427" t="s">
        <v>805</v>
      </c>
      <c r="B54" s="427"/>
      <c r="C54" s="427"/>
      <c r="D54" s="427"/>
      <c r="E54" s="427"/>
      <c r="F54" s="94"/>
      <c r="G54" s="484"/>
      <c r="H54" s="484"/>
      <c r="I54" s="484"/>
      <c r="J54" s="484"/>
      <c r="K54" s="484"/>
      <c r="L54" s="93"/>
      <c r="M54" s="490" t="s">
        <v>806</v>
      </c>
      <c r="N54" s="490"/>
      <c r="O54" s="490"/>
      <c r="P54" s="490"/>
      <c r="Q54" s="490"/>
      <c r="R54" s="490"/>
      <c r="S54" s="85"/>
    </row>
    <row r="55" spans="1:19" ht="30.75" x14ac:dyDescent="0.45">
      <c r="A55" s="95"/>
      <c r="B55" s="96"/>
      <c r="C55" s="97"/>
      <c r="D55" s="97"/>
      <c r="E55" s="98"/>
      <c r="F55" s="95"/>
      <c r="G55" s="484"/>
      <c r="H55" s="484"/>
      <c r="I55" s="484"/>
      <c r="J55" s="484"/>
      <c r="K55" s="484"/>
      <c r="L55" s="99"/>
      <c r="M55" s="99"/>
      <c r="N55" s="99"/>
      <c r="O55" s="99"/>
      <c r="P55" s="100"/>
      <c r="Q55" s="100"/>
      <c r="R55" s="100"/>
      <c r="S55" s="100"/>
    </row>
  </sheetData>
  <sheetProtection password="CC2F" sheet="1" objects="1" scenarios="1"/>
  <mergeCells count="28">
    <mergeCell ref="A54:E54"/>
    <mergeCell ref="G54:K55"/>
    <mergeCell ref="M54:R54"/>
    <mergeCell ref="A52:E52"/>
    <mergeCell ref="G52:K52"/>
    <mergeCell ref="A53:E53"/>
    <mergeCell ref="G53:K53"/>
    <mergeCell ref="M53:R53"/>
    <mergeCell ref="A50:E50"/>
    <mergeCell ref="G50:K50"/>
    <mergeCell ref="A51:E51"/>
    <mergeCell ref="G51:K51"/>
    <mergeCell ref="M51:R51"/>
    <mergeCell ref="A48:E48"/>
    <mergeCell ref="G48:K48"/>
    <mergeCell ref="A49:E49"/>
    <mergeCell ref="G49:K49"/>
    <mergeCell ref="M49:R49"/>
    <mergeCell ref="C1:N1"/>
    <mergeCell ref="Q1:S1"/>
    <mergeCell ref="A2:S2"/>
    <mergeCell ref="A3:A4"/>
    <mergeCell ref="B3:B4"/>
    <mergeCell ref="C3:C4"/>
    <mergeCell ref="D3:D4"/>
    <mergeCell ref="E3:I3"/>
    <mergeCell ref="J3:N3"/>
    <mergeCell ref="O3:S3"/>
  </mergeCells>
  <conditionalFormatting sqref="F40:I40 E6:S35 K40:S40">
    <cfRule type="cellIs" dxfId="4" priority="5" operator="equal">
      <formula>0</formula>
    </cfRule>
  </conditionalFormatting>
  <conditionalFormatting sqref="E37 H35:S35 J36:J38 K36:L36 O36:O39 E41 O41 P42:S42 O43:O46 E35:G36 J41 E43:E46 J43:J46">
    <cfRule type="cellIs" dxfId="3" priority="4" operator="equal">
      <formula>0</formula>
    </cfRule>
  </conditionalFormatting>
  <conditionalFormatting sqref="E38">
    <cfRule type="cellIs" dxfId="2" priority="3" operator="equal">
      <formula>0</formula>
    </cfRule>
  </conditionalFormatting>
  <conditionalFormatting sqref="E39">
    <cfRule type="cellIs" dxfId="1" priority="2" operator="equal">
      <formula>0</formula>
    </cfRule>
  </conditionalFormatting>
  <conditionalFormatting sqref="J39">
    <cfRule type="cellIs" dxfId="0" priority="1" operator="equal">
      <formula>0</formula>
    </cfRule>
  </conditionalFormatting>
  <pageMargins left="0.33" right="0.7" top="0.33" bottom="0.75" header="0.3" footer="0.3"/>
  <pageSetup paperSize="9" scale="2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topLeftCell="A49" workbookViewId="0">
      <selection activeCell="Q67" sqref="Q67"/>
    </sheetView>
  </sheetViews>
  <sheetFormatPr defaultRowHeight="11.45" customHeight="1" x14ac:dyDescent="0.25"/>
  <cols>
    <col min="2" max="2" width="33.42578125" customWidth="1"/>
    <col min="4" max="4" width="8.28515625" style="108" customWidth="1"/>
  </cols>
  <sheetData>
    <row r="1" spans="1:12" ht="11.45" customHeight="1" x14ac:dyDescent="0.25">
      <c r="A1" s="2"/>
      <c r="B1" s="2"/>
      <c r="C1" s="2"/>
      <c r="D1" s="109"/>
      <c r="E1" s="2"/>
      <c r="F1" s="3"/>
      <c r="G1" s="4"/>
      <c r="H1" s="4"/>
      <c r="I1" s="4"/>
      <c r="J1" s="4"/>
      <c r="K1" s="492" t="s">
        <v>901</v>
      </c>
      <c r="L1" s="492"/>
    </row>
    <row r="2" spans="1:12" ht="11.45" customHeight="1" x14ac:dyDescent="0.25">
      <c r="A2" s="2"/>
      <c r="B2" s="2"/>
      <c r="C2" s="2"/>
      <c r="D2" s="109"/>
      <c r="E2" s="2"/>
      <c r="F2" s="2"/>
      <c r="G2" s="2"/>
      <c r="H2" s="2"/>
      <c r="I2" s="2"/>
      <c r="J2" s="2"/>
      <c r="K2" s="492"/>
      <c r="L2" s="492"/>
    </row>
    <row r="3" spans="1:12" ht="11.45" customHeight="1" x14ac:dyDescent="0.25">
      <c r="A3" s="493" t="s">
        <v>903</v>
      </c>
      <c r="B3" s="494"/>
      <c r="C3" s="494"/>
      <c r="D3" s="494"/>
      <c r="E3" s="494"/>
      <c r="F3" s="494"/>
      <c r="G3" s="494"/>
      <c r="H3" s="494"/>
      <c r="I3" s="494"/>
      <c r="J3" s="494"/>
      <c r="K3" s="494"/>
      <c r="L3" s="494"/>
    </row>
    <row r="4" spans="1:12" ht="11.45" customHeight="1" x14ac:dyDescent="0.25">
      <c r="A4" s="493" t="s">
        <v>83</v>
      </c>
      <c r="B4" s="493"/>
      <c r="C4" s="493"/>
      <c r="D4" s="493"/>
      <c r="E4" s="493"/>
      <c r="F4" s="493"/>
      <c r="G4" s="493"/>
      <c r="H4" s="493"/>
      <c r="I4" s="493"/>
      <c r="J4" s="493"/>
      <c r="K4" s="493"/>
      <c r="L4" s="493"/>
    </row>
    <row r="5" spans="1:12" ht="11.45" customHeight="1" x14ac:dyDescent="0.25">
      <c r="A5" s="493" t="s">
        <v>807</v>
      </c>
      <c r="B5" s="495"/>
      <c r="C5" s="495"/>
      <c r="D5" s="495"/>
      <c r="E5" s="495"/>
      <c r="F5" s="495"/>
      <c r="G5" s="495"/>
      <c r="H5" s="495"/>
      <c r="I5" s="495"/>
      <c r="J5" s="495"/>
      <c r="K5" s="495"/>
      <c r="L5" s="495"/>
    </row>
    <row r="6" spans="1:12" ht="22.5" customHeight="1" thickBot="1" x14ac:dyDescent="0.3">
      <c r="A6" s="496" t="s">
        <v>808</v>
      </c>
      <c r="B6" s="496"/>
      <c r="C6" s="496"/>
      <c r="D6" s="496"/>
      <c r="E6" s="496"/>
      <c r="F6" s="496"/>
      <c r="G6" s="496"/>
      <c r="H6" s="496"/>
      <c r="I6" s="496"/>
      <c r="J6" s="496"/>
      <c r="K6" s="496"/>
      <c r="L6" s="496"/>
    </row>
    <row r="7" spans="1:12" ht="11.45" customHeight="1" x14ac:dyDescent="0.25">
      <c r="A7" s="503" t="s">
        <v>831</v>
      </c>
      <c r="B7" s="503" t="s">
        <v>85</v>
      </c>
      <c r="C7" s="503" t="s">
        <v>0</v>
      </c>
      <c r="D7" s="503" t="s">
        <v>1</v>
      </c>
      <c r="E7" s="506" t="s">
        <v>829</v>
      </c>
      <c r="F7" s="497"/>
      <c r="G7" s="497" t="s">
        <v>2</v>
      </c>
      <c r="H7" s="497"/>
      <c r="I7" s="497" t="s">
        <v>353</v>
      </c>
      <c r="J7" s="497"/>
      <c r="K7" s="497" t="s">
        <v>5</v>
      </c>
      <c r="L7" s="499"/>
    </row>
    <row r="8" spans="1:12" ht="11.45" customHeight="1" x14ac:dyDescent="0.25">
      <c r="A8" s="504"/>
      <c r="B8" s="504"/>
      <c r="C8" s="504"/>
      <c r="D8" s="504"/>
      <c r="E8" s="507"/>
      <c r="F8" s="498"/>
      <c r="G8" s="498"/>
      <c r="H8" s="498"/>
      <c r="I8" s="498"/>
      <c r="J8" s="498"/>
      <c r="K8" s="498"/>
      <c r="L8" s="500"/>
    </row>
    <row r="9" spans="1:12" ht="34.5" customHeight="1" thickBot="1" x14ac:dyDescent="0.3">
      <c r="A9" s="505"/>
      <c r="B9" s="505"/>
      <c r="C9" s="505"/>
      <c r="D9" s="505"/>
      <c r="E9" s="114" t="s">
        <v>684</v>
      </c>
      <c r="F9" s="115" t="s">
        <v>7</v>
      </c>
      <c r="G9" s="115" t="s">
        <v>809</v>
      </c>
      <c r="H9" s="115" t="s">
        <v>7</v>
      </c>
      <c r="I9" s="115" t="s">
        <v>809</v>
      </c>
      <c r="J9" s="115" t="s">
        <v>7</v>
      </c>
      <c r="K9" s="115" t="s">
        <v>809</v>
      </c>
      <c r="L9" s="205" t="s">
        <v>7</v>
      </c>
    </row>
    <row r="10" spans="1:12" ht="11.45" customHeight="1" thickBot="1" x14ac:dyDescent="0.3">
      <c r="A10" s="290" t="s">
        <v>86</v>
      </c>
      <c r="B10" s="290" t="s">
        <v>87</v>
      </c>
      <c r="C10" s="290" t="s">
        <v>9</v>
      </c>
      <c r="D10" s="290" t="s">
        <v>10</v>
      </c>
      <c r="E10" s="291">
        <v>1</v>
      </c>
      <c r="F10" s="292">
        <f>E10+1</f>
        <v>2</v>
      </c>
      <c r="G10" s="292">
        <f t="shared" ref="G10:L10" si="0">F10+1</f>
        <v>3</v>
      </c>
      <c r="H10" s="292">
        <f t="shared" si="0"/>
        <v>4</v>
      </c>
      <c r="I10" s="292">
        <f t="shared" si="0"/>
        <v>5</v>
      </c>
      <c r="J10" s="292">
        <f t="shared" si="0"/>
        <v>6</v>
      </c>
      <c r="K10" s="292">
        <f t="shared" si="0"/>
        <v>7</v>
      </c>
      <c r="L10" s="293">
        <f t="shared" si="0"/>
        <v>8</v>
      </c>
    </row>
    <row r="11" spans="1:12" ht="11.45" customHeight="1" x14ac:dyDescent="0.25">
      <c r="A11" s="289" t="s">
        <v>828</v>
      </c>
      <c r="B11" s="385" t="s">
        <v>810</v>
      </c>
      <c r="C11" s="204" t="s">
        <v>11</v>
      </c>
      <c r="D11" s="308" t="str">
        <f>'[5]8-НКРЕКП-Р1'!D33</f>
        <v>075</v>
      </c>
      <c r="E11" s="378">
        <f>Дод.4!E27</f>
        <v>0</v>
      </c>
      <c r="F11" s="379">
        <f>Дод.4!F27</f>
        <v>0</v>
      </c>
      <c r="G11" s="379">
        <f>Дод.4!G27</f>
        <v>0</v>
      </c>
      <c r="H11" s="379">
        <f>Дод.4!H27</f>
        <v>0</v>
      </c>
      <c r="I11" s="379">
        <f>Дод.4!I27</f>
        <v>0</v>
      </c>
      <c r="J11" s="379">
        <f>Дод.4!J27</f>
        <v>0</v>
      </c>
      <c r="K11" s="379">
        <f>Дод.4!M27</f>
        <v>0</v>
      </c>
      <c r="L11" s="380">
        <f>Дод.4!N27</f>
        <v>0</v>
      </c>
    </row>
    <row r="12" spans="1:12" ht="11.45" customHeight="1" x14ac:dyDescent="0.25">
      <c r="A12" s="179"/>
      <c r="B12" s="181"/>
      <c r="C12" s="178" t="s">
        <v>11</v>
      </c>
      <c r="D12" s="309"/>
      <c r="E12" s="191"/>
      <c r="F12" s="185"/>
      <c r="G12" s="185"/>
      <c r="H12" s="185"/>
      <c r="I12" s="185"/>
      <c r="J12" s="185"/>
      <c r="K12" s="185"/>
      <c r="L12" s="192"/>
    </row>
    <row r="13" spans="1:12" ht="11.45" customHeight="1" x14ac:dyDescent="0.25">
      <c r="A13" s="179"/>
      <c r="B13" s="181"/>
      <c r="C13" s="178" t="s">
        <v>11</v>
      </c>
      <c r="D13" s="309"/>
      <c r="E13" s="193"/>
      <c r="F13" s="186"/>
      <c r="G13" s="186"/>
      <c r="H13" s="186"/>
      <c r="I13" s="186"/>
      <c r="J13" s="186"/>
      <c r="K13" s="186"/>
      <c r="L13" s="194"/>
    </row>
    <row r="14" spans="1:12" ht="11.45" customHeight="1" x14ac:dyDescent="0.25">
      <c r="A14" s="179"/>
      <c r="B14" s="182"/>
      <c r="C14" s="178" t="s">
        <v>11</v>
      </c>
      <c r="D14" s="309"/>
      <c r="E14" s="193"/>
      <c r="F14" s="186"/>
      <c r="G14" s="186"/>
      <c r="H14" s="186"/>
      <c r="I14" s="186"/>
      <c r="J14" s="186"/>
      <c r="K14" s="186"/>
      <c r="L14" s="194"/>
    </row>
    <row r="15" spans="1:12" ht="11.45" customHeight="1" x14ac:dyDescent="0.25">
      <c r="A15" s="179"/>
      <c r="B15" s="181"/>
      <c r="C15" s="178" t="s">
        <v>11</v>
      </c>
      <c r="D15" s="309"/>
      <c r="E15" s="193"/>
      <c r="F15" s="186"/>
      <c r="G15" s="186"/>
      <c r="H15" s="186"/>
      <c r="I15" s="186"/>
      <c r="J15" s="186"/>
      <c r="K15" s="186"/>
      <c r="L15" s="194"/>
    </row>
    <row r="16" spans="1:12" ht="11.45" customHeight="1" x14ac:dyDescent="0.25">
      <c r="A16" s="179"/>
      <c r="B16" s="181"/>
      <c r="C16" s="178" t="s">
        <v>11</v>
      </c>
      <c r="D16" s="309"/>
      <c r="E16" s="193"/>
      <c r="F16" s="186"/>
      <c r="G16" s="186"/>
      <c r="H16" s="186"/>
      <c r="I16" s="186"/>
      <c r="J16" s="186"/>
      <c r="K16" s="186"/>
      <c r="L16" s="194"/>
    </row>
    <row r="17" spans="1:12" ht="9" customHeight="1" x14ac:dyDescent="0.25">
      <c r="A17" s="179"/>
      <c r="B17" s="181"/>
      <c r="C17" s="178" t="s">
        <v>11</v>
      </c>
      <c r="D17" s="309"/>
      <c r="E17" s="193"/>
      <c r="F17" s="186"/>
      <c r="G17" s="186"/>
      <c r="H17" s="186"/>
      <c r="I17" s="186"/>
      <c r="J17" s="186"/>
      <c r="K17" s="186"/>
      <c r="L17" s="194"/>
    </row>
    <row r="18" spans="1:12" ht="11.45" customHeight="1" x14ac:dyDescent="0.25">
      <c r="A18" s="384" t="str">
        <f>'[5]8-НКРЕКП-Р1'!A40</f>
        <v>1.1.5.3</v>
      </c>
      <c r="B18" s="383" t="s">
        <v>810</v>
      </c>
      <c r="C18" s="178" t="s">
        <v>811</v>
      </c>
      <c r="D18" s="310" t="str">
        <f>'[5]8-НКРЕКП-Р1'!D40</f>
        <v>110</v>
      </c>
      <c r="E18" s="377">
        <f>Дод.4!E34</f>
        <v>0</v>
      </c>
      <c r="F18" s="381">
        <f>Дод.4!F34</f>
        <v>0</v>
      </c>
      <c r="G18" s="381">
        <f>Дод.4!G34</f>
        <v>0</v>
      </c>
      <c r="H18" s="381">
        <f>Дод.4!H34</f>
        <v>0</v>
      </c>
      <c r="I18" s="381">
        <f>Дод.4!I34</f>
        <v>0</v>
      </c>
      <c r="J18" s="381">
        <f>Дод.4!J34</f>
        <v>0</v>
      </c>
      <c r="K18" s="381">
        <f>Дод.4!M34</f>
        <v>0</v>
      </c>
      <c r="L18" s="382">
        <f>Дод.4!N34</f>
        <v>0</v>
      </c>
    </row>
    <row r="19" spans="1:12" ht="11.45" customHeight="1" x14ac:dyDescent="0.25">
      <c r="A19" s="179"/>
      <c r="B19" s="181"/>
      <c r="C19" s="178" t="s">
        <v>11</v>
      </c>
      <c r="D19" s="309"/>
      <c r="E19" s="193"/>
      <c r="F19" s="186"/>
      <c r="G19" s="186"/>
      <c r="H19" s="186"/>
      <c r="I19" s="186"/>
      <c r="J19" s="186"/>
      <c r="K19" s="186"/>
      <c r="L19" s="194"/>
    </row>
    <row r="20" spans="1:12" ht="11.45" customHeight="1" x14ac:dyDescent="0.25">
      <c r="A20" s="179"/>
      <c r="B20" s="181"/>
      <c r="C20" s="178" t="s">
        <v>11</v>
      </c>
      <c r="D20" s="309"/>
      <c r="E20" s="193"/>
      <c r="F20" s="186"/>
      <c r="G20" s="186"/>
      <c r="H20" s="186"/>
      <c r="I20" s="186"/>
      <c r="J20" s="186"/>
      <c r="K20" s="186"/>
      <c r="L20" s="194"/>
    </row>
    <row r="21" spans="1:12" ht="11.45" customHeight="1" x14ac:dyDescent="0.25">
      <c r="A21" s="179"/>
      <c r="B21" s="181"/>
      <c r="C21" s="178" t="s">
        <v>11</v>
      </c>
      <c r="D21" s="309"/>
      <c r="E21" s="193"/>
      <c r="F21" s="186"/>
      <c r="G21" s="186"/>
      <c r="H21" s="186"/>
      <c r="I21" s="186"/>
      <c r="J21" s="186"/>
      <c r="K21" s="186"/>
      <c r="L21" s="194"/>
    </row>
    <row r="22" spans="1:12" ht="11.45" customHeight="1" x14ac:dyDescent="0.25">
      <c r="A22" s="179"/>
      <c r="B22" s="181"/>
      <c r="C22" s="178" t="s">
        <v>11</v>
      </c>
      <c r="D22" s="309"/>
      <c r="E22" s="193"/>
      <c r="F22" s="186"/>
      <c r="G22" s="186"/>
      <c r="H22" s="186"/>
      <c r="I22" s="186"/>
      <c r="J22" s="186"/>
      <c r="K22" s="186"/>
      <c r="L22" s="194"/>
    </row>
    <row r="23" spans="1:12" ht="11.45" customHeight="1" x14ac:dyDescent="0.25">
      <c r="A23" s="179"/>
      <c r="B23" s="181"/>
      <c r="C23" s="178" t="s">
        <v>11</v>
      </c>
      <c r="D23" s="309"/>
      <c r="E23" s="193"/>
      <c r="F23" s="186"/>
      <c r="G23" s="186"/>
      <c r="H23" s="186"/>
      <c r="I23" s="186"/>
      <c r="J23" s="186"/>
      <c r="K23" s="186"/>
      <c r="L23" s="194"/>
    </row>
    <row r="24" spans="1:12" ht="10.5" customHeight="1" x14ac:dyDescent="0.25">
      <c r="A24" s="179"/>
      <c r="B24" s="181"/>
      <c r="C24" s="178" t="s">
        <v>11</v>
      </c>
      <c r="D24" s="309"/>
      <c r="E24" s="193"/>
      <c r="F24" s="186"/>
      <c r="G24" s="186"/>
      <c r="H24" s="186"/>
      <c r="I24" s="186"/>
      <c r="J24" s="186"/>
      <c r="K24" s="186"/>
      <c r="L24" s="194"/>
    </row>
    <row r="25" spans="1:12" ht="11.45" customHeight="1" x14ac:dyDescent="0.25">
      <c r="A25" s="386" t="s">
        <v>812</v>
      </c>
      <c r="B25" s="383" t="s">
        <v>810</v>
      </c>
      <c r="C25" s="178" t="s">
        <v>11</v>
      </c>
      <c r="D25" s="310" t="str">
        <f>'[5]8-НКРЕКП-Р1'!D49</f>
        <v>155</v>
      </c>
      <c r="E25" s="377">
        <f>Дод.4!E45</f>
        <v>0</v>
      </c>
      <c r="F25" s="381">
        <f>Дод.4!F45</f>
        <v>0</v>
      </c>
      <c r="G25" s="381">
        <f>Дод.4!G45</f>
        <v>0</v>
      </c>
      <c r="H25" s="381">
        <f>Дод.4!H45</f>
        <v>0</v>
      </c>
      <c r="I25" s="381">
        <f>Дод.4!I45</f>
        <v>0</v>
      </c>
      <c r="J25" s="381">
        <f>Дод.4!J45</f>
        <v>0</v>
      </c>
      <c r="K25" s="381">
        <f>Дод.4!M45</f>
        <v>0</v>
      </c>
      <c r="L25" s="382">
        <f>Дод.4!N45</f>
        <v>0</v>
      </c>
    </row>
    <row r="26" spans="1:12" ht="14.25" customHeight="1" x14ac:dyDescent="0.25">
      <c r="A26" s="386" t="s">
        <v>128</v>
      </c>
      <c r="B26" s="183" t="s">
        <v>129</v>
      </c>
      <c r="C26" s="178" t="s">
        <v>11</v>
      </c>
      <c r="D26" s="310" t="str">
        <f>'[5]8-НКРЕКП-Р1'!D50</f>
        <v>160</v>
      </c>
      <c r="E26" s="377">
        <f>Дод.4!E46</f>
        <v>0</v>
      </c>
      <c r="F26" s="381">
        <f>Дод.4!F46</f>
        <v>0</v>
      </c>
      <c r="G26" s="381">
        <f>Дод.4!G46</f>
        <v>0</v>
      </c>
      <c r="H26" s="381">
        <f>Дод.4!H46</f>
        <v>0</v>
      </c>
      <c r="I26" s="381">
        <f>Дод.4!I46</f>
        <v>0</v>
      </c>
      <c r="J26" s="381">
        <f>Дод.4!J46</f>
        <v>0</v>
      </c>
      <c r="K26" s="381">
        <f>Дод.4!M46</f>
        <v>0</v>
      </c>
      <c r="L26" s="382">
        <f>Дод.4!N46</f>
        <v>0</v>
      </c>
    </row>
    <row r="27" spans="1:12" ht="11.45" customHeight="1" x14ac:dyDescent="0.25">
      <c r="A27" s="179"/>
      <c r="B27" s="181"/>
      <c r="C27" s="178" t="s">
        <v>11</v>
      </c>
      <c r="D27" s="309"/>
      <c r="E27" s="191"/>
      <c r="F27" s="185"/>
      <c r="G27" s="185"/>
      <c r="H27" s="185"/>
      <c r="I27" s="185"/>
      <c r="J27" s="185"/>
      <c r="K27" s="185"/>
      <c r="L27" s="192"/>
    </row>
    <row r="28" spans="1:12" ht="11.45" customHeight="1" x14ac:dyDescent="0.25">
      <c r="A28" s="179"/>
      <c r="B28" s="181"/>
      <c r="C28" s="178" t="s">
        <v>11</v>
      </c>
      <c r="D28" s="309"/>
      <c r="E28" s="193"/>
      <c r="F28" s="186"/>
      <c r="G28" s="186"/>
      <c r="H28" s="186"/>
      <c r="I28" s="186"/>
      <c r="J28" s="186"/>
      <c r="K28" s="186"/>
      <c r="L28" s="194"/>
    </row>
    <row r="29" spans="1:12" ht="11.45" customHeight="1" x14ac:dyDescent="0.25">
      <c r="A29" s="179"/>
      <c r="B29" s="182"/>
      <c r="C29" s="178" t="s">
        <v>11</v>
      </c>
      <c r="D29" s="309"/>
      <c r="E29" s="193"/>
      <c r="F29" s="186"/>
      <c r="G29" s="186"/>
      <c r="H29" s="186"/>
      <c r="I29" s="186"/>
      <c r="J29" s="186"/>
      <c r="K29" s="186"/>
      <c r="L29" s="194"/>
    </row>
    <row r="30" spans="1:12" ht="11.45" customHeight="1" x14ac:dyDescent="0.25">
      <c r="A30" s="179"/>
      <c r="B30" s="181"/>
      <c r="C30" s="178" t="s">
        <v>11</v>
      </c>
      <c r="D30" s="309"/>
      <c r="E30" s="193"/>
      <c r="F30" s="186"/>
      <c r="G30" s="186"/>
      <c r="H30" s="186"/>
      <c r="I30" s="186"/>
      <c r="J30" s="186"/>
      <c r="K30" s="186"/>
      <c r="L30" s="194"/>
    </row>
    <row r="31" spans="1:12" ht="11.45" customHeight="1" x14ac:dyDescent="0.25">
      <c r="A31" s="179"/>
      <c r="B31" s="181"/>
      <c r="C31" s="178" t="s">
        <v>11</v>
      </c>
      <c r="D31" s="309"/>
      <c r="E31" s="193"/>
      <c r="F31" s="186"/>
      <c r="G31" s="186"/>
      <c r="H31" s="186"/>
      <c r="I31" s="186"/>
      <c r="J31" s="186"/>
      <c r="K31" s="186"/>
      <c r="L31" s="194"/>
    </row>
    <row r="32" spans="1:12" ht="9" customHeight="1" x14ac:dyDescent="0.25">
      <c r="A32" s="179"/>
      <c r="B32" s="181"/>
      <c r="C32" s="178" t="s">
        <v>11</v>
      </c>
      <c r="D32" s="309"/>
      <c r="E32" s="193"/>
      <c r="F32" s="186"/>
      <c r="G32" s="186"/>
      <c r="H32" s="186"/>
      <c r="I32" s="186"/>
      <c r="J32" s="186"/>
      <c r="K32" s="186"/>
      <c r="L32" s="194"/>
    </row>
    <row r="33" spans="1:12" ht="11.45" customHeight="1" x14ac:dyDescent="0.25">
      <c r="A33" s="384" t="str">
        <f>'[5]8-НКРЕКП-Р1'!A59</f>
        <v>2.5</v>
      </c>
      <c r="B33" s="383" t="s">
        <v>810</v>
      </c>
      <c r="C33" s="178" t="s">
        <v>11</v>
      </c>
      <c r="D33" s="310" t="str">
        <f>'[5]8-НКРЕКП-Р1'!D59</f>
        <v>205</v>
      </c>
      <c r="E33" s="377">
        <f>Дод.4!E53</f>
        <v>0</v>
      </c>
      <c r="F33" s="381">
        <f>Дод.4!F53</f>
        <v>0</v>
      </c>
      <c r="G33" s="381">
        <f>Дод.4!G53</f>
        <v>0</v>
      </c>
      <c r="H33" s="381">
        <f>Дод.4!H53</f>
        <v>0</v>
      </c>
      <c r="I33" s="381">
        <f>Дод.4!I53</f>
        <v>0</v>
      </c>
      <c r="J33" s="381">
        <f>Дод.4!J53</f>
        <v>0</v>
      </c>
      <c r="K33" s="381">
        <f>Дод.4!M53</f>
        <v>0</v>
      </c>
      <c r="L33" s="382">
        <f>Дод.4!N53</f>
        <v>0</v>
      </c>
    </row>
    <row r="34" spans="1:12" ht="11.45" customHeight="1" x14ac:dyDescent="0.25">
      <c r="A34" s="384" t="str">
        <f>'[5]8-НКРЕКП-Р1'!A60</f>
        <v>2.5.1</v>
      </c>
      <c r="B34" s="387" t="s">
        <v>129</v>
      </c>
      <c r="C34" s="178" t="s">
        <v>11</v>
      </c>
      <c r="D34" s="310" t="str">
        <f>'[5]8-НКРЕКП-Р1'!D60</f>
        <v>210</v>
      </c>
      <c r="E34" s="377">
        <f>Дод.4!E54</f>
        <v>0</v>
      </c>
      <c r="F34" s="381">
        <f>Дод.4!F54</f>
        <v>0</v>
      </c>
      <c r="G34" s="381">
        <f>Дод.4!G54</f>
        <v>0</v>
      </c>
      <c r="H34" s="381">
        <f>Дод.4!H54</f>
        <v>0</v>
      </c>
      <c r="I34" s="381">
        <f>Дод.4!I54</f>
        <v>0</v>
      </c>
      <c r="J34" s="381">
        <f>Дод.4!J54</f>
        <v>0</v>
      </c>
      <c r="K34" s="381">
        <f>Дод.4!M54</f>
        <v>0</v>
      </c>
      <c r="L34" s="382">
        <f>Дод.4!N54</f>
        <v>0</v>
      </c>
    </row>
    <row r="35" spans="1:12" ht="11.45" customHeight="1" x14ac:dyDescent="0.25">
      <c r="A35" s="179"/>
      <c r="B35" s="181"/>
      <c r="C35" s="178" t="s">
        <v>11</v>
      </c>
      <c r="D35" s="309"/>
      <c r="E35" s="191"/>
      <c r="F35" s="185"/>
      <c r="G35" s="185"/>
      <c r="H35" s="185"/>
      <c r="I35" s="185"/>
      <c r="J35" s="185"/>
      <c r="K35" s="185"/>
      <c r="L35" s="192"/>
    </row>
    <row r="36" spans="1:12" ht="11.45" customHeight="1" x14ac:dyDescent="0.25">
      <c r="A36" s="179"/>
      <c r="B36" s="181"/>
      <c r="C36" s="178" t="s">
        <v>11</v>
      </c>
      <c r="D36" s="309"/>
      <c r="E36" s="193"/>
      <c r="F36" s="186"/>
      <c r="G36" s="186"/>
      <c r="H36" s="186"/>
      <c r="I36" s="186"/>
      <c r="J36" s="186"/>
      <c r="K36" s="186"/>
      <c r="L36" s="194"/>
    </row>
    <row r="37" spans="1:12" ht="11.45" customHeight="1" x14ac:dyDescent="0.25">
      <c r="A37" s="179"/>
      <c r="B37" s="181"/>
      <c r="C37" s="178" t="s">
        <v>11</v>
      </c>
      <c r="D37" s="309"/>
      <c r="E37" s="193"/>
      <c r="F37" s="186"/>
      <c r="G37" s="186"/>
      <c r="H37" s="186"/>
      <c r="I37" s="186"/>
      <c r="J37" s="186"/>
      <c r="K37" s="186"/>
      <c r="L37" s="194"/>
    </row>
    <row r="38" spans="1:12" ht="11.45" customHeight="1" x14ac:dyDescent="0.25">
      <c r="A38" s="179"/>
      <c r="B38" s="181"/>
      <c r="C38" s="178" t="s">
        <v>11</v>
      </c>
      <c r="D38" s="309"/>
      <c r="E38" s="193"/>
      <c r="F38" s="186"/>
      <c r="G38" s="186"/>
      <c r="H38" s="186"/>
      <c r="I38" s="186"/>
      <c r="J38" s="186"/>
      <c r="K38" s="186"/>
      <c r="L38" s="194"/>
    </row>
    <row r="39" spans="1:12" ht="9" customHeight="1" x14ac:dyDescent="0.25">
      <c r="A39" s="179"/>
      <c r="B39" s="181"/>
      <c r="C39" s="178" t="s">
        <v>11</v>
      </c>
      <c r="D39" s="309"/>
      <c r="E39" s="193"/>
      <c r="F39" s="186"/>
      <c r="G39" s="186"/>
      <c r="H39" s="186"/>
      <c r="I39" s="186"/>
      <c r="J39" s="186"/>
      <c r="K39" s="186"/>
      <c r="L39" s="194"/>
    </row>
    <row r="40" spans="1:12" ht="11.45" customHeight="1" x14ac:dyDescent="0.25">
      <c r="A40" s="384" t="str">
        <f>'[5]8-НКРЕКП-Р1'!A72</f>
        <v>3.5</v>
      </c>
      <c r="B40" s="383" t="s">
        <v>810</v>
      </c>
      <c r="C40" s="178" t="s">
        <v>11</v>
      </c>
      <c r="D40" s="310" t="s">
        <v>44</v>
      </c>
      <c r="E40" s="377">
        <f>Дод.4!E60</f>
        <v>0</v>
      </c>
      <c r="F40" s="381">
        <f>Дод.4!F60</f>
        <v>0</v>
      </c>
      <c r="G40" s="381">
        <f>Дод.4!G60</f>
        <v>0</v>
      </c>
      <c r="H40" s="381">
        <f>Дод.4!H60</f>
        <v>0</v>
      </c>
      <c r="I40" s="381">
        <f>Дод.4!I60</f>
        <v>0</v>
      </c>
      <c r="J40" s="381">
        <f>Дод.4!J60</f>
        <v>0</v>
      </c>
      <c r="K40" s="381">
        <f>Дод.4!M60</f>
        <v>0</v>
      </c>
      <c r="L40" s="382">
        <f>Дод.4!N60</f>
        <v>0</v>
      </c>
    </row>
    <row r="41" spans="1:12" ht="11.45" customHeight="1" x14ac:dyDescent="0.25">
      <c r="A41" s="179"/>
      <c r="B41" s="181"/>
      <c r="C41" s="178" t="s">
        <v>11</v>
      </c>
      <c r="D41" s="309"/>
      <c r="E41" s="191"/>
      <c r="F41" s="185"/>
      <c r="G41" s="185"/>
      <c r="H41" s="185"/>
      <c r="I41" s="185"/>
      <c r="J41" s="185"/>
      <c r="K41" s="185"/>
      <c r="L41" s="192"/>
    </row>
    <row r="42" spans="1:12" ht="11.45" customHeight="1" x14ac:dyDescent="0.25">
      <c r="A42" s="179"/>
      <c r="B42" s="181"/>
      <c r="C42" s="178" t="s">
        <v>11</v>
      </c>
      <c r="D42" s="309"/>
      <c r="E42" s="193"/>
      <c r="F42" s="186"/>
      <c r="G42" s="186"/>
      <c r="H42" s="186"/>
      <c r="I42" s="186"/>
      <c r="J42" s="186"/>
      <c r="K42" s="186"/>
      <c r="L42" s="194"/>
    </row>
    <row r="43" spans="1:12" ht="11.45" customHeight="1" x14ac:dyDescent="0.25">
      <c r="A43" s="179"/>
      <c r="B43" s="181"/>
      <c r="C43" s="178" t="s">
        <v>11</v>
      </c>
      <c r="D43" s="309"/>
      <c r="E43" s="193"/>
      <c r="F43" s="186"/>
      <c r="G43" s="186"/>
      <c r="H43" s="186"/>
      <c r="I43" s="186"/>
      <c r="J43" s="186"/>
      <c r="K43" s="186"/>
      <c r="L43" s="194"/>
    </row>
    <row r="44" spans="1:12" ht="11.45" customHeight="1" x14ac:dyDescent="0.25">
      <c r="A44" s="179"/>
      <c r="B44" s="181"/>
      <c r="C44" s="178" t="s">
        <v>11</v>
      </c>
      <c r="D44" s="309"/>
      <c r="E44" s="193"/>
      <c r="F44" s="186"/>
      <c r="G44" s="186"/>
      <c r="H44" s="186"/>
      <c r="I44" s="186"/>
      <c r="J44" s="186"/>
      <c r="K44" s="186"/>
      <c r="L44" s="194"/>
    </row>
    <row r="45" spans="1:12" ht="11.45" customHeight="1" x14ac:dyDescent="0.25">
      <c r="A45" s="179"/>
      <c r="B45" s="181"/>
      <c r="C45" s="178" t="s">
        <v>11</v>
      </c>
      <c r="D45" s="309"/>
      <c r="E45" s="193"/>
      <c r="F45" s="186"/>
      <c r="G45" s="186"/>
      <c r="H45" s="186"/>
      <c r="I45" s="186"/>
      <c r="J45" s="186"/>
      <c r="K45" s="186"/>
      <c r="L45" s="194"/>
    </row>
    <row r="46" spans="1:12" ht="11.45" customHeight="1" x14ac:dyDescent="0.25">
      <c r="A46" s="384" t="str">
        <f>'[5]8-НКРЕКП-Р1'!A73</f>
        <v>4</v>
      </c>
      <c r="B46" s="383" t="s">
        <v>813</v>
      </c>
      <c r="C46" s="388" t="s">
        <v>11</v>
      </c>
      <c r="D46" s="310" t="s">
        <v>45</v>
      </c>
      <c r="E46" s="377">
        <f>Дод.4!E61</f>
        <v>0</v>
      </c>
      <c r="F46" s="381">
        <f>Дод.4!F61</f>
        <v>0</v>
      </c>
      <c r="G46" s="381">
        <f>Дод.4!G61</f>
        <v>0</v>
      </c>
      <c r="H46" s="381">
        <f>Дод.4!H61</f>
        <v>0</v>
      </c>
      <c r="I46" s="381">
        <f>Дод.4!I61</f>
        <v>0</v>
      </c>
      <c r="J46" s="381">
        <f>Дод.4!J61</f>
        <v>0</v>
      </c>
      <c r="K46" s="381">
        <f>Дод.4!M61</f>
        <v>0</v>
      </c>
      <c r="L46" s="382">
        <f>Дод.4!N61</f>
        <v>0</v>
      </c>
    </row>
    <row r="47" spans="1:12" ht="27" customHeight="1" x14ac:dyDescent="0.25">
      <c r="A47" s="384" t="str">
        <f>'[5]8-НКРЕКП-Р1'!A74</f>
        <v>4.1</v>
      </c>
      <c r="B47" s="383" t="str">
        <f>'[5]8-НКРЕКП-Р1'!B74</f>
        <v>з них списана безнадійна заборгованість та відрахування до резерву сумнівних боргів</v>
      </c>
      <c r="C47" s="388" t="s">
        <v>11</v>
      </c>
      <c r="D47" s="310" t="s">
        <v>46</v>
      </c>
      <c r="E47" s="377">
        <f>Дод.4!E62</f>
        <v>0</v>
      </c>
      <c r="F47" s="381">
        <f>Дод.4!F62</f>
        <v>0</v>
      </c>
      <c r="G47" s="381">
        <f>Дод.4!G62</f>
        <v>0</v>
      </c>
      <c r="H47" s="381">
        <f>Дод.4!H62</f>
        <v>0</v>
      </c>
      <c r="I47" s="381">
        <f>Дод.4!I62</f>
        <v>0</v>
      </c>
      <c r="J47" s="381">
        <f>Дод.4!J62</f>
        <v>0</v>
      </c>
      <c r="K47" s="381">
        <f>Дод.4!M62</f>
        <v>0</v>
      </c>
      <c r="L47" s="382">
        <f>Дод.4!N62</f>
        <v>0</v>
      </c>
    </row>
    <row r="48" spans="1:12" ht="11.45" customHeight="1" x14ac:dyDescent="0.25">
      <c r="A48" s="179"/>
      <c r="B48" s="181"/>
      <c r="C48" s="178" t="s">
        <v>11</v>
      </c>
      <c r="D48" s="311"/>
      <c r="E48" s="193"/>
      <c r="F48" s="186"/>
      <c r="G48" s="186"/>
      <c r="H48" s="186"/>
      <c r="I48" s="186"/>
      <c r="J48" s="186"/>
      <c r="K48" s="186"/>
      <c r="L48" s="194"/>
    </row>
    <row r="49" spans="1:12" ht="11.45" customHeight="1" x14ac:dyDescent="0.25">
      <c r="A49" s="179"/>
      <c r="B49" s="181"/>
      <c r="C49" s="178" t="s">
        <v>11</v>
      </c>
      <c r="D49" s="309"/>
      <c r="E49" s="193"/>
      <c r="F49" s="186"/>
      <c r="G49" s="186"/>
      <c r="H49" s="186"/>
      <c r="I49" s="186"/>
      <c r="J49" s="186"/>
      <c r="K49" s="186"/>
      <c r="L49" s="194"/>
    </row>
    <row r="50" spans="1:12" ht="11.45" customHeight="1" x14ac:dyDescent="0.25">
      <c r="A50" s="179"/>
      <c r="B50" s="181"/>
      <c r="C50" s="178" t="s">
        <v>11</v>
      </c>
      <c r="D50" s="309"/>
      <c r="E50" s="193"/>
      <c r="F50" s="186"/>
      <c r="G50" s="186"/>
      <c r="H50" s="186"/>
      <c r="I50" s="187"/>
      <c r="J50" s="186"/>
      <c r="K50" s="186"/>
      <c r="L50" s="194"/>
    </row>
    <row r="51" spans="1:12" ht="11.45" customHeight="1" x14ac:dyDescent="0.25">
      <c r="A51" s="179"/>
      <c r="B51" s="181"/>
      <c r="C51" s="178" t="s">
        <v>11</v>
      </c>
      <c r="D51" s="309"/>
      <c r="E51" s="193"/>
      <c r="F51" s="186"/>
      <c r="G51" s="186"/>
      <c r="H51" s="186"/>
      <c r="I51" s="186"/>
      <c r="J51" s="186"/>
      <c r="K51" s="186"/>
      <c r="L51" s="194"/>
    </row>
    <row r="52" spans="1:12" ht="11.45" customHeight="1" x14ac:dyDescent="0.25">
      <c r="A52" s="179"/>
      <c r="B52" s="181"/>
      <c r="C52" s="178" t="s">
        <v>11</v>
      </c>
      <c r="D52" s="309"/>
      <c r="E52" s="195"/>
      <c r="F52" s="188"/>
      <c r="G52" s="188"/>
      <c r="H52" s="188"/>
      <c r="I52" s="188"/>
      <c r="J52" s="188"/>
      <c r="K52" s="188"/>
      <c r="L52" s="196"/>
    </row>
    <row r="53" spans="1:12" ht="35.25" customHeight="1" x14ac:dyDescent="0.25">
      <c r="A53" s="384" t="str">
        <f>'[5]8-НКРЕКП-Р1'!A82</f>
        <v>5.1.2</v>
      </c>
      <c r="B53" s="389" t="s">
        <v>814</v>
      </c>
      <c r="C53" s="388" t="s">
        <v>11</v>
      </c>
      <c r="D53" s="310" t="s">
        <v>52</v>
      </c>
      <c r="E53" s="377">
        <f>Дод.4!E70</f>
        <v>0</v>
      </c>
      <c r="F53" s="381">
        <f>Дод.4!F70</f>
        <v>0</v>
      </c>
      <c r="G53" s="381">
        <f>Дод.4!G70</f>
        <v>0</v>
      </c>
      <c r="H53" s="381">
        <f>Дод.4!H70</f>
        <v>0</v>
      </c>
      <c r="I53" s="381">
        <f>Дод.4!I70</f>
        <v>0</v>
      </c>
      <c r="J53" s="381">
        <f>Дод.4!J70</f>
        <v>0</v>
      </c>
      <c r="K53" s="381">
        <f>Дод.4!M70</f>
        <v>0</v>
      </c>
      <c r="L53" s="382">
        <f>Дод.4!N70</f>
        <v>0</v>
      </c>
    </row>
    <row r="54" spans="1:12" ht="11.45" customHeight="1" x14ac:dyDescent="0.25">
      <c r="A54" s="179"/>
      <c r="B54" s="181"/>
      <c r="C54" s="178" t="s">
        <v>11</v>
      </c>
      <c r="D54" s="309"/>
      <c r="E54" s="195"/>
      <c r="F54" s="188"/>
      <c r="G54" s="188"/>
      <c r="H54" s="188"/>
      <c r="I54" s="188"/>
      <c r="J54" s="188"/>
      <c r="K54" s="188"/>
      <c r="L54" s="196"/>
    </row>
    <row r="55" spans="1:12" ht="11.45" customHeight="1" x14ac:dyDescent="0.25">
      <c r="A55" s="179"/>
      <c r="B55" s="181"/>
      <c r="C55" s="178" t="s">
        <v>11</v>
      </c>
      <c r="D55" s="309"/>
      <c r="E55" s="195"/>
      <c r="F55" s="188"/>
      <c r="G55" s="188"/>
      <c r="H55" s="188"/>
      <c r="I55" s="188"/>
      <c r="J55" s="188"/>
      <c r="K55" s="188"/>
      <c r="L55" s="196"/>
    </row>
    <row r="56" spans="1:12" ht="11.45" customHeight="1" x14ac:dyDescent="0.25">
      <c r="A56" s="179"/>
      <c r="B56" s="181"/>
      <c r="C56" s="178" t="s">
        <v>11</v>
      </c>
      <c r="D56" s="309"/>
      <c r="E56" s="195"/>
      <c r="F56" s="188"/>
      <c r="G56" s="188"/>
      <c r="H56" s="188"/>
      <c r="I56" s="188"/>
      <c r="J56" s="188"/>
      <c r="K56" s="188"/>
      <c r="L56" s="196"/>
    </row>
    <row r="57" spans="1:12" ht="38.25" customHeight="1" x14ac:dyDescent="0.25">
      <c r="A57" s="384" t="str">
        <f>'[5]8-НКРЕКП-Р1'!A113</f>
        <v>5.5</v>
      </c>
      <c r="B57" s="387" t="s">
        <v>815</v>
      </c>
      <c r="C57" s="388" t="s">
        <v>11</v>
      </c>
      <c r="D57" s="310" t="s">
        <v>71</v>
      </c>
      <c r="E57" s="377">
        <f>Дод.4!E92</f>
        <v>0</v>
      </c>
      <c r="F57" s="381">
        <f>Дод.4!F92</f>
        <v>0</v>
      </c>
      <c r="G57" s="381">
        <f>Дод.4!G92</f>
        <v>0</v>
      </c>
      <c r="H57" s="381">
        <f>Дод.4!H92</f>
        <v>0</v>
      </c>
      <c r="I57" s="381">
        <f>Дод.4!I92</f>
        <v>0</v>
      </c>
      <c r="J57" s="381">
        <f>Дод.4!J92</f>
        <v>0</v>
      </c>
      <c r="K57" s="381">
        <f>Дод.4!M92</f>
        <v>0</v>
      </c>
      <c r="L57" s="382">
        <f>Дод.4!N92</f>
        <v>0</v>
      </c>
    </row>
    <row r="58" spans="1:12" ht="11.45" customHeight="1" x14ac:dyDescent="0.25">
      <c r="A58" s="179"/>
      <c r="B58" s="181"/>
      <c r="C58" s="178" t="s">
        <v>11</v>
      </c>
      <c r="D58" s="309"/>
      <c r="E58" s="197"/>
      <c r="F58" s="189"/>
      <c r="G58" s="186"/>
      <c r="H58" s="186"/>
      <c r="I58" s="186"/>
      <c r="J58" s="186"/>
      <c r="K58" s="186"/>
      <c r="L58" s="194"/>
    </row>
    <row r="59" spans="1:12" ht="11.45" customHeight="1" x14ac:dyDescent="0.25">
      <c r="A59" s="179"/>
      <c r="B59" s="181"/>
      <c r="C59" s="178" t="s">
        <v>11</v>
      </c>
      <c r="D59" s="309"/>
      <c r="E59" s="197"/>
      <c r="F59" s="189"/>
      <c r="G59" s="186"/>
      <c r="H59" s="186"/>
      <c r="I59" s="186"/>
      <c r="J59" s="186"/>
      <c r="K59" s="186"/>
      <c r="L59" s="194"/>
    </row>
    <row r="60" spans="1:12" ht="11.45" customHeight="1" x14ac:dyDescent="0.25">
      <c r="A60" s="179"/>
      <c r="B60" s="181"/>
      <c r="C60" s="178" t="s">
        <v>11</v>
      </c>
      <c r="D60" s="309"/>
      <c r="E60" s="197"/>
      <c r="F60" s="189"/>
      <c r="G60" s="186"/>
      <c r="H60" s="186"/>
      <c r="I60" s="186"/>
      <c r="J60" s="186"/>
      <c r="K60" s="186"/>
      <c r="L60" s="194"/>
    </row>
    <row r="61" spans="1:12" ht="11.45" customHeight="1" x14ac:dyDescent="0.25">
      <c r="A61" s="179"/>
      <c r="B61" s="181"/>
      <c r="C61" s="178" t="s">
        <v>11</v>
      </c>
      <c r="D61" s="309"/>
      <c r="E61" s="197"/>
      <c r="F61" s="189"/>
      <c r="G61" s="186"/>
      <c r="H61" s="186"/>
      <c r="I61" s="186"/>
      <c r="J61" s="186"/>
      <c r="K61" s="186"/>
      <c r="L61" s="194"/>
    </row>
    <row r="62" spans="1:12" ht="57.75" customHeight="1" x14ac:dyDescent="0.25">
      <c r="A62" s="384" t="str">
        <f>'[5]8-НКРЕКП-Р1'!A137</f>
        <v>12</v>
      </c>
      <c r="B62" s="387" t="s">
        <v>816</v>
      </c>
      <c r="C62" s="388" t="s">
        <v>11</v>
      </c>
      <c r="D62" s="310" t="str">
        <f>'[5]8-НКРЕКП-Р1'!D137</f>
        <v>555</v>
      </c>
      <c r="E62" s="377">
        <f>Дод.4!E116</f>
        <v>0</v>
      </c>
      <c r="F62" s="381">
        <f>Дод.4!F116</f>
        <v>0</v>
      </c>
      <c r="G62" s="381">
        <f>Дод.4!G116</f>
        <v>0</v>
      </c>
      <c r="H62" s="381">
        <f>Дод.4!H116</f>
        <v>0</v>
      </c>
      <c r="I62" s="381">
        <f>Дод.4!I116</f>
        <v>0</v>
      </c>
      <c r="J62" s="381">
        <f>Дод.4!J116</f>
        <v>0</v>
      </c>
      <c r="K62" s="381">
        <f>Дод.4!M116</f>
        <v>0</v>
      </c>
      <c r="L62" s="382">
        <f>Дод.4!N116</f>
        <v>0</v>
      </c>
    </row>
    <row r="63" spans="1:12" ht="11.45" customHeight="1" x14ac:dyDescent="0.25">
      <c r="A63" s="179"/>
      <c r="B63" s="181"/>
      <c r="C63" s="178" t="s">
        <v>11</v>
      </c>
      <c r="D63" s="309"/>
      <c r="E63" s="195"/>
      <c r="F63" s="188"/>
      <c r="G63" s="189"/>
      <c r="H63" s="189"/>
      <c r="I63" s="188"/>
      <c r="J63" s="188"/>
      <c r="K63" s="188"/>
      <c r="L63" s="196"/>
    </row>
    <row r="64" spans="1:12" ht="11.45" customHeight="1" x14ac:dyDescent="0.25">
      <c r="A64" s="179"/>
      <c r="B64" s="181"/>
      <c r="C64" s="178" t="s">
        <v>11</v>
      </c>
      <c r="D64" s="309"/>
      <c r="E64" s="195"/>
      <c r="F64" s="188"/>
      <c r="G64" s="189"/>
      <c r="H64" s="189"/>
      <c r="I64" s="188"/>
      <c r="J64" s="188"/>
      <c r="K64" s="188"/>
      <c r="L64" s="196"/>
    </row>
    <row r="65" spans="1:12" ht="11.45" customHeight="1" x14ac:dyDescent="0.25">
      <c r="A65" s="179"/>
      <c r="B65" s="181"/>
      <c r="C65" s="178" t="s">
        <v>11</v>
      </c>
      <c r="D65" s="309"/>
      <c r="E65" s="195"/>
      <c r="F65" s="188"/>
      <c r="G65" s="189"/>
      <c r="H65" s="189"/>
      <c r="I65" s="188"/>
      <c r="J65" s="188"/>
      <c r="K65" s="188"/>
      <c r="L65" s="196"/>
    </row>
    <row r="66" spans="1:12" ht="12" customHeight="1" x14ac:dyDescent="0.25">
      <c r="A66" s="384" t="str">
        <f>'[5]8-НКРЕКП-Р1'!A142</f>
        <v>13</v>
      </c>
      <c r="B66" s="383" t="s">
        <v>817</v>
      </c>
      <c r="C66" s="388" t="s">
        <v>11</v>
      </c>
      <c r="D66" s="310" t="str">
        <f>'[5]8-НКРЕКП-Р1'!D142</f>
        <v>580</v>
      </c>
      <c r="E66" s="377">
        <f>Дод.4!E121</f>
        <v>0</v>
      </c>
      <c r="F66" s="381">
        <f>Дод.4!F121</f>
        <v>0</v>
      </c>
      <c r="G66" s="381">
        <f>Дод.4!G121</f>
        <v>0</v>
      </c>
      <c r="H66" s="381">
        <f>Дод.4!H121</f>
        <v>0</v>
      </c>
      <c r="I66" s="381">
        <f>Дод.4!I121</f>
        <v>0</v>
      </c>
      <c r="J66" s="381">
        <f>Дод.4!J121</f>
        <v>0</v>
      </c>
      <c r="K66" s="381">
        <f>Дод.4!M121</f>
        <v>0</v>
      </c>
      <c r="L66" s="382">
        <f>Дод.4!N121</f>
        <v>0</v>
      </c>
    </row>
    <row r="67" spans="1:12" ht="11.45" customHeight="1" x14ac:dyDescent="0.25">
      <c r="A67" s="179"/>
      <c r="B67" s="181"/>
      <c r="C67" s="178" t="s">
        <v>11</v>
      </c>
      <c r="D67" s="309"/>
      <c r="E67" s="195"/>
      <c r="F67" s="188"/>
      <c r="G67" s="188"/>
      <c r="H67" s="188"/>
      <c r="I67" s="188"/>
      <c r="J67" s="188"/>
      <c r="K67" s="188"/>
      <c r="L67" s="196"/>
    </row>
    <row r="68" spans="1:12" ht="11.45" customHeight="1" x14ac:dyDescent="0.25">
      <c r="A68" s="179"/>
      <c r="B68" s="181"/>
      <c r="C68" s="178" t="s">
        <v>11</v>
      </c>
      <c r="D68" s="309"/>
      <c r="E68" s="197"/>
      <c r="F68" s="189"/>
      <c r="G68" s="189"/>
      <c r="H68" s="189"/>
      <c r="I68" s="189"/>
      <c r="J68" s="189"/>
      <c r="K68" s="189"/>
      <c r="L68" s="198"/>
    </row>
    <row r="69" spans="1:12" ht="11.45" customHeight="1" x14ac:dyDescent="0.25">
      <c r="A69" s="179"/>
      <c r="B69" s="181"/>
      <c r="C69" s="178" t="s">
        <v>11</v>
      </c>
      <c r="D69" s="309"/>
      <c r="E69" s="195"/>
      <c r="F69" s="188"/>
      <c r="G69" s="190"/>
      <c r="H69" s="190"/>
      <c r="I69" s="190"/>
      <c r="J69" s="190"/>
      <c r="K69" s="190"/>
      <c r="L69" s="199"/>
    </row>
    <row r="70" spans="1:12" ht="11.45" customHeight="1" x14ac:dyDescent="0.25">
      <c r="A70" s="179"/>
      <c r="B70" s="181"/>
      <c r="C70" s="178" t="s">
        <v>11</v>
      </c>
      <c r="D70" s="309"/>
      <c r="E70" s="195"/>
      <c r="F70" s="188"/>
      <c r="G70" s="190"/>
      <c r="H70" s="190"/>
      <c r="I70" s="190"/>
      <c r="J70" s="190"/>
      <c r="K70" s="190"/>
      <c r="L70" s="199"/>
    </row>
    <row r="71" spans="1:12" ht="16.5" customHeight="1" thickBot="1" x14ac:dyDescent="0.3">
      <c r="A71" s="180"/>
      <c r="B71" s="184"/>
      <c r="C71" s="278" t="s">
        <v>11</v>
      </c>
      <c r="D71" s="312"/>
      <c r="E71" s="200">
        <v>0</v>
      </c>
      <c r="F71" s="201">
        <v>0</v>
      </c>
      <c r="G71" s="202"/>
      <c r="H71" s="202"/>
      <c r="I71" s="202"/>
      <c r="J71" s="202"/>
      <c r="K71" s="202"/>
      <c r="L71" s="203"/>
    </row>
    <row r="72" spans="1:12" ht="11.45" customHeight="1" x14ac:dyDescent="0.25">
      <c r="A72" s="501" t="s">
        <v>802</v>
      </c>
      <c r="B72" s="501"/>
      <c r="C72" s="501"/>
      <c r="D72" s="501"/>
      <c r="E72" s="501"/>
      <c r="F72" s="501"/>
      <c r="G72" s="501"/>
      <c r="H72" s="501"/>
      <c r="I72" s="502" t="s">
        <v>802</v>
      </c>
      <c r="J72" s="502"/>
      <c r="K72" s="502"/>
      <c r="L72" s="502"/>
    </row>
    <row r="73" spans="1:12" ht="11.45" customHeight="1" x14ac:dyDescent="0.25">
      <c r="A73" s="508" t="s">
        <v>897</v>
      </c>
      <c r="B73" s="508"/>
      <c r="C73" s="508"/>
      <c r="D73" s="508"/>
      <c r="E73" s="501"/>
      <c r="F73" s="501"/>
      <c r="G73" s="501"/>
      <c r="H73" s="501"/>
      <c r="I73" s="509" t="s">
        <v>801</v>
      </c>
      <c r="J73" s="509"/>
      <c r="K73" s="509"/>
      <c r="L73" s="509"/>
    </row>
    <row r="74" spans="1:12" ht="9" customHeight="1" x14ac:dyDescent="0.25">
      <c r="A74" s="501" t="s">
        <v>802</v>
      </c>
      <c r="B74" s="501"/>
      <c r="C74" s="501"/>
      <c r="D74" s="501"/>
      <c r="E74" s="510"/>
      <c r="F74" s="510"/>
      <c r="G74" s="510"/>
      <c r="H74" s="510"/>
      <c r="I74" s="502" t="s">
        <v>802</v>
      </c>
      <c r="J74" s="502"/>
      <c r="K74" s="502"/>
      <c r="L74" s="502"/>
    </row>
    <row r="75" spans="1:12" ht="11.45" customHeight="1" x14ac:dyDescent="0.25">
      <c r="A75" s="508" t="s">
        <v>803</v>
      </c>
      <c r="B75" s="508"/>
      <c r="C75" s="508"/>
      <c r="D75" s="508"/>
      <c r="E75" s="511"/>
      <c r="F75" s="511"/>
      <c r="G75" s="511"/>
      <c r="H75" s="511"/>
      <c r="I75" s="512" t="s">
        <v>801</v>
      </c>
      <c r="J75" s="512"/>
      <c r="K75" s="512"/>
      <c r="L75" s="512"/>
    </row>
    <row r="76" spans="1:12" ht="11.45" customHeight="1" x14ac:dyDescent="0.25">
      <c r="A76" s="501" t="s">
        <v>802</v>
      </c>
      <c r="B76" s="501"/>
      <c r="C76" s="501"/>
      <c r="D76" s="501"/>
      <c r="E76" s="501"/>
      <c r="F76" s="501"/>
      <c r="G76" s="501"/>
      <c r="H76" s="501"/>
      <c r="I76" s="502" t="s">
        <v>802</v>
      </c>
      <c r="J76" s="502"/>
      <c r="K76" s="502"/>
      <c r="L76" s="502"/>
    </row>
    <row r="77" spans="1:12" ht="11.45" customHeight="1" x14ac:dyDescent="0.25">
      <c r="A77" s="516" t="s">
        <v>804</v>
      </c>
      <c r="B77" s="516"/>
      <c r="C77" s="516"/>
      <c r="D77" s="516"/>
      <c r="E77" s="511"/>
      <c r="F77" s="511"/>
      <c r="G77" s="511"/>
      <c r="H77" s="511"/>
      <c r="I77" s="512" t="s">
        <v>801</v>
      </c>
      <c r="J77" s="512"/>
      <c r="K77" s="512"/>
      <c r="L77" s="512"/>
    </row>
    <row r="78" spans="1:12" ht="11.45" customHeight="1" x14ac:dyDescent="0.25">
      <c r="A78" s="513" t="s">
        <v>805</v>
      </c>
      <c r="B78" s="513"/>
      <c r="C78" s="513"/>
      <c r="D78" s="513"/>
      <c r="E78" s="501"/>
      <c r="F78" s="501"/>
      <c r="G78" s="501"/>
      <c r="H78" s="501"/>
      <c r="I78" s="514" t="s">
        <v>818</v>
      </c>
      <c r="J78" s="514"/>
      <c r="K78" s="514"/>
      <c r="L78" s="514"/>
    </row>
    <row r="79" spans="1:12" ht="11.45" customHeight="1" x14ac:dyDescent="0.25">
      <c r="A79" s="1"/>
      <c r="B79" s="5"/>
      <c r="C79" s="6"/>
      <c r="D79" s="110"/>
      <c r="E79" s="501"/>
      <c r="F79" s="501"/>
      <c r="G79" s="501"/>
      <c r="H79" s="501"/>
      <c r="I79" s="514"/>
      <c r="J79" s="514"/>
      <c r="K79" s="514"/>
      <c r="L79" s="514"/>
    </row>
    <row r="80" spans="1:12" ht="11.45" customHeight="1" x14ac:dyDescent="0.25">
      <c r="A80" s="7"/>
      <c r="B80" s="8"/>
      <c r="C80" s="9"/>
      <c r="D80" s="111"/>
      <c r="E80" s="3"/>
      <c r="F80" s="3"/>
      <c r="G80" s="3"/>
      <c r="H80" s="3"/>
      <c r="I80" s="3"/>
      <c r="J80" s="3"/>
      <c r="K80" s="3"/>
      <c r="L80" s="3"/>
    </row>
    <row r="81" spans="1:12" ht="11.45" customHeight="1" x14ac:dyDescent="0.25">
      <c r="A81" s="515"/>
      <c r="B81" s="515"/>
      <c r="C81" s="515"/>
      <c r="D81" s="515"/>
      <c r="E81" s="515"/>
      <c r="F81" s="515"/>
      <c r="G81" s="515"/>
      <c r="H81" s="515"/>
      <c r="I81" s="3"/>
      <c r="J81" s="3"/>
      <c r="K81" s="3"/>
      <c r="L81" s="3"/>
    </row>
    <row r="82" spans="1:12" ht="11.45" customHeight="1" x14ac:dyDescent="0.25">
      <c r="A82" s="515"/>
      <c r="B82" s="515"/>
      <c r="C82" s="515"/>
      <c r="D82" s="515"/>
      <c r="E82" s="515"/>
      <c r="F82" s="515"/>
      <c r="G82" s="515"/>
      <c r="H82" s="515"/>
      <c r="I82" s="3"/>
      <c r="J82" s="3"/>
      <c r="K82" s="3"/>
      <c r="L82" s="3"/>
    </row>
  </sheetData>
  <sheetProtection password="CC2F" sheet="1" objects="1" scenarios="1"/>
  <mergeCells count="35">
    <mergeCell ref="A81:H82"/>
    <mergeCell ref="A76:D76"/>
    <mergeCell ref="E76:H76"/>
    <mergeCell ref="I76:L76"/>
    <mergeCell ref="A77:D77"/>
    <mergeCell ref="E77:H77"/>
    <mergeCell ref="I77:L77"/>
    <mergeCell ref="A75:D75"/>
    <mergeCell ref="E75:H75"/>
    <mergeCell ref="I75:L75"/>
    <mergeCell ref="A78:D78"/>
    <mergeCell ref="E78:H79"/>
    <mergeCell ref="I78:L79"/>
    <mergeCell ref="A73:D73"/>
    <mergeCell ref="E73:H73"/>
    <mergeCell ref="I73:L73"/>
    <mergeCell ref="A74:D74"/>
    <mergeCell ref="E74:H74"/>
    <mergeCell ref="I74:L74"/>
    <mergeCell ref="G7:H8"/>
    <mergeCell ref="I7:J8"/>
    <mergeCell ref="K7:L8"/>
    <mergeCell ref="A72:D72"/>
    <mergeCell ref="E72:H72"/>
    <mergeCell ref="I72:L72"/>
    <mergeCell ref="A7:A9"/>
    <mergeCell ref="B7:B9"/>
    <mergeCell ref="C7:C9"/>
    <mergeCell ref="D7:D9"/>
    <mergeCell ref="E7:F8"/>
    <mergeCell ref="K1:L2"/>
    <mergeCell ref="A3:L3"/>
    <mergeCell ref="A4:L4"/>
    <mergeCell ref="A5:L5"/>
    <mergeCell ref="A6:L6"/>
  </mergeCells>
  <pageMargins left="0.43307086614173229" right="0.1574803149606299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workbookViewId="0">
      <selection activeCell="F9" sqref="F9"/>
    </sheetView>
  </sheetViews>
  <sheetFormatPr defaultRowHeight="11.45" customHeight="1" x14ac:dyDescent="0.2"/>
  <cols>
    <col min="1" max="1" width="9.140625" style="313"/>
    <col min="2" max="2" width="37.5703125" style="313" customWidth="1"/>
    <col min="3" max="3" width="9.140625" style="313"/>
    <col min="4" max="4" width="7.7109375" style="314" customWidth="1"/>
    <col min="5" max="5" width="11.7109375" style="313" customWidth="1"/>
    <col min="6" max="6" width="11.140625" style="313" customWidth="1"/>
    <col min="7" max="16384" width="9.140625" style="313"/>
  </cols>
  <sheetData>
    <row r="1" spans="1:6" ht="11.45" customHeight="1" x14ac:dyDescent="0.2">
      <c r="A1" s="17"/>
      <c r="B1" s="17"/>
      <c r="C1" s="281"/>
      <c r="D1" s="492" t="s">
        <v>902</v>
      </c>
      <c r="E1" s="492"/>
      <c r="F1" s="492"/>
    </row>
    <row r="2" spans="1:6" ht="40.5" customHeight="1" x14ac:dyDescent="0.2">
      <c r="A2" s="517" t="s">
        <v>968</v>
      </c>
      <c r="B2" s="517"/>
      <c r="C2" s="517"/>
      <c r="D2" s="517"/>
      <c r="E2" s="517"/>
      <c r="F2" s="517"/>
    </row>
    <row r="3" spans="1:6" ht="7.5" customHeight="1" x14ac:dyDescent="0.2">
      <c r="A3" s="518"/>
      <c r="B3" s="518"/>
      <c r="C3" s="518"/>
      <c r="D3" s="518"/>
      <c r="E3" s="518"/>
      <c r="F3" s="518"/>
    </row>
    <row r="4" spans="1:6" ht="11.45" customHeight="1" x14ac:dyDescent="0.2">
      <c r="A4" s="518" t="s">
        <v>819</v>
      </c>
      <c r="B4" s="513"/>
      <c r="C4" s="513"/>
      <c r="D4" s="513"/>
      <c r="E4" s="513"/>
      <c r="F4" s="513"/>
    </row>
    <row r="5" spans="1:6" ht="11.45" customHeight="1" thickBot="1" x14ac:dyDescent="0.25">
      <c r="A5" s="519"/>
      <c r="B5" s="519"/>
      <c r="C5" s="519"/>
      <c r="D5" s="519"/>
      <c r="E5" s="519"/>
      <c r="F5" s="519"/>
    </row>
    <row r="6" spans="1:6" ht="11.45" customHeight="1" x14ac:dyDescent="0.2">
      <c r="A6" s="520" t="s">
        <v>898</v>
      </c>
      <c r="B6" s="522" t="s">
        <v>85</v>
      </c>
      <c r="C6" s="520" t="s">
        <v>0</v>
      </c>
      <c r="D6" s="520" t="s">
        <v>1</v>
      </c>
      <c r="E6" s="524" t="s">
        <v>5</v>
      </c>
      <c r="F6" s="525"/>
    </row>
    <row r="7" spans="1:6" ht="35.25" customHeight="1" thickBot="1" x14ac:dyDescent="0.25">
      <c r="A7" s="521"/>
      <c r="B7" s="523"/>
      <c r="C7" s="521"/>
      <c r="D7" s="521"/>
      <c r="E7" s="10" t="s">
        <v>809</v>
      </c>
      <c r="F7" s="205" t="s">
        <v>7</v>
      </c>
    </row>
    <row r="8" spans="1:6" ht="11.45" customHeight="1" thickBot="1" x14ac:dyDescent="0.25">
      <c r="A8" s="317">
        <v>1</v>
      </c>
      <c r="B8" s="343">
        <v>2</v>
      </c>
      <c r="C8" s="345">
        <v>3</v>
      </c>
      <c r="D8" s="344">
        <v>4</v>
      </c>
      <c r="E8" s="324">
        <v>5</v>
      </c>
      <c r="F8" s="328">
        <v>6</v>
      </c>
    </row>
    <row r="9" spans="1:6" ht="28.5" customHeight="1" x14ac:dyDescent="0.2">
      <c r="A9" s="318" t="s">
        <v>958</v>
      </c>
      <c r="B9" s="390" t="s">
        <v>820</v>
      </c>
      <c r="C9" s="391" t="s">
        <v>11</v>
      </c>
      <c r="D9" s="331" t="s">
        <v>956</v>
      </c>
      <c r="E9" s="392">
        <f>E10+E11+E12+E13+E14+E15</f>
        <v>0</v>
      </c>
      <c r="F9" s="393">
        <f>F10+F11+F12+F13+F14+F15</f>
        <v>0</v>
      </c>
    </row>
    <row r="10" spans="1:6" ht="11.45" customHeight="1" x14ac:dyDescent="0.2">
      <c r="A10" s="319"/>
      <c r="B10" s="325"/>
      <c r="C10" s="329" t="s">
        <v>11</v>
      </c>
      <c r="D10" s="332"/>
      <c r="E10" s="337"/>
      <c r="F10" s="338"/>
    </row>
    <row r="11" spans="1:6" ht="11.45" customHeight="1" x14ac:dyDescent="0.2">
      <c r="A11" s="319"/>
      <c r="B11" s="325"/>
      <c r="C11" s="329" t="s">
        <v>11</v>
      </c>
      <c r="D11" s="332"/>
      <c r="E11" s="337"/>
      <c r="F11" s="338"/>
    </row>
    <row r="12" spans="1:6" ht="11.45" customHeight="1" x14ac:dyDescent="0.2">
      <c r="A12" s="319"/>
      <c r="B12" s="325"/>
      <c r="C12" s="329" t="s">
        <v>11</v>
      </c>
      <c r="D12" s="332"/>
      <c r="E12" s="337"/>
      <c r="F12" s="338"/>
    </row>
    <row r="13" spans="1:6" ht="11.45" customHeight="1" x14ac:dyDescent="0.2">
      <c r="A13" s="319"/>
      <c r="B13" s="325"/>
      <c r="C13" s="329" t="s">
        <v>11</v>
      </c>
      <c r="D13" s="332"/>
      <c r="E13" s="337"/>
      <c r="F13" s="338"/>
    </row>
    <row r="14" spans="1:6" ht="11.45" customHeight="1" x14ac:dyDescent="0.2">
      <c r="A14" s="319"/>
      <c r="B14" s="325"/>
      <c r="C14" s="329" t="s">
        <v>11</v>
      </c>
      <c r="D14" s="332"/>
      <c r="E14" s="337"/>
      <c r="F14" s="338"/>
    </row>
    <row r="15" spans="1:6" ht="11.45" customHeight="1" x14ac:dyDescent="0.2">
      <c r="A15" s="319"/>
      <c r="B15" s="325"/>
      <c r="C15" s="329" t="s">
        <v>11</v>
      </c>
      <c r="D15" s="332"/>
      <c r="E15" s="337"/>
      <c r="F15" s="338"/>
    </row>
    <row r="16" spans="1:6" ht="39.75" customHeight="1" x14ac:dyDescent="0.2">
      <c r="A16" s="320" t="s">
        <v>959</v>
      </c>
      <c r="B16" s="394" t="s">
        <v>821</v>
      </c>
      <c r="C16" s="395" t="s">
        <v>11</v>
      </c>
      <c r="D16" s="333" t="s">
        <v>957</v>
      </c>
      <c r="E16" s="396">
        <f>E18+E19+E17</f>
        <v>0</v>
      </c>
      <c r="F16" s="397">
        <f>F18+F19+F17</f>
        <v>0</v>
      </c>
    </row>
    <row r="17" spans="1:6" ht="11.45" customHeight="1" x14ac:dyDescent="0.2">
      <c r="A17" s="319"/>
      <c r="B17" s="325"/>
      <c r="C17" s="329" t="s">
        <v>11</v>
      </c>
      <c r="D17" s="332"/>
      <c r="E17" s="339"/>
      <c r="F17" s="340"/>
    </row>
    <row r="18" spans="1:6" ht="11.45" customHeight="1" x14ac:dyDescent="0.2">
      <c r="A18" s="319"/>
      <c r="B18" s="325"/>
      <c r="C18" s="329" t="s">
        <v>11</v>
      </c>
      <c r="D18" s="332"/>
      <c r="E18" s="339"/>
      <c r="F18" s="340"/>
    </row>
    <row r="19" spans="1:6" ht="11.45" customHeight="1" x14ac:dyDescent="0.2">
      <c r="A19" s="319"/>
      <c r="B19" s="325"/>
      <c r="C19" s="329" t="s">
        <v>11</v>
      </c>
      <c r="D19" s="332"/>
      <c r="E19" s="339"/>
      <c r="F19" s="340"/>
    </row>
    <row r="20" spans="1:6" ht="11.45" customHeight="1" x14ac:dyDescent="0.2">
      <c r="A20" s="319"/>
      <c r="B20" s="325"/>
      <c r="C20" s="329" t="s">
        <v>11</v>
      </c>
      <c r="D20" s="332"/>
      <c r="E20" s="339"/>
      <c r="F20" s="340"/>
    </row>
    <row r="21" spans="1:6" ht="11.45" customHeight="1" x14ac:dyDescent="0.2">
      <c r="A21" s="319"/>
      <c r="B21" s="325"/>
      <c r="C21" s="329" t="s">
        <v>11</v>
      </c>
      <c r="D21" s="332"/>
      <c r="E21" s="339"/>
      <c r="F21" s="340"/>
    </row>
    <row r="22" spans="1:6" ht="33" customHeight="1" x14ac:dyDescent="0.2">
      <c r="A22" s="398" t="s">
        <v>961</v>
      </c>
      <c r="B22" s="394" t="s">
        <v>822</v>
      </c>
      <c r="C22" s="395" t="s">
        <v>11</v>
      </c>
      <c r="D22" s="333" t="s">
        <v>960</v>
      </c>
      <c r="E22" s="396">
        <f>E24+E25+E23</f>
        <v>0</v>
      </c>
      <c r="F22" s="397">
        <f>F24+F25+F23</f>
        <v>0</v>
      </c>
    </row>
    <row r="23" spans="1:6" ht="11.45" customHeight="1" x14ac:dyDescent="0.2">
      <c r="A23" s="319"/>
      <c r="B23" s="326"/>
      <c r="C23" s="329" t="s">
        <v>11</v>
      </c>
      <c r="D23" s="334"/>
      <c r="E23" s="337"/>
      <c r="F23" s="338"/>
    </row>
    <row r="24" spans="1:6" ht="11.45" customHeight="1" x14ac:dyDescent="0.2">
      <c r="A24" s="319"/>
      <c r="B24" s="325"/>
      <c r="C24" s="329" t="s">
        <v>11</v>
      </c>
      <c r="D24" s="332"/>
      <c r="E24" s="337"/>
      <c r="F24" s="338"/>
    </row>
    <row r="25" spans="1:6" ht="11.45" customHeight="1" x14ac:dyDescent="0.2">
      <c r="A25" s="319"/>
      <c r="B25" s="325"/>
      <c r="C25" s="329" t="s">
        <v>11</v>
      </c>
      <c r="D25" s="332"/>
      <c r="E25" s="339"/>
      <c r="F25" s="340"/>
    </row>
    <row r="26" spans="1:6" ht="11.45" customHeight="1" x14ac:dyDescent="0.2">
      <c r="A26" s="319"/>
      <c r="B26" s="325"/>
      <c r="C26" s="329" t="s">
        <v>11</v>
      </c>
      <c r="D26" s="332"/>
      <c r="E26" s="339"/>
      <c r="F26" s="340"/>
    </row>
    <row r="27" spans="1:6" ht="11.45" customHeight="1" x14ac:dyDescent="0.2">
      <c r="A27" s="319"/>
      <c r="B27" s="325"/>
      <c r="C27" s="329" t="s">
        <v>11</v>
      </c>
      <c r="D27" s="332"/>
      <c r="E27" s="339"/>
      <c r="F27" s="340"/>
    </row>
    <row r="28" spans="1:6" ht="11.45" customHeight="1" x14ac:dyDescent="0.2">
      <c r="A28" s="319"/>
      <c r="B28" s="325"/>
      <c r="C28" s="329" t="s">
        <v>11</v>
      </c>
      <c r="D28" s="332"/>
      <c r="E28" s="339"/>
      <c r="F28" s="340"/>
    </row>
    <row r="29" spans="1:6" ht="11.45" customHeight="1" x14ac:dyDescent="0.2">
      <c r="A29" s="319"/>
      <c r="B29" s="325"/>
      <c r="C29" s="329" t="s">
        <v>11</v>
      </c>
      <c r="D29" s="332"/>
      <c r="E29" s="339"/>
      <c r="F29" s="340"/>
    </row>
    <row r="30" spans="1:6" ht="27.75" customHeight="1" x14ac:dyDescent="0.2">
      <c r="A30" s="320" t="s">
        <v>963</v>
      </c>
      <c r="B30" s="394" t="s">
        <v>823</v>
      </c>
      <c r="C30" s="395" t="s">
        <v>11</v>
      </c>
      <c r="D30" s="333" t="s">
        <v>962</v>
      </c>
      <c r="E30" s="396">
        <f>E32+E31</f>
        <v>0</v>
      </c>
      <c r="F30" s="397">
        <f>F32+F31</f>
        <v>0</v>
      </c>
    </row>
    <row r="31" spans="1:6" ht="11.45" customHeight="1" x14ac:dyDescent="0.2">
      <c r="A31" s="321"/>
      <c r="B31" s="326"/>
      <c r="C31" s="329" t="s">
        <v>11</v>
      </c>
      <c r="D31" s="334"/>
      <c r="E31" s="337"/>
      <c r="F31" s="338"/>
    </row>
    <row r="32" spans="1:6" ht="11.45" customHeight="1" x14ac:dyDescent="0.2">
      <c r="A32" s="319"/>
      <c r="B32" s="325"/>
      <c r="C32" s="329" t="s">
        <v>11</v>
      </c>
      <c r="D32" s="332"/>
      <c r="E32" s="337"/>
      <c r="F32" s="338"/>
    </row>
    <row r="33" spans="1:6" ht="11.45" customHeight="1" x14ac:dyDescent="0.2">
      <c r="A33" s="319"/>
      <c r="B33" s="325"/>
      <c r="C33" s="329" t="s">
        <v>11</v>
      </c>
      <c r="D33" s="332"/>
      <c r="E33" s="337"/>
      <c r="F33" s="338"/>
    </row>
    <row r="34" spans="1:6" ht="11.45" customHeight="1" x14ac:dyDescent="0.2">
      <c r="A34" s="319"/>
      <c r="B34" s="325"/>
      <c r="C34" s="329" t="s">
        <v>11</v>
      </c>
      <c r="D34" s="332"/>
      <c r="E34" s="337"/>
      <c r="F34" s="338"/>
    </row>
    <row r="35" spans="1:6" ht="11.45" customHeight="1" x14ac:dyDescent="0.2">
      <c r="A35" s="320" t="s">
        <v>965</v>
      </c>
      <c r="B35" s="394" t="s">
        <v>824</v>
      </c>
      <c r="C35" s="395" t="s">
        <v>11</v>
      </c>
      <c r="D35" s="333" t="s">
        <v>964</v>
      </c>
      <c r="E35" s="396">
        <f>E37+E38+E36</f>
        <v>0</v>
      </c>
      <c r="F35" s="397">
        <f>F37+F38+F36</f>
        <v>0</v>
      </c>
    </row>
    <row r="36" spans="1:6" ht="11.45" customHeight="1" x14ac:dyDescent="0.2">
      <c r="A36" s="319"/>
      <c r="B36" s="325"/>
      <c r="C36" s="329" t="s">
        <v>11</v>
      </c>
      <c r="D36" s="332"/>
      <c r="E36" s="337"/>
      <c r="F36" s="338"/>
    </row>
    <row r="37" spans="1:6" ht="11.45" customHeight="1" x14ac:dyDescent="0.2">
      <c r="A37" s="319"/>
      <c r="B37" s="325"/>
      <c r="C37" s="329" t="s">
        <v>11</v>
      </c>
      <c r="D37" s="332"/>
      <c r="E37" s="339"/>
      <c r="F37" s="340"/>
    </row>
    <row r="38" spans="1:6" ht="11.45" customHeight="1" x14ac:dyDescent="0.2">
      <c r="A38" s="319"/>
      <c r="B38" s="325"/>
      <c r="C38" s="329" t="s">
        <v>11</v>
      </c>
      <c r="D38" s="332"/>
      <c r="E38" s="339"/>
      <c r="F38" s="340"/>
    </row>
    <row r="39" spans="1:6" ht="11.45" customHeight="1" x14ac:dyDescent="0.2">
      <c r="A39" s="319"/>
      <c r="B39" s="325"/>
      <c r="C39" s="329" t="s">
        <v>11</v>
      </c>
      <c r="D39" s="332"/>
      <c r="E39" s="339"/>
      <c r="F39" s="340"/>
    </row>
    <row r="40" spans="1:6" ht="11.45" customHeight="1" x14ac:dyDescent="0.2">
      <c r="A40" s="319"/>
      <c r="B40" s="325"/>
      <c r="C40" s="329" t="s">
        <v>11</v>
      </c>
      <c r="D40" s="332"/>
      <c r="E40" s="339"/>
      <c r="F40" s="340"/>
    </row>
    <row r="41" spans="1:6" ht="11.45" customHeight="1" x14ac:dyDescent="0.2">
      <c r="A41" s="322"/>
      <c r="B41" s="325"/>
      <c r="C41" s="329" t="s">
        <v>11</v>
      </c>
      <c r="D41" s="335"/>
      <c r="E41" s="315"/>
      <c r="F41" s="316"/>
    </row>
    <row r="42" spans="1:6" ht="11.45" customHeight="1" x14ac:dyDescent="0.2">
      <c r="A42" s="320" t="s">
        <v>967</v>
      </c>
      <c r="B42" s="394" t="s">
        <v>825</v>
      </c>
      <c r="C42" s="395" t="s">
        <v>579</v>
      </c>
      <c r="D42" s="333" t="s">
        <v>966</v>
      </c>
      <c r="E42" s="396">
        <f>E44+E45+E43</f>
        <v>0</v>
      </c>
      <c r="F42" s="397">
        <f>F44+F45+F43</f>
        <v>0</v>
      </c>
    </row>
    <row r="43" spans="1:6" ht="11.45" customHeight="1" x14ac:dyDescent="0.2">
      <c r="A43" s="319"/>
      <c r="B43" s="325"/>
      <c r="C43" s="329" t="s">
        <v>579</v>
      </c>
      <c r="D43" s="332"/>
      <c r="E43" s="337"/>
      <c r="F43" s="338"/>
    </row>
    <row r="44" spans="1:6" ht="11.45" customHeight="1" x14ac:dyDescent="0.2">
      <c r="A44" s="319"/>
      <c r="B44" s="325"/>
      <c r="C44" s="329" t="s">
        <v>579</v>
      </c>
      <c r="D44" s="332"/>
      <c r="E44" s="339"/>
      <c r="F44" s="340"/>
    </row>
    <row r="45" spans="1:6" ht="11.45" customHeight="1" x14ac:dyDescent="0.2">
      <c r="A45" s="319"/>
      <c r="B45" s="325"/>
      <c r="C45" s="329" t="s">
        <v>579</v>
      </c>
      <c r="D45" s="332"/>
      <c r="E45" s="339"/>
      <c r="F45" s="340"/>
    </row>
    <row r="46" spans="1:6" ht="11.45" customHeight="1" x14ac:dyDescent="0.2">
      <c r="A46" s="319"/>
      <c r="B46" s="325"/>
      <c r="C46" s="329" t="s">
        <v>579</v>
      </c>
      <c r="D46" s="332"/>
      <c r="E46" s="339"/>
      <c r="F46" s="340"/>
    </row>
    <row r="47" spans="1:6" ht="11.45" customHeight="1" thickBot="1" x14ac:dyDescent="0.25">
      <c r="A47" s="323"/>
      <c r="B47" s="327"/>
      <c r="C47" s="330" t="s">
        <v>579</v>
      </c>
      <c r="D47" s="336"/>
      <c r="E47" s="341"/>
      <c r="F47" s="342"/>
    </row>
    <row r="48" spans="1:6" ht="11.45" customHeight="1" x14ac:dyDescent="0.2">
      <c r="A48" s="11"/>
      <c r="B48" s="12"/>
      <c r="C48" s="13"/>
      <c r="D48" s="103"/>
      <c r="E48" s="14"/>
      <c r="F48" s="14"/>
    </row>
    <row r="49" spans="1:6" ht="11.45" customHeight="1" x14ac:dyDescent="0.2">
      <c r="A49" s="279"/>
      <c r="B49" s="282" t="s">
        <v>897</v>
      </c>
      <c r="C49" s="501"/>
      <c r="D49" s="501"/>
      <c r="E49" s="526" t="s">
        <v>801</v>
      </c>
      <c r="F49" s="526"/>
    </row>
    <row r="50" spans="1:6" ht="11.45" customHeight="1" x14ac:dyDescent="0.2">
      <c r="A50" s="279"/>
      <c r="B50" s="19"/>
      <c r="C50" s="501"/>
      <c r="D50" s="501"/>
      <c r="E50" s="112"/>
      <c r="F50" s="19"/>
    </row>
    <row r="51" spans="1:6" ht="11.45" customHeight="1" x14ac:dyDescent="0.2">
      <c r="A51" s="279"/>
      <c r="B51" s="282" t="s">
        <v>803</v>
      </c>
      <c r="C51" s="279"/>
      <c r="D51" s="104"/>
      <c r="E51" s="510" t="s">
        <v>801</v>
      </c>
      <c r="F51" s="510"/>
    </row>
    <row r="52" spans="1:6" ht="11.45" customHeight="1" x14ac:dyDescent="0.2">
      <c r="A52" s="280"/>
      <c r="B52" s="15"/>
      <c r="C52" s="280"/>
      <c r="D52" s="105"/>
      <c r="E52" s="113"/>
      <c r="F52" s="19"/>
    </row>
    <row r="53" spans="1:6" ht="11.45" customHeight="1" x14ac:dyDescent="0.2">
      <c r="A53" s="17"/>
      <c r="B53" s="16" t="s">
        <v>804</v>
      </c>
      <c r="C53" s="281"/>
      <c r="D53" s="106"/>
      <c r="E53" s="510" t="s">
        <v>801</v>
      </c>
      <c r="F53" s="510"/>
    </row>
    <row r="54" spans="1:6" ht="11.45" customHeight="1" x14ac:dyDescent="0.2">
      <c r="A54" s="17"/>
      <c r="B54" s="17" t="s">
        <v>826</v>
      </c>
      <c r="C54" s="281"/>
      <c r="D54" s="106"/>
      <c r="E54" s="17"/>
      <c r="F54" s="279" t="s">
        <v>827</v>
      </c>
    </row>
    <row r="55" spans="1:6" ht="11.45" customHeight="1" x14ac:dyDescent="0.2">
      <c r="A55" s="17"/>
      <c r="B55" s="281"/>
      <c r="C55" s="281"/>
      <c r="D55" s="107"/>
      <c r="E55" s="18"/>
      <c r="F55" s="18"/>
    </row>
    <row r="56" spans="1:6" ht="11.45" customHeight="1" x14ac:dyDescent="0.2">
      <c r="A56" s="17"/>
      <c r="B56" s="17"/>
      <c r="C56" s="281"/>
      <c r="D56" s="106"/>
      <c r="E56" s="17"/>
      <c r="F56" s="17"/>
    </row>
  </sheetData>
  <sheetProtection password="CC2F" sheet="1" objects="1" scenarios="1"/>
  <mergeCells count="15">
    <mergeCell ref="E51:F51"/>
    <mergeCell ref="E53:F53"/>
    <mergeCell ref="D1:F1"/>
    <mergeCell ref="C49:D49"/>
    <mergeCell ref="C50:D50"/>
    <mergeCell ref="A2:F2"/>
    <mergeCell ref="A3:F3"/>
    <mergeCell ref="A4:F4"/>
    <mergeCell ref="A5:F5"/>
    <mergeCell ref="A6:A7"/>
    <mergeCell ref="B6:B7"/>
    <mergeCell ref="C6:C7"/>
    <mergeCell ref="D6:D7"/>
    <mergeCell ref="E6:F6"/>
    <mergeCell ref="E49:F4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Дод.4</vt:lpstr>
      <vt:lpstr>Деталізація звіту</vt:lpstr>
      <vt:lpstr>Пофакторний анализ</vt:lpstr>
      <vt:lpstr>Розшифровка Р.1</vt:lpstr>
      <vt:lpstr>Розшифровка Р.2</vt:lpstr>
      <vt:lpstr>'Деталізація звіту'!Заголовки_для_печати</vt:lpstr>
      <vt:lpstr>'Розшифровка Р.1'!Заголовки_для_печати</vt:lpstr>
      <vt:lpstr>'Пофакторний анализ'!Область_печати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2018-09-07T05:54:08Z</dcterms:modified>
</cp:coreProperties>
</file>