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2025" windowWidth="14805" windowHeight="6090"/>
  </bookViews>
  <sheets>
    <sheet name="09.2025" sheetId="1" r:id="rId1"/>
  </sheets>
  <definedNames>
    <definedName name="_xlnm._FilterDatabase" localSheetId="0" hidden="1">'09.2025'!$A$1:$A$196</definedName>
    <definedName name="_xlnm.Print_Titles" localSheetId="0">'09.2025'!$80:$80</definedName>
    <definedName name="_xlnm.Print_Area" localSheetId="0">'09.2025'!$A$1:$I$140</definedName>
  </definedNames>
  <calcPr calcId="162913"/>
</workbook>
</file>

<file path=xl/calcChain.xml><?xml version="1.0" encoding="utf-8"?>
<calcChain xmlns="http://schemas.openxmlformats.org/spreadsheetml/2006/main">
  <c r="H120" i="1" l="1"/>
  <c r="H135" i="1"/>
  <c r="H62" i="1" l="1"/>
  <c r="H27" i="1"/>
  <c r="H53" i="1"/>
  <c r="H73" i="1" l="1"/>
  <c r="H46" i="1"/>
  <c r="H63" i="1"/>
  <c r="H61" i="1" l="1"/>
  <c r="H51" i="1" l="1"/>
  <c r="H56" i="1"/>
  <c r="H55" i="1" s="1"/>
  <c r="H60" i="1" l="1"/>
  <c r="H59" i="1" s="1"/>
  <c r="H127" i="1" l="1"/>
  <c r="H107" i="1"/>
  <c r="H88" i="1" l="1"/>
  <c r="H66" i="1" l="1"/>
  <c r="H65" i="1"/>
  <c r="H42" i="1"/>
  <c r="H41" i="1"/>
  <c r="H72" i="1" l="1"/>
  <c r="H28" i="1"/>
  <c r="H18" i="1"/>
  <c r="H113" i="1" l="1"/>
  <c r="H114" i="1"/>
  <c r="H128" i="1" l="1"/>
  <c r="H124" i="1"/>
  <c r="H122" i="1" l="1"/>
  <c r="H121" i="1"/>
  <c r="H37" i="1" l="1"/>
  <c r="H36" i="1" s="1"/>
  <c r="H95" i="1"/>
  <c r="H57" i="1" l="1"/>
  <c r="H91" i="1" l="1"/>
  <c r="H90" i="1" l="1"/>
  <c r="H133" i="1"/>
  <c r="H126" i="1"/>
  <c r="H106" i="1" l="1"/>
  <c r="H111" i="1"/>
  <c r="H110" i="1"/>
  <c r="H35" i="1" l="1"/>
  <c r="H34" i="1" s="1"/>
  <c r="H94" i="1"/>
  <c r="H93" i="1"/>
  <c r="H33" i="1"/>
  <c r="H31" i="1" s="1"/>
  <c r="H69" i="1" l="1"/>
  <c r="H45" i="1"/>
  <c r="H105" i="1" l="1"/>
  <c r="H104" i="1"/>
  <c r="H103" i="1" l="1"/>
  <c r="H50" i="1"/>
  <c r="H86" i="1" l="1"/>
  <c r="H71" i="1" l="1"/>
  <c r="H70" i="1"/>
  <c r="H48" i="1" l="1"/>
  <c r="H132" i="1" l="1"/>
  <c r="H116" i="1"/>
  <c r="H115" i="1"/>
  <c r="H112" i="1" l="1"/>
  <c r="H16" i="1" l="1"/>
  <c r="H17" i="1"/>
  <c r="H87" i="1" l="1"/>
  <c r="H39" i="1" l="1"/>
  <c r="H38" i="1"/>
  <c r="H43" i="1"/>
  <c r="H40" i="1" s="1"/>
  <c r="H52" i="1"/>
  <c r="H119" i="1" l="1"/>
  <c r="H134" i="1" l="1"/>
  <c r="H118" i="1"/>
  <c r="H117" i="1"/>
  <c r="H25" i="1"/>
  <c r="H21" i="1" s="1"/>
  <c r="H92" i="1" l="1"/>
  <c r="H26" i="1" l="1"/>
  <c r="H19" i="1"/>
  <c r="H47" i="1" l="1"/>
  <c r="H44" i="1" s="1"/>
  <c r="H68" i="1"/>
  <c r="H67" i="1" s="1"/>
  <c r="H76" i="1" s="1"/>
  <c r="H15" i="1"/>
  <c r="H75" i="1" s="1"/>
  <c r="H74" i="1" l="1"/>
  <c r="H83" i="1"/>
  <c r="H123" i="1" l="1"/>
  <c r="H131" i="1" l="1"/>
  <c r="H130" i="1"/>
  <c r="H138" i="1" s="1"/>
  <c r="H109" i="1"/>
  <c r="H82" i="1" l="1"/>
  <c r="H89" i="1" l="1"/>
  <c r="H85" i="1"/>
  <c r="H108" i="1" l="1"/>
  <c r="H84" i="1" l="1"/>
  <c r="H137" i="1" s="1"/>
  <c r="H136" i="1" l="1"/>
</calcChain>
</file>

<file path=xl/sharedStrings.xml><?xml version="1.0" encoding="utf-8"?>
<sst xmlns="http://schemas.openxmlformats.org/spreadsheetml/2006/main" count="208" uniqueCount="89">
  <si>
    <t xml:space="preserve"> (код бюджету)</t>
  </si>
  <si>
    <t>1. Показники міжбюджетних трансфертів з інших бюджетів</t>
  </si>
  <si>
    <t>грн</t>
  </si>
  <si>
    <t>Код Класифікації доходу бюдже-                ту/Код бюджету</t>
  </si>
  <si>
    <t>Найменування трансферту/Найменування бюджету-надавача міжбюджетного трансферту</t>
  </si>
  <si>
    <t>Усього</t>
  </si>
  <si>
    <t>Найменування трансферту/Найменування бюджету-отримувача міжбюджетного трансферту</t>
  </si>
  <si>
    <t>І. Трансферти до загального фонду бюджету</t>
  </si>
  <si>
    <t>І. Трансферти із загального фонду бюджету</t>
  </si>
  <si>
    <t>Державний бюджет</t>
  </si>
  <si>
    <t>0719770</t>
  </si>
  <si>
    <t>Обласний бюджет Дніпропетровської області</t>
  </si>
  <si>
    <t>УСЬОГО за розділами І, ІІ, у тому числі:</t>
  </si>
  <si>
    <t>спеціальний фонд</t>
  </si>
  <si>
    <t>загальний фонд</t>
  </si>
  <si>
    <t>Код       Програмної класифікації видатків та кредитування місцевого бюджету/Код бюджету</t>
  </si>
  <si>
    <t xml:space="preserve">Інші дотації з місцевого бюджету </t>
  </si>
  <si>
    <t>бюджет Центрально-Міського району у місті Кривий Ріг</t>
  </si>
  <si>
    <t>бюджет Металургійного району у місті  Кривий Ріг</t>
  </si>
  <si>
    <t>бюджет Покровського району у місті  Кривий Ріг</t>
  </si>
  <si>
    <t>бюджет Інгулецького району у місті  Кривий Ріг</t>
  </si>
  <si>
    <t>бюджет Тернівського району у місті Кривий Ріг</t>
  </si>
  <si>
    <t>бюджет Саксаганського району  у місті Кривий Ріг</t>
  </si>
  <si>
    <t>бюджет Довгинцівського району  у місті  Кривий Ріг</t>
  </si>
  <si>
    <t>Код          Типової програмної класифікації видатків та кредитування місцевого бюджету</t>
  </si>
  <si>
    <t>2. Показники міжбюджетних трансфертів іншим бюджетам</t>
  </si>
  <si>
    <t>ІІ. Трансферти до спецільного фонду бюджету</t>
  </si>
  <si>
    <t xml:space="preserve"> 0457810000</t>
  </si>
  <si>
    <t>0410000000</t>
  </si>
  <si>
    <t>0457860100</t>
  </si>
  <si>
    <t>0457860200</t>
  </si>
  <si>
    <t>0457860300</t>
  </si>
  <si>
    <t>0457860400</t>
  </si>
  <si>
    <t>0457860500</t>
  </si>
  <si>
    <t>0457860600</t>
  </si>
  <si>
    <t>0457860700</t>
  </si>
  <si>
    <t>ІІ. Трансферти зі спеціального фонду бюджету</t>
  </si>
  <si>
    <t>УСЬОГО за розділами І, ІІ у тому числі:</t>
  </si>
  <si>
    <t xml:space="preserve">Міжбюджетні трансферти на 2025 рік </t>
  </si>
  <si>
    <t>Реверсна дотація</t>
  </si>
  <si>
    <t>2919770</t>
  </si>
  <si>
    <t xml:space="preserve">                                                 до рішення міської ради</t>
  </si>
  <si>
    <t>Освітня субвенція з державного бюджету місцевим бюджетам</t>
  </si>
  <si>
    <t>Субвенція з місцевого бюджету на здійснення переданих видатків у сфері освіти за рахунок коштів освітньої субвенції, з них:</t>
  </si>
  <si>
    <t xml:space="preserve">  на інклюзивно-ресурсні центри</t>
  </si>
  <si>
    <t>Інші субвенції з місцевого бюджету, у тому числі:</t>
  </si>
  <si>
    <t>субвенція з обласного бюджету місцевим бюджетам для  здійснення заходів, в тому числі з енергозбереження, на об’єктах теплопостачання комунальної власності міста Кривий Ріг в умовах збройної агресії Російської Федерації проти України</t>
  </si>
  <si>
    <t>субвенція з обласного бюджету місцевим бюджетам на  пільгове медичне обслуговування осіб, які постраждали внаслідок Чорнобильської катастрофи</t>
  </si>
  <si>
    <t>Субвенція з державного бюджету місцевим бюджетам на надання державної підтримки особам з особливими освітніми потребами</t>
  </si>
  <si>
    <t>Субвенція з державного бюджету місцевим бюджетам на здійснення доплат педагогічним працівникам закладів загальної середньої освіти</t>
  </si>
  <si>
    <t>0819150</t>
  </si>
  <si>
    <t>0219800</t>
  </si>
  <si>
    <t xml:space="preserve">Субвенція з місцевого бюджету державному бюджету на виконання програм соціально-економічного розвитку регіонів </t>
  </si>
  <si>
    <t>закупівля за напрямами використання (видатки розвитку) засобів навчання та обладнання, комп’ютерного та мультимедійного обладнання для навчальних кабінетів закладів загальної середньої освіти комунальної форми власності, які здійснюють освітній процес відповідно до Державного стандарту базової середньої освіти в другому циклі середньої освіти (базове предметне навчання) за очною формою, з поєднанням очної та дистанційної форми здобуття освіти</t>
  </si>
  <si>
    <t>закупівля за напрямами використання (видатки розвитку) обладнання навчальних кабінетів природничої, математичної та технологічної освітніх галузей для закладів загальної середньої освіти комунальної форми власності, які беруть участь у реалізації Державного стандарту профільної середньої освіти</t>
  </si>
  <si>
    <t>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</si>
  <si>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закупівля за напрямами використання (видатки розвитку), у т.ч.:</t>
  </si>
  <si>
    <t>2919800</t>
  </si>
  <si>
    <t>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 за рахунок відповідної субвенції з державного бюджету</t>
  </si>
  <si>
    <t xml:space="preserve"> на приватні школи</t>
  </si>
  <si>
    <t>Субвенція з місцевого бюджету на проектні, будівельно-ремонтні роботи, придбання житла та приміщень для розвитку сімейних та інших форм виховання, наближених до сімейних, підтримку малих групових будинків та забезпечення житлом дітей-сиріт, дітей, позбавлених батьківського піклування, осіб з їх числа за рахунок відповідної субвенції з державного бюджету</t>
  </si>
  <si>
    <t>Субвенція з державного бюджету місцевим бюджетам на реалізацію публічного інвестиційного проекту на облаштування безпечних умов у закладах, що надають загальну середню освіту (облаштування укриттів), зокрема військових (військово-морських, військово-спортивних) ліцеях, ліцеях із посиленою військово-фізичною підготовкою</t>
  </si>
  <si>
    <t>1219770</t>
  </si>
  <si>
    <t>Інші дотації з місцевого бюджету</t>
  </si>
  <si>
    <t>субвенція з обласного бюджету до місцевих бюджетів на капітальні видатки та облаштування об’єктів соціально-культурної сфери</t>
  </si>
  <si>
    <t>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t>
  </si>
  <si>
    <t>1119518</t>
  </si>
  <si>
    <t>субвенція з обласного бюджету бюджетам терниторіальних громад на  виконання доручень виборців депутатами обласної ради у 2025 році</t>
  </si>
  <si>
    <t>Інші субвенції з місцевого бюджету, у тому числі: субвенція з бюджету Криворізької міської територіальної громади обласному бюджету на забезпечення офтальмологічної допомоги населенню міста</t>
  </si>
  <si>
    <t>Інші субвенції з місцевого бюджету, у тому числі: субвенція з бюджету Криворізької міської територіальної громади  обласному бюджету на забезпечення виконання заходів Програми створення та використання матеріальних резервів для запобігання і ліквідації наслідків надзвичайних ситуацій у Дніпропетровській області на 2023–2027 роки</t>
  </si>
  <si>
    <t>Інші субвенції з місцевого бюджету, у тому числі: субвенція з бюджету Криворізької міської територіальної громади бюджету району у місті на ліквідацію наслідків збройної агресії Російської Федерації, пов'язаних з пошкодженням/знищенням об'єктів житлового фонду</t>
  </si>
  <si>
    <t>Субвенція з місцевого бюджету на реалізацію публічного інвестиційного проекту із забезпечення житлом дитячих будинків сімейного типу, дітей-сиріт та дітей, позбавлених батьківського піклування, за рахунок відповідної субвенції з державного бюджету</t>
  </si>
  <si>
    <t>Інші субвенції з місцевого бюджету, у тому числі: субвенція з бюджету Криворізької міської територіальної громади обласному бюджету на оплату послуг з ремонту і технічного обслуговування  санітарного автомобільного транспорту Криворізької станції екстреної медичної допомоги</t>
  </si>
  <si>
    <t>0219770</t>
  </si>
  <si>
    <t>Інші субвенції з місцевого бюджету, у тому числі: субвенція з бюджету Криворізької міської територіальної громади  бюджету Саксаганського району  у місті Кривий Ріг для проведення ремонтних робіт нежитлової будівлі за адресою: вул. Володимира Великого, буд. 34б та благоустрій її території</t>
  </si>
  <si>
    <t>Субвенція з державного бюджету місцевим бюджетам на задоволення потреб у забезпеченні безпечного освітнього середовища</t>
  </si>
  <si>
    <t>0819246</t>
  </si>
  <si>
    <t>Субвенція з місцевого бюджету на реалізацію публічного інвестиційного проекту з виплати грошової компенсації за належні для отримання жилі приміщення для сімей осіб, визначених пунктами 2–5 частини першої статті 10¹ Закону України «Про статус ветеранів війни, гарантії їх соціального захисту», для осіб з інвалідністю I–II груп,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</si>
  <si>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41050200</t>
  </si>
  <si>
    <t>0719800</t>
  </si>
  <si>
    <t xml:space="preserve">                                 27.06.2025 №3763</t>
  </si>
  <si>
    <t>Бюджет міста Києва</t>
  </si>
  <si>
    <t>Інші субвенції з місцевого бюджету, у тому числі: субвенція з бюджету Криворізької міської територіальної громади  бюджету Довгинцівського району  у місті Кривий Ріг на проведення капітального ремонту будівлі за адресою: вул. Дніпровське шосе, буд. 11</t>
  </si>
  <si>
    <t>Субвенція з державного бюджету місцевим бюджетам на реалізацію публічного інвестиційного проекту із розвитку ветеранських просторів</t>
  </si>
  <si>
    <t xml:space="preserve">                         Додаток 4</t>
  </si>
  <si>
    <t>Субвенція з місцевого бюджету на співфінансування інвестиційних проектів</t>
  </si>
  <si>
    <t>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t>
  </si>
  <si>
    <t>Субвенція з державного бюджету місцевим бюджетам на реалізацію проектів в рамках Програми відновлення України III</t>
  </si>
  <si>
    <t>________________________________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</si>
</sst>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color theme="1"/>
      <name val="Calibri"/>
      <family val="2"/>
      <scheme val="minor"/>
    </font>
    <font>
      <sz val="14"/>
      <color theme="1"/>
      <name val="Times New Roman"/>
      <family val="1"/>
      <charset val="204"/>
    </font>
    <font>
      <i/>
      <sz val="12"/>
      <color theme="1"/>
      <name val="Times New Roman"/>
      <family val="1"/>
      <charset val="204"/>
    </font>
    <font>
      <b/>
      <i/>
      <sz val="12"/>
      <color theme="1"/>
      <name val="Times New Roman"/>
      <family val="1"/>
      <charset val="204"/>
    </font>
    <font>
      <i/>
      <sz val="10"/>
      <color theme="1"/>
      <name val="Times New Roman"/>
      <family val="1"/>
      <charset val="204"/>
    </font>
    <font>
      <i/>
      <sz val="10"/>
      <color theme="1"/>
      <name val="Calibri"/>
      <family val="2"/>
      <scheme val="minor"/>
    </font>
    <font>
      <b/>
      <i/>
      <sz val="11"/>
      <color theme="1"/>
      <name val="Calibri"/>
      <family val="2"/>
      <scheme val="minor"/>
    </font>
    <font>
      <sz val="18"/>
      <color theme="1"/>
      <name val="Times New Roman"/>
      <family val="1"/>
      <charset val="204"/>
    </font>
    <font>
      <b/>
      <i/>
      <sz val="18"/>
      <color theme="1"/>
      <name val="Times New Roman"/>
      <family val="1"/>
      <charset val="204"/>
    </font>
    <font>
      <b/>
      <i/>
      <sz val="12"/>
      <color theme="1"/>
      <name val="Calibri"/>
      <family val="2"/>
      <scheme val="minor"/>
    </font>
    <font>
      <b/>
      <i/>
      <sz val="11"/>
      <color theme="1"/>
      <name val="Times New Roman"/>
      <family val="1"/>
      <charset val="204"/>
    </font>
    <font>
      <sz val="12"/>
      <color theme="1"/>
      <name val="Times New Roman"/>
      <family val="1"/>
      <charset val="204"/>
    </font>
    <font>
      <sz val="12"/>
      <color theme="1"/>
      <name val="Calibri"/>
      <family val="2"/>
      <scheme val="minor"/>
    </font>
    <font>
      <i/>
      <sz val="12"/>
      <color theme="1"/>
      <name val="Calibri"/>
      <family val="2"/>
      <scheme val="minor"/>
    </font>
    <font>
      <sz val="12"/>
      <name val="Times New Roman"/>
      <family val="1"/>
      <charset val="204"/>
    </font>
    <font>
      <sz val="14"/>
      <name val="Times New Roman"/>
      <family val="1"/>
      <charset val="204"/>
    </font>
    <font>
      <i/>
      <sz val="12"/>
      <name val="Times New Roman"/>
      <family val="1"/>
      <charset val="204"/>
    </font>
    <font>
      <i/>
      <sz val="12"/>
      <name val="Arial"/>
      <family val="2"/>
      <charset val="204"/>
    </font>
    <font>
      <i/>
      <u/>
      <sz val="12"/>
      <name val="Times New Roman"/>
      <family val="1"/>
      <charset val="204"/>
    </font>
    <font>
      <i/>
      <u/>
      <sz val="12"/>
      <name val="Arial"/>
      <family val="2"/>
      <charset val="204"/>
    </font>
    <font>
      <b/>
      <i/>
      <sz val="14"/>
      <color theme="1"/>
      <name val="Times New Roman"/>
      <family val="1"/>
      <charset val="204"/>
    </font>
    <font>
      <b/>
      <i/>
      <sz val="14"/>
      <color theme="1"/>
      <name val="Calibri"/>
      <family val="2"/>
      <scheme val="minor"/>
    </font>
    <font>
      <b/>
      <i/>
      <sz val="16"/>
      <color theme="1"/>
      <name val="Times New Roman"/>
      <family val="1"/>
      <charset val="204"/>
    </font>
    <font>
      <b/>
      <i/>
      <sz val="16"/>
      <color theme="1"/>
      <name val="Calibri"/>
      <family val="2"/>
      <scheme val="minor"/>
    </font>
    <font>
      <i/>
      <sz val="14"/>
      <color theme="1"/>
      <name val="Times New Roman"/>
      <family val="1"/>
      <charset val="204"/>
    </font>
    <font>
      <sz val="14"/>
      <color theme="1"/>
      <name val="Calibri"/>
      <family val="2"/>
      <scheme val="minor"/>
    </font>
    <font>
      <sz val="12"/>
      <name val="Calibri"/>
      <family val="2"/>
      <scheme val="minor"/>
    </font>
    <font>
      <i/>
      <sz val="12"/>
      <name val="Calibri"/>
      <family val="2"/>
      <scheme val="minor"/>
    </font>
    <font>
      <i/>
      <sz val="14"/>
      <color theme="0"/>
      <name val="Times New Roman"/>
      <family val="1"/>
      <charset val="204"/>
    </font>
    <font>
      <b/>
      <i/>
      <sz val="18"/>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2">
    <xf numFmtId="0" fontId="0" fillId="0" borderId="0" xfId="0"/>
    <xf numFmtId="0" fontId="1" fillId="0" borderId="0" xfId="0" applyFont="1"/>
    <xf numFmtId="0" fontId="7" fillId="0" borderId="0" xfId="0" applyFont="1"/>
    <xf numFmtId="0" fontId="8" fillId="0" borderId="0" xfId="0" applyFont="1"/>
    <xf numFmtId="0" fontId="11" fillId="0" borderId="1" xfId="0" applyFont="1" applyBorder="1" applyAlignment="1">
      <alignment horizontal="center" vertical="center" wrapText="1"/>
    </xf>
    <xf numFmtId="0" fontId="10" fillId="0" borderId="0" xfId="0" applyFont="1" applyAlignment="1">
      <alignment horizontal="right"/>
    </xf>
    <xf numFmtId="49" fontId="11"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4" fontId="1" fillId="0" borderId="0" xfId="0" applyNumberFormat="1" applyFont="1"/>
    <xf numFmtId="0" fontId="4" fillId="0" borderId="1" xfId="0" applyFont="1" applyBorder="1" applyAlignment="1">
      <alignment horizontal="center" vertical="top" wrapText="1"/>
    </xf>
    <xf numFmtId="0" fontId="4" fillId="0" borderId="1" xfId="0" applyFont="1" applyBorder="1" applyAlignment="1">
      <alignment horizontal="center" vertical="center" wrapText="1"/>
    </xf>
    <xf numFmtId="0" fontId="10" fillId="0" borderId="1" xfId="0" applyFont="1" applyBorder="1" applyAlignment="1">
      <alignment horizontal="center" vertical="top" wrapText="1"/>
    </xf>
    <xf numFmtId="49" fontId="2" fillId="2"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49" fontId="14" fillId="2" borderId="1" xfId="0" applyNumberFormat="1" applyFont="1" applyFill="1" applyBorder="1" applyAlignment="1">
      <alignment horizontal="center" vertical="center" wrapText="1"/>
    </xf>
    <xf numFmtId="0" fontId="25" fillId="0" borderId="0" xfId="0" applyFont="1" applyAlignment="1">
      <alignment wrapText="1"/>
    </xf>
    <xf numFmtId="49" fontId="11" fillId="0" borderId="1" xfId="0" applyNumberFormat="1" applyFont="1" applyFill="1" applyBorder="1" applyAlignment="1">
      <alignment horizontal="center" vertical="center" wrapText="1"/>
    </xf>
    <xf numFmtId="0" fontId="4" fillId="2" borderId="1" xfId="0" applyFont="1" applyFill="1" applyBorder="1" applyAlignment="1">
      <alignment horizontal="center" vertical="top" wrapText="1"/>
    </xf>
    <xf numFmtId="0" fontId="4" fillId="0" borderId="1" xfId="0" applyFont="1" applyBorder="1" applyAlignment="1">
      <alignment horizontal="center" vertical="top" wrapText="1"/>
    </xf>
    <xf numFmtId="0" fontId="14" fillId="2"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49" fontId="2" fillId="3" borderId="1" xfId="0" applyNumberFormat="1" applyFont="1" applyFill="1" applyBorder="1" applyAlignment="1">
      <alignment horizontal="center" vertical="center" wrapText="1"/>
    </xf>
    <xf numFmtId="49" fontId="11" fillId="3"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24" fillId="0" borderId="0" xfId="0" applyFont="1" applyAlignment="1">
      <alignment horizontal="left" wrapText="1"/>
    </xf>
    <xf numFmtId="0" fontId="25" fillId="0" borderId="0" xfId="0" applyFont="1" applyAlignment="1">
      <alignment horizontal="left" wrapText="1"/>
    </xf>
    <xf numFmtId="0" fontId="2" fillId="2" borderId="2" xfId="0" applyFont="1" applyFill="1" applyBorder="1" applyAlignment="1">
      <alignment horizontal="left" vertical="center" wrapText="1"/>
    </xf>
    <xf numFmtId="0" fontId="13" fillId="2" borderId="3" xfId="0" applyFont="1" applyFill="1" applyBorder="1" applyAlignment="1">
      <alignment vertical="center" wrapText="1"/>
    </xf>
    <xf numFmtId="0" fontId="13" fillId="2" borderId="4" xfId="0" applyFont="1" applyFill="1" applyBorder="1" applyAlignment="1">
      <alignment vertical="center" wrapText="1"/>
    </xf>
    <xf numFmtId="4" fontId="2" fillId="2" borderId="1" xfId="0" applyNumberFormat="1" applyFont="1" applyFill="1" applyBorder="1" applyAlignment="1">
      <alignment horizontal="center" vertical="center" wrapText="1"/>
    </xf>
    <xf numFmtId="4" fontId="13" fillId="2" borderId="1" xfId="0" applyNumberFormat="1" applyFont="1" applyFill="1" applyBorder="1" applyAlignment="1">
      <alignment horizontal="center" vertical="center" wrapText="1"/>
    </xf>
    <xf numFmtId="0" fontId="11" fillId="2" borderId="2"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1" fillId="2" borderId="4" xfId="0" applyFont="1" applyFill="1" applyBorder="1" applyAlignment="1">
      <alignment horizontal="left" vertical="center" wrapText="1"/>
    </xf>
    <xf numFmtId="4" fontId="11" fillId="2" borderId="1" xfId="0" applyNumberFormat="1" applyFont="1" applyFill="1" applyBorder="1" applyAlignment="1">
      <alignment horizontal="center" vertical="center" wrapText="1"/>
    </xf>
    <xf numFmtId="4" fontId="12" fillId="2" borderId="1" xfId="0" applyNumberFormat="1" applyFont="1" applyFill="1" applyBorder="1" applyAlignment="1">
      <alignment horizontal="center"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4" fontId="2" fillId="2" borderId="2" xfId="0" applyNumberFormat="1" applyFont="1" applyFill="1" applyBorder="1" applyAlignment="1">
      <alignment horizontal="center" vertical="center" wrapText="1"/>
    </xf>
    <xf numFmtId="4" fontId="2" fillId="2" borderId="4" xfId="0" applyNumberFormat="1" applyFont="1" applyFill="1" applyBorder="1" applyAlignment="1">
      <alignment horizontal="center"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4" fontId="3" fillId="2" borderId="2" xfId="0" applyNumberFormat="1" applyFont="1" applyFill="1" applyBorder="1" applyAlignment="1">
      <alignment horizontal="center" vertical="center" wrapText="1"/>
    </xf>
    <xf numFmtId="4" fontId="3" fillId="2" borderId="4" xfId="0" applyNumberFormat="1" applyFont="1" applyFill="1" applyBorder="1" applyAlignment="1">
      <alignment horizontal="center" vertical="center" wrapText="1"/>
    </xf>
    <xf numFmtId="0" fontId="12" fillId="2" borderId="3" xfId="0" applyFont="1" applyFill="1" applyBorder="1" applyAlignment="1">
      <alignment vertical="center" wrapText="1"/>
    </xf>
    <xf numFmtId="0" fontId="12" fillId="2" borderId="4" xfId="0" applyFont="1" applyFill="1" applyBorder="1" applyAlignment="1">
      <alignment vertical="center" wrapText="1"/>
    </xf>
    <xf numFmtId="0" fontId="12" fillId="0" borderId="3" xfId="0" applyFont="1" applyBorder="1" applyAlignment="1">
      <alignment vertical="center" wrapText="1"/>
    </xf>
    <xf numFmtId="0" fontId="12" fillId="0" borderId="4" xfId="0" applyFont="1" applyBorder="1" applyAlignment="1">
      <alignment vertical="center" wrapText="1"/>
    </xf>
    <xf numFmtId="4" fontId="11" fillId="0" borderId="1" xfId="0" applyNumberFormat="1" applyFont="1" applyBorder="1" applyAlignment="1">
      <alignment horizontal="center" vertical="center" wrapText="1"/>
    </xf>
    <xf numFmtId="4" fontId="12" fillId="0" borderId="1" xfId="0" applyNumberFormat="1" applyFont="1" applyBorder="1" applyAlignment="1">
      <alignment horizontal="center" vertical="center" wrapText="1"/>
    </xf>
    <xf numFmtId="0" fontId="11" fillId="2" borderId="1" xfId="0" applyFont="1" applyFill="1" applyBorder="1" applyAlignment="1">
      <alignment vertical="center" wrapText="1"/>
    </xf>
    <xf numFmtId="0" fontId="12" fillId="2" borderId="1" xfId="0" applyFont="1" applyFill="1" applyBorder="1" applyAlignment="1">
      <alignment vertical="center" wrapText="1"/>
    </xf>
    <xf numFmtId="0" fontId="2" fillId="0" borderId="1" xfId="0" applyFont="1" applyBorder="1" applyAlignment="1">
      <alignment vertical="center" wrapText="1"/>
    </xf>
    <xf numFmtId="0" fontId="13" fillId="0" borderId="1" xfId="0" applyFont="1" applyBorder="1" applyAlignment="1">
      <alignment vertical="center" wrapText="1"/>
    </xf>
    <xf numFmtId="4" fontId="11" fillId="0" borderId="2" xfId="0" applyNumberFormat="1" applyFont="1" applyBorder="1" applyAlignment="1">
      <alignment horizontal="center" vertical="center" wrapText="1"/>
    </xf>
    <xf numFmtId="4" fontId="11" fillId="0" borderId="4" xfId="0" applyNumberFormat="1" applyFont="1" applyBorder="1" applyAlignment="1">
      <alignment horizontal="center" vertical="center" wrapText="1"/>
    </xf>
    <xf numFmtId="0" fontId="2" fillId="2" borderId="1" xfId="0" applyFont="1" applyFill="1" applyBorder="1" applyAlignment="1">
      <alignment vertical="center" wrapText="1"/>
    </xf>
    <xf numFmtId="0" fontId="13" fillId="2" borderId="1" xfId="0" applyFont="1" applyFill="1" applyBorder="1" applyAlignment="1">
      <alignment vertical="center" wrapText="1"/>
    </xf>
    <xf numFmtId="0" fontId="28" fillId="0" borderId="0" xfId="0" applyFont="1" applyAlignment="1">
      <alignment horizontal="left"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15" fillId="0" borderId="0" xfId="0" applyFont="1" applyBorder="1" applyAlignment="1">
      <alignment horizontal="center" wrapText="1"/>
    </xf>
    <xf numFmtId="0" fontId="11" fillId="0" borderId="1" xfId="0" applyFont="1" applyBorder="1" applyAlignment="1">
      <alignment vertical="center" wrapText="1"/>
    </xf>
    <xf numFmtId="0" fontId="12" fillId="0" borderId="1" xfId="0" applyFont="1" applyBorder="1" applyAlignment="1">
      <alignment vertical="center" wrapText="1"/>
    </xf>
    <xf numFmtId="0" fontId="3" fillId="0" borderId="1" xfId="0" applyFont="1" applyBorder="1" applyAlignment="1">
      <alignment vertical="center" wrapText="1"/>
    </xf>
    <xf numFmtId="0" fontId="9" fillId="0" borderId="1" xfId="0" applyFont="1" applyBorder="1" applyAlignment="1">
      <alignment vertical="center" wrapText="1"/>
    </xf>
    <xf numFmtId="4" fontId="2" fillId="0" borderId="1" xfId="0" applyNumberFormat="1" applyFont="1" applyBorder="1" applyAlignment="1">
      <alignment horizontal="center" vertical="center" wrapText="1"/>
    </xf>
    <xf numFmtId="4" fontId="13" fillId="0" borderId="1" xfId="0" applyNumberFormat="1" applyFont="1" applyBorder="1" applyAlignment="1">
      <alignment horizontal="center" vertical="center" wrapText="1"/>
    </xf>
    <xf numFmtId="4" fontId="3" fillId="0" borderId="1" xfId="0" applyNumberFormat="1" applyFont="1" applyBorder="1" applyAlignment="1">
      <alignment horizontal="center" vertical="center" wrapText="1"/>
    </xf>
    <xf numFmtId="4" fontId="9" fillId="0" borderId="1" xfId="0" applyNumberFormat="1" applyFont="1" applyBorder="1" applyAlignment="1">
      <alignment horizontal="center" vertical="center" wrapText="1"/>
    </xf>
    <xf numFmtId="4" fontId="14" fillId="2" borderId="1" xfId="0" applyNumberFormat="1" applyFont="1" applyFill="1" applyBorder="1" applyAlignment="1">
      <alignment horizontal="center" vertical="center" wrapText="1"/>
    </xf>
    <xf numFmtId="4" fontId="26" fillId="2" borderId="1" xfId="0" applyNumberFormat="1" applyFont="1" applyFill="1" applyBorder="1" applyAlignment="1">
      <alignment horizontal="center" vertical="center" wrapText="1"/>
    </xf>
    <xf numFmtId="4" fontId="16" fillId="2" borderId="1" xfId="0" applyNumberFormat="1" applyFont="1" applyFill="1" applyBorder="1" applyAlignment="1">
      <alignment horizontal="center" vertical="center" wrapText="1"/>
    </xf>
    <xf numFmtId="4" fontId="27" fillId="2" borderId="1" xfId="0" applyNumberFormat="1" applyFont="1" applyFill="1" applyBorder="1" applyAlignment="1">
      <alignment horizontal="center" vertical="center" wrapText="1"/>
    </xf>
    <xf numFmtId="0" fontId="29" fillId="0" borderId="0" xfId="0" applyFont="1" applyAlignment="1">
      <alignment horizontal="center" wrapText="1"/>
    </xf>
    <xf numFmtId="0" fontId="24" fillId="0" borderId="0" xfId="0" applyFont="1" applyAlignment="1">
      <alignment horizontal="center" wrapText="1"/>
    </xf>
    <xf numFmtId="0" fontId="25" fillId="0" borderId="0" xfId="0" applyFont="1" applyAlignment="1">
      <alignment horizontal="center" wrapText="1"/>
    </xf>
    <xf numFmtId="0" fontId="4" fillId="0" borderId="1" xfId="0" applyFont="1" applyBorder="1" applyAlignment="1">
      <alignment horizontal="center" vertical="top" wrapText="1"/>
    </xf>
    <xf numFmtId="0" fontId="5" fillId="0" borderId="1" xfId="0" applyFont="1" applyBorder="1" applyAlignment="1">
      <alignment horizontal="center" vertical="top" wrapText="1"/>
    </xf>
    <xf numFmtId="0" fontId="3"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24" fillId="0" borderId="0" xfId="0" applyFont="1" applyAlignment="1">
      <alignment horizontal="left" wrapText="1"/>
    </xf>
    <xf numFmtId="0" fontId="25" fillId="0" borderId="0" xfId="0" applyFont="1" applyAlignment="1">
      <alignment horizontal="left" wrapText="1"/>
    </xf>
    <xf numFmtId="0" fontId="22" fillId="0" borderId="0" xfId="0" applyFont="1" applyAlignment="1">
      <alignment horizontal="center" vertical="center" wrapText="1"/>
    </xf>
    <xf numFmtId="0" fontId="23" fillId="0" borderId="0" xfId="0" applyFont="1" applyAlignment="1">
      <alignment horizontal="center" vertical="center" wrapText="1"/>
    </xf>
    <xf numFmtId="49" fontId="18" fillId="2" borderId="0" xfId="0" applyNumberFormat="1" applyFont="1" applyFill="1" applyAlignment="1">
      <alignment horizontal="left" vertical="center" wrapText="1"/>
    </xf>
    <xf numFmtId="49" fontId="19" fillId="2" borderId="0" xfId="0" applyNumberFormat="1" applyFont="1" applyFill="1" applyAlignment="1">
      <alignment horizontal="left" vertical="center" wrapText="1"/>
    </xf>
    <xf numFmtId="0" fontId="16" fillId="0" borderId="0" xfId="0" applyFont="1" applyAlignment="1">
      <alignment horizontal="left" vertical="center" wrapText="1"/>
    </xf>
    <xf numFmtId="0" fontId="17" fillId="0" borderId="0" xfId="0" applyFont="1" applyAlignment="1">
      <alignment horizontal="left" vertical="center" wrapText="1"/>
    </xf>
    <xf numFmtId="0" fontId="10" fillId="0" borderId="2" xfId="0" applyFont="1" applyBorder="1" applyAlignment="1">
      <alignment horizontal="center" vertical="top" wrapText="1"/>
    </xf>
    <xf numFmtId="0" fontId="6" fillId="0" borderId="3" xfId="0" applyFont="1" applyBorder="1" applyAlignment="1">
      <alignment horizontal="center" vertical="top" wrapText="1"/>
    </xf>
    <xf numFmtId="0" fontId="6" fillId="0" borderId="4" xfId="0" applyFont="1" applyBorder="1" applyAlignment="1">
      <alignment horizontal="center" vertical="top" wrapText="1"/>
    </xf>
    <xf numFmtId="0" fontId="10" fillId="0" borderId="1" xfId="0" applyFont="1" applyBorder="1" applyAlignment="1">
      <alignment horizontal="center" vertical="top" wrapText="1"/>
    </xf>
    <xf numFmtId="0" fontId="6" fillId="0" borderId="1" xfId="0" applyFont="1" applyBorder="1" applyAlignment="1">
      <alignment horizontal="center" vertical="top" wrapText="1"/>
    </xf>
    <xf numFmtId="0" fontId="4"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0" borderId="4" xfId="0" applyFont="1" applyBorder="1" applyAlignment="1">
      <alignment horizontal="center" vertical="top" wrapText="1"/>
    </xf>
    <xf numFmtId="0" fontId="4"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3"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0" fillId="0" borderId="0" xfId="0" applyFont="1" applyAlignment="1">
      <alignment horizontal="center" vertical="center" wrapText="1"/>
    </xf>
    <xf numFmtId="0" fontId="21" fillId="0" borderId="0" xfId="0" applyFont="1" applyAlignment="1">
      <alignment horizontal="center" vertical="center" wrapText="1"/>
    </xf>
    <xf numFmtId="0" fontId="11" fillId="2" borderId="2" xfId="0" applyFont="1" applyFill="1" applyBorder="1" applyAlignment="1">
      <alignment vertical="center"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6"/>
  <sheetViews>
    <sheetView tabSelected="1" view="pageBreakPreview" zoomScale="110" zoomScaleNormal="90" zoomScaleSheetLayoutView="110" workbookViewId="0">
      <selection activeCell="A3" sqref="A3:XFD3"/>
    </sheetView>
  </sheetViews>
  <sheetFormatPr defaultRowHeight="15" x14ac:dyDescent="0.25"/>
  <cols>
    <col min="1" max="1" width="14.28515625" customWidth="1"/>
    <col min="2" max="2" width="14.140625" customWidth="1"/>
    <col min="5" max="5" width="7.28515625" customWidth="1"/>
    <col min="6" max="6" width="2.7109375" customWidth="1"/>
    <col min="7" max="7" width="30.42578125" customWidth="1"/>
    <col min="9" max="9" width="9.5703125" customWidth="1"/>
    <col min="10" max="10" width="21" customWidth="1"/>
    <col min="11" max="11" width="14.42578125" bestFit="1" customWidth="1"/>
  </cols>
  <sheetData>
    <row r="1" spans="1:15" ht="18.75" x14ac:dyDescent="0.3">
      <c r="A1" s="1"/>
      <c r="B1" s="1"/>
      <c r="C1" s="1"/>
      <c r="D1" s="1"/>
      <c r="E1" s="78" t="s">
        <v>84</v>
      </c>
      <c r="F1" s="79"/>
      <c r="G1" s="79"/>
      <c r="H1" s="79"/>
      <c r="I1" s="79"/>
      <c r="J1" s="1"/>
      <c r="K1" s="1"/>
      <c r="L1" s="1"/>
      <c r="M1" s="1"/>
      <c r="N1" s="1"/>
      <c r="O1" s="1"/>
    </row>
    <row r="2" spans="1:15" ht="15" customHeight="1" x14ac:dyDescent="0.3">
      <c r="A2" s="1"/>
      <c r="B2" s="1"/>
      <c r="C2" s="1"/>
      <c r="D2" s="1"/>
      <c r="E2" s="85" t="s">
        <v>41</v>
      </c>
      <c r="F2" s="86"/>
      <c r="G2" s="86"/>
      <c r="H2" s="86"/>
      <c r="I2" s="86"/>
      <c r="J2" s="1"/>
      <c r="K2" s="1"/>
      <c r="L2" s="1"/>
      <c r="M2" s="1"/>
      <c r="N2" s="1"/>
      <c r="O2" s="1"/>
    </row>
    <row r="3" spans="1:15" ht="15" customHeight="1" x14ac:dyDescent="0.3">
      <c r="A3" s="1"/>
      <c r="B3" s="1"/>
      <c r="C3" s="1"/>
      <c r="D3" s="1"/>
      <c r="E3" s="25"/>
      <c r="F3" s="26"/>
      <c r="G3" s="26"/>
      <c r="H3" s="26"/>
      <c r="I3" s="26"/>
      <c r="J3" s="1"/>
      <c r="K3" s="1"/>
      <c r="L3" s="1"/>
      <c r="M3" s="1"/>
      <c r="N3" s="1"/>
      <c r="O3" s="1"/>
    </row>
    <row r="4" spans="1:15" ht="15" customHeight="1" x14ac:dyDescent="0.3">
      <c r="A4" s="1"/>
      <c r="B4" s="1"/>
      <c r="C4" s="1"/>
      <c r="D4" s="1"/>
      <c r="E4" s="25"/>
      <c r="F4" s="26"/>
      <c r="G4" s="26"/>
      <c r="H4" s="26"/>
      <c r="I4" s="26"/>
      <c r="J4" s="1"/>
      <c r="K4" s="1"/>
      <c r="L4" s="1"/>
      <c r="M4" s="1"/>
      <c r="N4" s="1"/>
      <c r="O4" s="1"/>
    </row>
    <row r="5" spans="1:15" ht="15" customHeight="1" x14ac:dyDescent="0.3">
      <c r="A5" s="1"/>
      <c r="B5" s="1"/>
      <c r="C5" s="1"/>
      <c r="D5" s="1"/>
      <c r="E5" s="25"/>
      <c r="F5" s="26"/>
      <c r="G5" s="26"/>
      <c r="H5" s="26"/>
      <c r="I5" s="26"/>
      <c r="J5" s="1"/>
      <c r="K5" s="1"/>
      <c r="L5" s="1"/>
      <c r="M5" s="1"/>
      <c r="N5" s="1"/>
      <c r="O5" s="1"/>
    </row>
    <row r="6" spans="1:15" ht="16.899999999999999" customHeight="1" x14ac:dyDescent="0.3">
      <c r="A6" s="1"/>
      <c r="B6" s="1"/>
      <c r="C6" s="1"/>
      <c r="D6" s="1"/>
      <c r="E6" s="1"/>
      <c r="F6" s="1"/>
      <c r="G6" s="60" t="s">
        <v>80</v>
      </c>
      <c r="H6" s="60"/>
      <c r="I6" s="60"/>
      <c r="J6" s="16"/>
      <c r="K6" s="16"/>
      <c r="L6" s="1"/>
      <c r="M6" s="1"/>
      <c r="N6" s="1"/>
      <c r="O6" s="1"/>
    </row>
    <row r="7" spans="1:15" ht="25.9" customHeight="1" x14ac:dyDescent="0.3">
      <c r="A7" s="87" t="s">
        <v>38</v>
      </c>
      <c r="B7" s="88"/>
      <c r="C7" s="88"/>
      <c r="D7" s="88"/>
      <c r="E7" s="88"/>
      <c r="F7" s="88"/>
      <c r="G7" s="88"/>
      <c r="H7" s="88"/>
      <c r="I7" s="88"/>
      <c r="J7" s="1"/>
      <c r="K7" s="1"/>
      <c r="L7" s="1"/>
      <c r="M7" s="1"/>
      <c r="N7" s="1"/>
      <c r="O7" s="1"/>
    </row>
    <row r="8" spans="1:15" ht="26.45" customHeight="1" x14ac:dyDescent="0.3">
      <c r="A8" s="89" t="s">
        <v>27</v>
      </c>
      <c r="B8" s="90"/>
      <c r="C8" s="1"/>
      <c r="D8" s="1"/>
      <c r="E8" s="1"/>
      <c r="F8" s="1"/>
      <c r="G8" s="1"/>
      <c r="H8" s="1"/>
      <c r="I8" s="1"/>
      <c r="J8" s="1"/>
      <c r="K8" s="1"/>
      <c r="L8" s="1"/>
      <c r="M8" s="1"/>
      <c r="N8" s="1"/>
      <c r="O8" s="1"/>
    </row>
    <row r="9" spans="1:15" ht="12" customHeight="1" x14ac:dyDescent="0.3">
      <c r="A9" s="91" t="s">
        <v>0</v>
      </c>
      <c r="B9" s="92"/>
      <c r="C9" s="1"/>
      <c r="D9" s="1"/>
      <c r="E9" s="1"/>
      <c r="F9" s="1"/>
      <c r="G9" s="1"/>
      <c r="H9" s="1"/>
      <c r="I9" s="1"/>
      <c r="J9" s="1"/>
      <c r="K9" s="1"/>
      <c r="L9" s="1"/>
      <c r="M9" s="1"/>
      <c r="N9" s="1"/>
      <c r="O9" s="1"/>
    </row>
    <row r="10" spans="1:15" ht="31.15" customHeight="1" x14ac:dyDescent="0.3">
      <c r="A10" s="87" t="s">
        <v>1</v>
      </c>
      <c r="B10" s="88"/>
      <c r="C10" s="88"/>
      <c r="D10" s="88"/>
      <c r="E10" s="88"/>
      <c r="F10" s="88"/>
      <c r="G10" s="88"/>
      <c r="H10" s="88"/>
      <c r="I10" s="88"/>
      <c r="J10" s="1"/>
      <c r="K10" s="1"/>
      <c r="L10" s="1"/>
      <c r="M10" s="1"/>
      <c r="N10" s="1"/>
      <c r="O10" s="1"/>
    </row>
    <row r="11" spans="1:15" ht="14.45" customHeight="1" x14ac:dyDescent="0.3">
      <c r="A11" s="1"/>
      <c r="B11" s="1"/>
      <c r="C11" s="1"/>
      <c r="D11" s="1"/>
      <c r="E11" s="1"/>
      <c r="F11" s="1"/>
      <c r="G11" s="1"/>
      <c r="H11" s="1"/>
      <c r="I11" s="5" t="s">
        <v>2</v>
      </c>
      <c r="J11" s="1"/>
      <c r="K11" s="1"/>
      <c r="L11" s="1"/>
      <c r="M11" s="1"/>
      <c r="N11" s="1"/>
      <c r="O11" s="1"/>
    </row>
    <row r="12" spans="1:15" ht="75.599999999999994" customHeight="1" x14ac:dyDescent="0.3">
      <c r="A12" s="11" t="s">
        <v>3</v>
      </c>
      <c r="B12" s="93" t="s">
        <v>4</v>
      </c>
      <c r="C12" s="94"/>
      <c r="D12" s="94"/>
      <c r="E12" s="94"/>
      <c r="F12" s="94"/>
      <c r="G12" s="95"/>
      <c r="H12" s="96" t="s">
        <v>5</v>
      </c>
      <c r="I12" s="97"/>
      <c r="J12" s="1"/>
      <c r="K12" s="1"/>
      <c r="L12" s="1"/>
      <c r="M12" s="1"/>
      <c r="N12" s="1"/>
      <c r="O12" s="1"/>
    </row>
    <row r="13" spans="1:15" ht="13.9" customHeight="1" x14ac:dyDescent="0.3">
      <c r="A13" s="9">
        <v>1</v>
      </c>
      <c r="B13" s="98">
        <v>2</v>
      </c>
      <c r="C13" s="99"/>
      <c r="D13" s="99"/>
      <c r="E13" s="99"/>
      <c r="F13" s="99"/>
      <c r="G13" s="100"/>
      <c r="H13" s="80">
        <v>3</v>
      </c>
      <c r="I13" s="81"/>
      <c r="J13" s="1"/>
      <c r="K13" s="1"/>
      <c r="L13" s="1"/>
      <c r="M13" s="1"/>
      <c r="N13" s="1"/>
      <c r="O13" s="1"/>
    </row>
    <row r="14" spans="1:15" ht="22.9" customHeight="1" x14ac:dyDescent="0.3">
      <c r="A14" s="82" t="s">
        <v>7</v>
      </c>
      <c r="B14" s="83"/>
      <c r="C14" s="83"/>
      <c r="D14" s="83"/>
      <c r="E14" s="83"/>
      <c r="F14" s="83"/>
      <c r="G14" s="83"/>
      <c r="H14" s="83"/>
      <c r="I14" s="84"/>
      <c r="J14" s="1"/>
      <c r="K14" s="1"/>
      <c r="L14" s="1"/>
      <c r="M14" s="1"/>
      <c r="N14" s="1"/>
      <c r="O14" s="1"/>
    </row>
    <row r="15" spans="1:15" ht="82.9" customHeight="1" x14ac:dyDescent="0.3">
      <c r="A15" s="7">
        <v>41032800</v>
      </c>
      <c r="B15" s="41" t="s">
        <v>61</v>
      </c>
      <c r="C15" s="48"/>
      <c r="D15" s="48"/>
      <c r="E15" s="48"/>
      <c r="F15" s="48"/>
      <c r="G15" s="49"/>
      <c r="H15" s="50">
        <f>H16</f>
        <v>60100300</v>
      </c>
      <c r="I15" s="51"/>
      <c r="J15" s="1"/>
      <c r="K15" s="1"/>
      <c r="L15" s="1"/>
      <c r="M15" s="1"/>
      <c r="N15" s="1"/>
      <c r="O15" s="1"/>
    </row>
    <row r="16" spans="1:15" ht="21.6" customHeight="1" x14ac:dyDescent="0.3">
      <c r="A16" s="14">
        <v>9900000000</v>
      </c>
      <c r="B16" s="27" t="s">
        <v>9</v>
      </c>
      <c r="C16" s="28"/>
      <c r="D16" s="28"/>
      <c r="E16" s="28"/>
      <c r="F16" s="28"/>
      <c r="G16" s="29"/>
      <c r="H16" s="30">
        <f>60100300</f>
        <v>60100300</v>
      </c>
      <c r="I16" s="31"/>
      <c r="J16" s="1"/>
      <c r="K16" s="1"/>
      <c r="L16" s="1"/>
      <c r="M16" s="1"/>
      <c r="N16" s="1"/>
      <c r="O16" s="1"/>
    </row>
    <row r="17" spans="1:15" ht="24" customHeight="1" x14ac:dyDescent="0.3">
      <c r="A17" s="7">
        <v>41033900</v>
      </c>
      <c r="B17" s="41" t="s">
        <v>42</v>
      </c>
      <c r="C17" s="48"/>
      <c r="D17" s="48"/>
      <c r="E17" s="48"/>
      <c r="F17" s="48"/>
      <c r="G17" s="49"/>
      <c r="H17" s="50">
        <f>H18</f>
        <v>1188721300</v>
      </c>
      <c r="I17" s="51"/>
      <c r="J17" s="1"/>
      <c r="K17" s="1"/>
      <c r="L17" s="1"/>
      <c r="M17" s="1"/>
      <c r="N17" s="1"/>
      <c r="O17" s="1"/>
    </row>
    <row r="18" spans="1:15" ht="22.15" customHeight="1" x14ac:dyDescent="0.3">
      <c r="A18" s="14">
        <v>9900000000</v>
      </c>
      <c r="B18" s="27" t="s">
        <v>9</v>
      </c>
      <c r="C18" s="28"/>
      <c r="D18" s="28"/>
      <c r="E18" s="28"/>
      <c r="F18" s="28"/>
      <c r="G18" s="29"/>
      <c r="H18" s="30">
        <f>793078400+395642900</f>
        <v>1188721300</v>
      </c>
      <c r="I18" s="31"/>
      <c r="J18" s="1"/>
      <c r="K18" s="1"/>
      <c r="L18" s="1"/>
      <c r="M18" s="1"/>
      <c r="N18" s="1"/>
      <c r="O18" s="1"/>
    </row>
    <row r="19" spans="1:15" ht="35.450000000000003" customHeight="1" x14ac:dyDescent="0.3">
      <c r="A19" s="7">
        <v>41035400</v>
      </c>
      <c r="B19" s="41" t="s">
        <v>48</v>
      </c>
      <c r="C19" s="48"/>
      <c r="D19" s="48"/>
      <c r="E19" s="48"/>
      <c r="F19" s="48"/>
      <c r="G19" s="49"/>
      <c r="H19" s="50">
        <f>H20</f>
        <v>3520900</v>
      </c>
      <c r="I19" s="51"/>
      <c r="J19" s="1"/>
      <c r="K19" s="1"/>
      <c r="L19" s="1"/>
      <c r="M19" s="1"/>
      <c r="N19" s="1"/>
      <c r="O19" s="1"/>
    </row>
    <row r="20" spans="1:15" ht="19.899999999999999" customHeight="1" x14ac:dyDescent="0.3">
      <c r="A20" s="14">
        <v>9900000000</v>
      </c>
      <c r="B20" s="27" t="s">
        <v>9</v>
      </c>
      <c r="C20" s="28"/>
      <c r="D20" s="28"/>
      <c r="E20" s="28"/>
      <c r="F20" s="28"/>
      <c r="G20" s="29"/>
      <c r="H20" s="30">
        <v>3520900</v>
      </c>
      <c r="I20" s="31"/>
      <c r="J20" s="1"/>
      <c r="K20" s="1"/>
      <c r="L20" s="1"/>
      <c r="M20" s="1"/>
      <c r="N20" s="1"/>
      <c r="O20" s="1"/>
    </row>
    <row r="21" spans="1:15" ht="50.25" customHeight="1" x14ac:dyDescent="0.3">
      <c r="A21" s="7">
        <v>41036000</v>
      </c>
      <c r="B21" s="41" t="s">
        <v>55</v>
      </c>
      <c r="C21" s="42"/>
      <c r="D21" s="42"/>
      <c r="E21" s="42"/>
      <c r="F21" s="42"/>
      <c r="G21" s="43"/>
      <c r="H21" s="50">
        <f>H25</f>
        <v>31471200</v>
      </c>
      <c r="I21" s="51"/>
      <c r="J21" s="1"/>
      <c r="K21" s="1"/>
      <c r="L21" s="1"/>
      <c r="M21" s="1"/>
      <c r="N21" s="1"/>
      <c r="O21" s="1"/>
    </row>
    <row r="22" spans="1:15" ht="25.9" customHeight="1" x14ac:dyDescent="0.3">
      <c r="A22" s="7"/>
      <c r="B22" s="41" t="s">
        <v>56</v>
      </c>
      <c r="C22" s="48"/>
      <c r="D22" s="48"/>
      <c r="E22" s="48"/>
      <c r="F22" s="48"/>
      <c r="G22" s="49"/>
      <c r="H22" s="50"/>
      <c r="I22" s="51"/>
      <c r="J22" s="1"/>
      <c r="K22" s="1"/>
      <c r="L22" s="1"/>
      <c r="M22" s="1"/>
      <c r="N22" s="1"/>
      <c r="O22" s="1"/>
    </row>
    <row r="23" spans="1:15" ht="108.6" customHeight="1" x14ac:dyDescent="0.3">
      <c r="A23" s="7"/>
      <c r="B23" s="41" t="s">
        <v>53</v>
      </c>
      <c r="C23" s="48"/>
      <c r="D23" s="48"/>
      <c r="E23" s="48"/>
      <c r="F23" s="48"/>
      <c r="G23" s="49"/>
      <c r="H23" s="50">
        <v>21471200</v>
      </c>
      <c r="I23" s="51"/>
      <c r="J23" s="1"/>
      <c r="K23" s="1"/>
      <c r="L23" s="1"/>
      <c r="M23" s="1"/>
      <c r="N23" s="1"/>
      <c r="O23" s="1"/>
    </row>
    <row r="24" spans="1:15" ht="90" customHeight="1" x14ac:dyDescent="0.3">
      <c r="A24" s="14"/>
      <c r="B24" s="41" t="s">
        <v>54</v>
      </c>
      <c r="C24" s="48"/>
      <c r="D24" s="48"/>
      <c r="E24" s="48"/>
      <c r="F24" s="48"/>
      <c r="G24" s="49"/>
      <c r="H24" s="50">
        <v>10000000</v>
      </c>
      <c r="I24" s="51"/>
      <c r="J24" s="1"/>
      <c r="K24" s="1"/>
      <c r="L24" s="1"/>
      <c r="M24" s="1"/>
      <c r="N24" s="1"/>
      <c r="O24" s="1"/>
    </row>
    <row r="25" spans="1:15" ht="19.149999999999999" customHeight="1" x14ac:dyDescent="0.3">
      <c r="A25" s="14">
        <v>9900000000</v>
      </c>
      <c r="B25" s="27" t="s">
        <v>9</v>
      </c>
      <c r="C25" s="28"/>
      <c r="D25" s="28"/>
      <c r="E25" s="28"/>
      <c r="F25" s="28"/>
      <c r="G25" s="29"/>
      <c r="H25" s="30">
        <f>H23+H24</f>
        <v>31471200</v>
      </c>
      <c r="I25" s="31"/>
      <c r="J25" s="1"/>
      <c r="K25" s="1"/>
      <c r="L25" s="1"/>
      <c r="M25" s="1"/>
      <c r="N25" s="1"/>
      <c r="O25" s="1"/>
    </row>
    <row r="26" spans="1:15" ht="36.6" customHeight="1" x14ac:dyDescent="0.3">
      <c r="A26" s="21">
        <v>41036300</v>
      </c>
      <c r="B26" s="41" t="s">
        <v>49</v>
      </c>
      <c r="C26" s="48"/>
      <c r="D26" s="48"/>
      <c r="E26" s="48"/>
      <c r="F26" s="48"/>
      <c r="G26" s="49"/>
      <c r="H26" s="50">
        <f>H27</f>
        <v>138097800</v>
      </c>
      <c r="I26" s="51"/>
      <c r="J26" s="1"/>
      <c r="K26" s="1"/>
      <c r="L26" s="1"/>
      <c r="M26" s="1"/>
      <c r="N26" s="1"/>
      <c r="O26" s="1"/>
    </row>
    <row r="27" spans="1:15" ht="21.6" customHeight="1" x14ac:dyDescent="0.3">
      <c r="A27" s="24">
        <v>9900000000</v>
      </c>
      <c r="B27" s="27" t="s">
        <v>9</v>
      </c>
      <c r="C27" s="28"/>
      <c r="D27" s="28"/>
      <c r="E27" s="28"/>
      <c r="F27" s="28"/>
      <c r="G27" s="29"/>
      <c r="H27" s="30">
        <f>58371100+2377800+77348900</f>
        <v>138097800</v>
      </c>
      <c r="I27" s="31"/>
      <c r="J27" s="1"/>
      <c r="K27" s="1"/>
      <c r="L27" s="1"/>
      <c r="M27" s="1"/>
      <c r="N27" s="1"/>
      <c r="O27" s="1"/>
    </row>
    <row r="28" spans="1:15" ht="38.25" customHeight="1" x14ac:dyDescent="0.3">
      <c r="A28" s="7">
        <v>41037800</v>
      </c>
      <c r="B28" s="41" t="s">
        <v>83</v>
      </c>
      <c r="C28" s="48"/>
      <c r="D28" s="48"/>
      <c r="E28" s="48"/>
      <c r="F28" s="48"/>
      <c r="G28" s="49"/>
      <c r="H28" s="50">
        <f>H30</f>
        <v>63735956</v>
      </c>
      <c r="I28" s="51"/>
      <c r="J28" s="1"/>
      <c r="K28" s="1"/>
      <c r="L28" s="1"/>
      <c r="M28" s="1"/>
      <c r="N28" s="1"/>
      <c r="O28" s="1"/>
    </row>
    <row r="29" spans="1:15" ht="20.25" customHeight="1" x14ac:dyDescent="0.3">
      <c r="A29" s="18">
        <v>1</v>
      </c>
      <c r="B29" s="98">
        <v>2</v>
      </c>
      <c r="C29" s="99"/>
      <c r="D29" s="99"/>
      <c r="E29" s="99"/>
      <c r="F29" s="99"/>
      <c r="G29" s="100"/>
      <c r="H29" s="80">
        <v>3</v>
      </c>
      <c r="I29" s="81"/>
      <c r="J29" s="1"/>
      <c r="K29" s="1"/>
      <c r="L29" s="1"/>
      <c r="M29" s="1"/>
      <c r="N29" s="1"/>
      <c r="O29" s="1"/>
    </row>
    <row r="30" spans="1:15" ht="27" customHeight="1" x14ac:dyDescent="0.3">
      <c r="A30" s="14">
        <v>9900000000</v>
      </c>
      <c r="B30" s="27" t="s">
        <v>9</v>
      </c>
      <c r="C30" s="28"/>
      <c r="D30" s="28"/>
      <c r="E30" s="28"/>
      <c r="F30" s="28"/>
      <c r="G30" s="29"/>
      <c r="H30" s="30">
        <v>63735956</v>
      </c>
      <c r="I30" s="31"/>
      <c r="J30" s="1"/>
      <c r="K30" s="1"/>
      <c r="L30" s="1"/>
      <c r="M30" s="1"/>
      <c r="N30" s="1"/>
      <c r="O30" s="1"/>
    </row>
    <row r="31" spans="1:15" ht="21" customHeight="1" x14ac:dyDescent="0.3">
      <c r="A31" s="7">
        <v>41040400</v>
      </c>
      <c r="B31" s="32" t="s">
        <v>63</v>
      </c>
      <c r="C31" s="33"/>
      <c r="D31" s="33"/>
      <c r="E31" s="33"/>
      <c r="F31" s="33"/>
      <c r="G31" s="34"/>
      <c r="H31" s="35">
        <f>H33+H32</f>
        <v>39355138.799999997</v>
      </c>
      <c r="I31" s="36"/>
      <c r="J31" s="1"/>
      <c r="K31" s="1"/>
      <c r="L31" s="1"/>
      <c r="M31" s="1"/>
      <c r="N31" s="1"/>
      <c r="O31" s="1"/>
    </row>
    <row r="32" spans="1:15" ht="21" customHeight="1" x14ac:dyDescent="0.3">
      <c r="A32" s="12">
        <v>2600000000</v>
      </c>
      <c r="B32" s="27" t="s">
        <v>81</v>
      </c>
      <c r="C32" s="37"/>
      <c r="D32" s="37"/>
      <c r="E32" s="37"/>
      <c r="F32" s="37"/>
      <c r="G32" s="38"/>
      <c r="H32" s="39">
        <v>8000000</v>
      </c>
      <c r="I32" s="40"/>
      <c r="J32" s="1"/>
      <c r="K32" s="1"/>
      <c r="L32" s="1"/>
      <c r="M32" s="1"/>
      <c r="N32" s="1"/>
      <c r="O32" s="1"/>
    </row>
    <row r="33" spans="1:15" ht="20.45" customHeight="1" x14ac:dyDescent="0.3">
      <c r="A33" s="12" t="s">
        <v>28</v>
      </c>
      <c r="B33" s="27" t="s">
        <v>11</v>
      </c>
      <c r="C33" s="37"/>
      <c r="D33" s="37"/>
      <c r="E33" s="37"/>
      <c r="F33" s="37"/>
      <c r="G33" s="38"/>
      <c r="H33" s="39">
        <f>186901.32+30000000+502249.74+665987.74</f>
        <v>31355138.799999997</v>
      </c>
      <c r="I33" s="40"/>
      <c r="J33" s="1"/>
      <c r="K33" s="1"/>
      <c r="L33" s="1"/>
      <c r="M33" s="1"/>
      <c r="N33" s="1"/>
      <c r="O33" s="1"/>
    </row>
    <row r="34" spans="1:15" ht="71.45" customHeight="1" x14ac:dyDescent="0.3">
      <c r="A34" s="7">
        <v>41050100</v>
      </c>
      <c r="B34" s="41" t="s">
        <v>71</v>
      </c>
      <c r="C34" s="48"/>
      <c r="D34" s="48"/>
      <c r="E34" s="48"/>
      <c r="F34" s="48"/>
      <c r="G34" s="49"/>
      <c r="H34" s="35">
        <f>H35</f>
        <v>68708514.799999997</v>
      </c>
      <c r="I34" s="36"/>
      <c r="J34" s="1"/>
      <c r="K34" s="1"/>
      <c r="L34" s="1"/>
      <c r="M34" s="1"/>
      <c r="N34" s="1"/>
      <c r="O34" s="1"/>
    </row>
    <row r="35" spans="1:15" ht="20.45" customHeight="1" x14ac:dyDescent="0.3">
      <c r="A35" s="12" t="s">
        <v>28</v>
      </c>
      <c r="B35" s="27" t="s">
        <v>11</v>
      </c>
      <c r="C35" s="37"/>
      <c r="D35" s="37"/>
      <c r="E35" s="37"/>
      <c r="F35" s="37"/>
      <c r="G35" s="38"/>
      <c r="H35" s="39">
        <f>68708514.8</f>
        <v>68708514.799999997</v>
      </c>
      <c r="I35" s="40"/>
      <c r="J35" s="1"/>
      <c r="K35" s="1"/>
      <c r="L35" s="1"/>
      <c r="M35" s="1"/>
      <c r="N35" s="1"/>
      <c r="O35" s="1"/>
    </row>
    <row r="36" spans="1:15" ht="255.6" customHeight="1" x14ac:dyDescent="0.3">
      <c r="A36" s="17" t="s">
        <v>78</v>
      </c>
      <c r="B36" s="41" t="s">
        <v>77</v>
      </c>
      <c r="C36" s="48"/>
      <c r="D36" s="48"/>
      <c r="E36" s="48"/>
      <c r="F36" s="48"/>
      <c r="G36" s="49"/>
      <c r="H36" s="35">
        <f>H37</f>
        <v>31232111.91</v>
      </c>
      <c r="I36" s="36"/>
      <c r="J36" s="1"/>
      <c r="K36" s="1"/>
      <c r="L36" s="1"/>
      <c r="M36" s="1"/>
      <c r="N36" s="1"/>
      <c r="O36" s="1"/>
    </row>
    <row r="37" spans="1:15" ht="20.45" customHeight="1" x14ac:dyDescent="0.3">
      <c r="A37" s="13" t="s">
        <v>28</v>
      </c>
      <c r="B37" s="27" t="s">
        <v>11</v>
      </c>
      <c r="C37" s="37"/>
      <c r="D37" s="37"/>
      <c r="E37" s="37"/>
      <c r="F37" s="37"/>
      <c r="G37" s="38"/>
      <c r="H37" s="39">
        <f>31232111.91</f>
        <v>31232111.91</v>
      </c>
      <c r="I37" s="40"/>
      <c r="J37" s="1"/>
      <c r="K37" s="1"/>
      <c r="L37" s="1"/>
      <c r="M37" s="1"/>
      <c r="N37" s="1"/>
      <c r="O37" s="1"/>
    </row>
    <row r="38" spans="1:15" ht="98.45" customHeight="1" x14ac:dyDescent="0.3">
      <c r="A38" s="7">
        <v>41050900</v>
      </c>
      <c r="B38" s="41" t="s">
        <v>60</v>
      </c>
      <c r="C38" s="48"/>
      <c r="D38" s="48"/>
      <c r="E38" s="48"/>
      <c r="F38" s="48"/>
      <c r="G38" s="49"/>
      <c r="H38" s="35">
        <f>H39</f>
        <v>345168</v>
      </c>
      <c r="I38" s="36"/>
      <c r="J38" s="1"/>
      <c r="K38" s="1"/>
      <c r="L38" s="1"/>
      <c r="M38" s="1"/>
      <c r="N38" s="1"/>
      <c r="O38" s="1"/>
    </row>
    <row r="39" spans="1:15" ht="22.9" customHeight="1" x14ac:dyDescent="0.3">
      <c r="A39" s="12" t="s">
        <v>28</v>
      </c>
      <c r="B39" s="27" t="s">
        <v>11</v>
      </c>
      <c r="C39" s="37"/>
      <c r="D39" s="37"/>
      <c r="E39" s="37"/>
      <c r="F39" s="37"/>
      <c r="G39" s="38"/>
      <c r="H39" s="39">
        <f>345168</f>
        <v>345168</v>
      </c>
      <c r="I39" s="40"/>
      <c r="J39" s="1"/>
      <c r="K39" s="1"/>
      <c r="L39" s="1"/>
      <c r="M39" s="1"/>
      <c r="N39" s="1"/>
      <c r="O39" s="1"/>
    </row>
    <row r="40" spans="1:15" ht="33" customHeight="1" x14ac:dyDescent="0.3">
      <c r="A40" s="7">
        <v>41051000</v>
      </c>
      <c r="B40" s="32" t="s">
        <v>43</v>
      </c>
      <c r="C40" s="46" t="s">
        <v>43</v>
      </c>
      <c r="D40" s="46" t="s">
        <v>43</v>
      </c>
      <c r="E40" s="46" t="s">
        <v>43</v>
      </c>
      <c r="F40" s="46" t="s">
        <v>43</v>
      </c>
      <c r="G40" s="47" t="s">
        <v>43</v>
      </c>
      <c r="H40" s="35">
        <f>H43</f>
        <v>8719461</v>
      </c>
      <c r="I40" s="36"/>
      <c r="J40" s="1"/>
      <c r="K40" s="1"/>
      <c r="L40" s="1"/>
      <c r="M40" s="1"/>
      <c r="N40" s="1"/>
      <c r="O40" s="1"/>
    </row>
    <row r="41" spans="1:15" ht="19.149999999999999" customHeight="1" x14ac:dyDescent="0.3">
      <c r="A41" s="7"/>
      <c r="B41" s="32" t="s">
        <v>44</v>
      </c>
      <c r="C41" s="33"/>
      <c r="D41" s="33"/>
      <c r="E41" s="33"/>
      <c r="F41" s="33"/>
      <c r="G41" s="34"/>
      <c r="H41" s="35">
        <f>1360489+2173432+1780275</f>
        <v>5314196</v>
      </c>
      <c r="I41" s="36"/>
      <c r="J41" s="1"/>
      <c r="K41" s="1"/>
      <c r="L41" s="1"/>
      <c r="M41" s="1"/>
      <c r="N41" s="1"/>
      <c r="O41" s="1"/>
    </row>
    <row r="42" spans="1:15" ht="19.899999999999999" customHeight="1" x14ac:dyDescent="0.3">
      <c r="A42" s="7"/>
      <c r="B42" s="32" t="s">
        <v>59</v>
      </c>
      <c r="C42" s="33"/>
      <c r="D42" s="33"/>
      <c r="E42" s="33"/>
      <c r="F42" s="33"/>
      <c r="G42" s="34"/>
      <c r="H42" s="35">
        <f>1173434+508576+589493+1133762</f>
        <v>3405265</v>
      </c>
      <c r="I42" s="36"/>
      <c r="J42" s="1"/>
      <c r="K42" s="1"/>
      <c r="L42" s="1"/>
      <c r="M42" s="1"/>
      <c r="N42" s="1"/>
      <c r="O42" s="1"/>
    </row>
    <row r="43" spans="1:15" ht="21" customHeight="1" x14ac:dyDescent="0.3">
      <c r="A43" s="12" t="s">
        <v>28</v>
      </c>
      <c r="B43" s="27" t="s">
        <v>11</v>
      </c>
      <c r="C43" s="37"/>
      <c r="D43" s="37"/>
      <c r="E43" s="37"/>
      <c r="F43" s="37"/>
      <c r="G43" s="38"/>
      <c r="H43" s="39">
        <f>H41+H42</f>
        <v>8719461</v>
      </c>
      <c r="I43" s="40"/>
      <c r="J43" s="1"/>
      <c r="K43" s="1"/>
      <c r="L43" s="1"/>
      <c r="M43" s="1"/>
      <c r="N43" s="1"/>
      <c r="O43" s="1"/>
    </row>
    <row r="44" spans="1:15" ht="22.15" customHeight="1" x14ac:dyDescent="0.3">
      <c r="A44" s="7">
        <v>41053900</v>
      </c>
      <c r="B44" s="32" t="s">
        <v>45</v>
      </c>
      <c r="C44" s="33"/>
      <c r="D44" s="33"/>
      <c r="E44" s="33"/>
      <c r="F44" s="33"/>
      <c r="G44" s="34"/>
      <c r="H44" s="35">
        <f>H47+H45</f>
        <v>13439526</v>
      </c>
      <c r="I44" s="36"/>
      <c r="J44" s="1"/>
      <c r="K44" s="1"/>
      <c r="L44" s="1"/>
      <c r="M44" s="1"/>
      <c r="N44" s="1"/>
      <c r="O44" s="1"/>
    </row>
    <row r="45" spans="1:15" ht="40.15" customHeight="1" x14ac:dyDescent="0.3">
      <c r="A45" s="21"/>
      <c r="B45" s="32" t="s">
        <v>67</v>
      </c>
      <c r="C45" s="33"/>
      <c r="D45" s="33"/>
      <c r="E45" s="33"/>
      <c r="F45" s="33"/>
      <c r="G45" s="34"/>
      <c r="H45" s="35">
        <f>H46</f>
        <v>12655686</v>
      </c>
      <c r="I45" s="36"/>
      <c r="J45" s="1"/>
      <c r="K45" s="1"/>
      <c r="L45" s="1"/>
      <c r="M45" s="1"/>
      <c r="N45" s="1"/>
      <c r="O45" s="1"/>
    </row>
    <row r="46" spans="1:15" ht="22.15" customHeight="1" x14ac:dyDescent="0.3">
      <c r="A46" s="22" t="s">
        <v>28</v>
      </c>
      <c r="B46" s="27" t="s">
        <v>11</v>
      </c>
      <c r="C46" s="28"/>
      <c r="D46" s="28"/>
      <c r="E46" s="28"/>
      <c r="F46" s="28"/>
      <c r="G46" s="29"/>
      <c r="H46" s="30">
        <f>9690516-95000+3060170</f>
        <v>12655686</v>
      </c>
      <c r="I46" s="31"/>
      <c r="J46" s="1"/>
      <c r="K46" s="1"/>
      <c r="L46" s="1"/>
      <c r="M46" s="1"/>
      <c r="N46" s="1"/>
      <c r="O46" s="1"/>
    </row>
    <row r="47" spans="1:15" ht="46.9" customHeight="1" x14ac:dyDescent="0.3">
      <c r="A47" s="7"/>
      <c r="B47" s="32" t="s">
        <v>47</v>
      </c>
      <c r="C47" s="33"/>
      <c r="D47" s="33"/>
      <c r="E47" s="33"/>
      <c r="F47" s="33"/>
      <c r="G47" s="34"/>
      <c r="H47" s="35">
        <f>H48</f>
        <v>783840</v>
      </c>
      <c r="I47" s="36"/>
      <c r="J47" s="1"/>
      <c r="K47" s="1"/>
      <c r="L47" s="1"/>
      <c r="M47" s="1"/>
      <c r="N47" s="1"/>
      <c r="O47" s="1"/>
    </row>
    <row r="48" spans="1:15" ht="19.899999999999999" customHeight="1" x14ac:dyDescent="0.3">
      <c r="A48" s="12" t="s">
        <v>28</v>
      </c>
      <c r="B48" s="27" t="s">
        <v>11</v>
      </c>
      <c r="C48" s="28"/>
      <c r="D48" s="28"/>
      <c r="E48" s="28"/>
      <c r="F48" s="28"/>
      <c r="G48" s="29"/>
      <c r="H48" s="30">
        <f>630752+153088</f>
        <v>783840</v>
      </c>
      <c r="I48" s="31"/>
      <c r="J48" s="1"/>
      <c r="K48" s="1"/>
      <c r="L48" s="1"/>
      <c r="M48" s="1"/>
      <c r="N48" s="1"/>
      <c r="O48" s="1"/>
    </row>
    <row r="49" spans="1:15" ht="19.899999999999999" customHeight="1" x14ac:dyDescent="0.3">
      <c r="A49" s="19">
        <v>1</v>
      </c>
      <c r="B49" s="98">
        <v>2</v>
      </c>
      <c r="C49" s="99"/>
      <c r="D49" s="99"/>
      <c r="E49" s="99"/>
      <c r="F49" s="99"/>
      <c r="G49" s="100"/>
      <c r="H49" s="80">
        <v>3</v>
      </c>
      <c r="I49" s="81"/>
      <c r="J49" s="1"/>
      <c r="K49" s="1"/>
      <c r="L49" s="1"/>
      <c r="M49" s="1"/>
      <c r="N49" s="1"/>
      <c r="O49" s="1"/>
    </row>
    <row r="50" spans="1:15" ht="55.15" customHeight="1" x14ac:dyDescent="0.3">
      <c r="A50" s="7">
        <v>41057700</v>
      </c>
      <c r="B50" s="32" t="s">
        <v>65</v>
      </c>
      <c r="C50" s="46"/>
      <c r="D50" s="46"/>
      <c r="E50" s="46"/>
      <c r="F50" s="46"/>
      <c r="G50" s="47"/>
      <c r="H50" s="35">
        <f>H51</f>
        <v>140544</v>
      </c>
      <c r="I50" s="36"/>
      <c r="J50" s="1"/>
      <c r="K50" s="1"/>
      <c r="L50" s="1"/>
      <c r="M50" s="1"/>
      <c r="N50" s="1"/>
      <c r="O50" s="1"/>
    </row>
    <row r="51" spans="1:15" ht="19.899999999999999" customHeight="1" x14ac:dyDescent="0.3">
      <c r="A51" s="12" t="s">
        <v>28</v>
      </c>
      <c r="B51" s="27" t="s">
        <v>11</v>
      </c>
      <c r="C51" s="37"/>
      <c r="D51" s="37"/>
      <c r="E51" s="37"/>
      <c r="F51" s="37"/>
      <c r="G51" s="38"/>
      <c r="H51" s="39">
        <f>140544</f>
        <v>140544</v>
      </c>
      <c r="I51" s="40"/>
      <c r="J51" s="1"/>
      <c r="K51" s="1"/>
      <c r="L51" s="1"/>
      <c r="M51" s="1"/>
      <c r="N51" s="1"/>
      <c r="O51" s="1"/>
    </row>
    <row r="52" spans="1:15" ht="79.900000000000006" customHeight="1" x14ac:dyDescent="0.3">
      <c r="A52" s="21">
        <v>41059300</v>
      </c>
      <c r="B52" s="32" t="s">
        <v>58</v>
      </c>
      <c r="C52" s="46" t="s">
        <v>43</v>
      </c>
      <c r="D52" s="46" t="s">
        <v>43</v>
      </c>
      <c r="E52" s="46" t="s">
        <v>43</v>
      </c>
      <c r="F52" s="46" t="s">
        <v>43</v>
      </c>
      <c r="G52" s="47" t="s">
        <v>43</v>
      </c>
      <c r="H52" s="35">
        <f>H53</f>
        <v>1932254</v>
      </c>
      <c r="I52" s="36"/>
      <c r="J52" s="1"/>
      <c r="K52" s="1"/>
      <c r="L52" s="1"/>
      <c r="M52" s="1"/>
      <c r="N52" s="1"/>
      <c r="O52" s="1"/>
    </row>
    <row r="53" spans="1:15" ht="22.9" customHeight="1" x14ac:dyDescent="0.3">
      <c r="A53" s="22" t="s">
        <v>28</v>
      </c>
      <c r="B53" s="27" t="s">
        <v>11</v>
      </c>
      <c r="C53" s="28"/>
      <c r="D53" s="28"/>
      <c r="E53" s="28"/>
      <c r="F53" s="28"/>
      <c r="G53" s="29"/>
      <c r="H53" s="30">
        <f>737160+982880+212214</f>
        <v>1932254</v>
      </c>
      <c r="I53" s="31"/>
      <c r="J53" s="1"/>
      <c r="K53" s="1"/>
      <c r="L53" s="1"/>
      <c r="M53" s="1"/>
      <c r="N53" s="1"/>
      <c r="O53" s="1"/>
    </row>
    <row r="54" spans="1:15" ht="19.899999999999999" customHeight="1" x14ac:dyDescent="0.3">
      <c r="A54" s="104" t="s">
        <v>26</v>
      </c>
      <c r="B54" s="105"/>
      <c r="C54" s="105"/>
      <c r="D54" s="105"/>
      <c r="E54" s="105"/>
      <c r="F54" s="105"/>
      <c r="G54" s="105"/>
      <c r="H54" s="105"/>
      <c r="I54" s="106"/>
      <c r="J54" s="1"/>
      <c r="K54" s="1"/>
      <c r="L54" s="1"/>
      <c r="M54" s="1"/>
      <c r="N54" s="1"/>
      <c r="O54" s="1"/>
    </row>
    <row r="55" spans="1:15" ht="19.899999999999999" customHeight="1" x14ac:dyDescent="0.3">
      <c r="A55" s="7">
        <v>41033900</v>
      </c>
      <c r="B55" s="32" t="s">
        <v>42</v>
      </c>
      <c r="C55" s="46"/>
      <c r="D55" s="46"/>
      <c r="E55" s="46"/>
      <c r="F55" s="46"/>
      <c r="G55" s="47"/>
      <c r="H55" s="35">
        <f>H56</f>
        <v>21136500</v>
      </c>
      <c r="I55" s="36"/>
      <c r="J55" s="1"/>
      <c r="K55" s="1"/>
      <c r="L55" s="1"/>
      <c r="M55" s="1"/>
      <c r="N55" s="1"/>
      <c r="O55" s="1"/>
    </row>
    <row r="56" spans="1:15" ht="19.899999999999999" customHeight="1" x14ac:dyDescent="0.3">
      <c r="A56" s="14">
        <v>9900000000</v>
      </c>
      <c r="B56" s="27" t="s">
        <v>9</v>
      </c>
      <c r="C56" s="28"/>
      <c r="D56" s="28"/>
      <c r="E56" s="28"/>
      <c r="F56" s="28"/>
      <c r="G56" s="29"/>
      <c r="H56" s="30">
        <f>21136500</f>
        <v>21136500</v>
      </c>
      <c r="I56" s="31"/>
      <c r="J56" s="1"/>
      <c r="K56" s="1"/>
      <c r="L56" s="1"/>
      <c r="M56" s="1"/>
      <c r="N56" s="1"/>
      <c r="O56" s="1"/>
    </row>
    <row r="57" spans="1:15" ht="33.75" customHeight="1" x14ac:dyDescent="0.3">
      <c r="A57" s="7">
        <v>41034200</v>
      </c>
      <c r="B57" s="32" t="s">
        <v>75</v>
      </c>
      <c r="C57" s="46"/>
      <c r="D57" s="46"/>
      <c r="E57" s="46"/>
      <c r="F57" s="46"/>
      <c r="G57" s="47"/>
      <c r="H57" s="35">
        <f>H58</f>
        <v>1710000</v>
      </c>
      <c r="I57" s="36"/>
      <c r="J57" s="1"/>
      <c r="K57" s="1"/>
      <c r="L57" s="1"/>
      <c r="M57" s="1"/>
      <c r="N57" s="1"/>
      <c r="O57" s="1"/>
    </row>
    <row r="58" spans="1:15" ht="19.149999999999999" customHeight="1" x14ac:dyDescent="0.3">
      <c r="A58" s="14">
        <v>9900000000</v>
      </c>
      <c r="B58" s="27" t="s">
        <v>9</v>
      </c>
      <c r="C58" s="28"/>
      <c r="D58" s="28"/>
      <c r="E58" s="28"/>
      <c r="F58" s="28"/>
      <c r="G58" s="29"/>
      <c r="H58" s="30">
        <v>1710000</v>
      </c>
      <c r="I58" s="31"/>
      <c r="J58" s="1"/>
      <c r="K58" s="1"/>
      <c r="L58" s="1"/>
      <c r="M58" s="1"/>
      <c r="N58" s="1"/>
      <c r="O58" s="1"/>
    </row>
    <row r="59" spans="1:15" ht="31.9" customHeight="1" x14ac:dyDescent="0.3">
      <c r="A59" s="7">
        <v>41035400</v>
      </c>
      <c r="B59" s="32" t="s">
        <v>48</v>
      </c>
      <c r="C59" s="46"/>
      <c r="D59" s="46"/>
      <c r="E59" s="46"/>
      <c r="F59" s="46"/>
      <c r="G59" s="47"/>
      <c r="H59" s="35">
        <f>H60</f>
        <v>2374000</v>
      </c>
      <c r="I59" s="36"/>
      <c r="J59" s="1"/>
      <c r="K59" s="1"/>
      <c r="L59" s="1"/>
      <c r="M59" s="1"/>
      <c r="N59" s="1"/>
      <c r="O59" s="1"/>
    </row>
    <row r="60" spans="1:15" ht="22.15" customHeight="1" x14ac:dyDescent="0.3">
      <c r="A60" s="14">
        <v>9900000000</v>
      </c>
      <c r="B60" s="27" t="s">
        <v>9</v>
      </c>
      <c r="C60" s="28"/>
      <c r="D60" s="28"/>
      <c r="E60" s="28"/>
      <c r="F60" s="28"/>
      <c r="G60" s="29"/>
      <c r="H60" s="30">
        <f>2374000</f>
        <v>2374000</v>
      </c>
      <c r="I60" s="31"/>
      <c r="J60" s="1"/>
      <c r="K60" s="1"/>
      <c r="L60" s="1"/>
      <c r="M60" s="1"/>
      <c r="N60" s="1"/>
      <c r="O60" s="1"/>
    </row>
    <row r="61" spans="1:15" ht="48.6" customHeight="1" x14ac:dyDescent="0.3">
      <c r="A61" s="21">
        <v>41037400</v>
      </c>
      <c r="B61" s="41" t="s">
        <v>86</v>
      </c>
      <c r="C61" s="48"/>
      <c r="D61" s="48"/>
      <c r="E61" s="48"/>
      <c r="F61" s="48"/>
      <c r="G61" s="49"/>
      <c r="H61" s="50">
        <f>H62</f>
        <v>10075900</v>
      </c>
      <c r="I61" s="51"/>
      <c r="J61" s="1"/>
      <c r="K61" s="1"/>
      <c r="L61" s="1"/>
      <c r="M61" s="1"/>
      <c r="N61" s="1"/>
      <c r="O61" s="1"/>
    </row>
    <row r="62" spans="1:15" ht="22.15" customHeight="1" x14ac:dyDescent="0.3">
      <c r="A62" s="24">
        <v>9900000000</v>
      </c>
      <c r="B62" s="27" t="s">
        <v>9</v>
      </c>
      <c r="C62" s="28"/>
      <c r="D62" s="28"/>
      <c r="E62" s="28"/>
      <c r="F62" s="28"/>
      <c r="G62" s="29"/>
      <c r="H62" s="30">
        <f>5037900+5038000</f>
        <v>10075900</v>
      </c>
      <c r="I62" s="31"/>
      <c r="J62" s="1"/>
      <c r="K62" s="1"/>
      <c r="L62" s="1"/>
      <c r="M62" s="1"/>
      <c r="N62" s="1"/>
      <c r="O62" s="1"/>
    </row>
    <row r="63" spans="1:15" ht="37.15" customHeight="1" x14ac:dyDescent="0.3">
      <c r="A63" s="7">
        <v>41038800</v>
      </c>
      <c r="B63" s="41" t="s">
        <v>87</v>
      </c>
      <c r="C63" s="48"/>
      <c r="D63" s="48"/>
      <c r="E63" s="48"/>
      <c r="F63" s="48"/>
      <c r="G63" s="49"/>
      <c r="H63" s="50">
        <f>H64</f>
        <v>2000000</v>
      </c>
      <c r="I63" s="51"/>
      <c r="J63" s="1"/>
      <c r="K63" s="1"/>
      <c r="L63" s="1"/>
      <c r="M63" s="1"/>
      <c r="N63" s="1"/>
      <c r="O63" s="1"/>
    </row>
    <row r="64" spans="1:15" ht="28.15" customHeight="1" x14ac:dyDescent="0.3">
      <c r="A64" s="14">
        <v>9900000000</v>
      </c>
      <c r="B64" s="27" t="s">
        <v>9</v>
      </c>
      <c r="C64" s="28"/>
      <c r="D64" s="28"/>
      <c r="E64" s="28"/>
      <c r="F64" s="28"/>
      <c r="G64" s="29"/>
      <c r="H64" s="30">
        <v>2000000</v>
      </c>
      <c r="I64" s="31"/>
      <c r="J64" s="1"/>
      <c r="K64" s="1"/>
      <c r="L64" s="1"/>
      <c r="M64" s="1"/>
      <c r="N64" s="1"/>
      <c r="O64" s="1"/>
    </row>
    <row r="65" spans="1:15" ht="36.6" customHeight="1" x14ac:dyDescent="0.3">
      <c r="A65" s="7">
        <v>41053700</v>
      </c>
      <c r="B65" s="32" t="s">
        <v>85</v>
      </c>
      <c r="C65" s="46"/>
      <c r="D65" s="46"/>
      <c r="E65" s="46"/>
      <c r="F65" s="46"/>
      <c r="G65" s="47"/>
      <c r="H65" s="35">
        <f>H66</f>
        <v>35386350</v>
      </c>
      <c r="I65" s="36"/>
      <c r="J65" s="1"/>
      <c r="K65" s="1"/>
      <c r="L65" s="1"/>
      <c r="M65" s="1"/>
      <c r="N65" s="1"/>
      <c r="O65" s="1"/>
    </row>
    <row r="66" spans="1:15" ht="21.6" customHeight="1" x14ac:dyDescent="0.3">
      <c r="A66" s="12" t="s">
        <v>28</v>
      </c>
      <c r="B66" s="27" t="s">
        <v>11</v>
      </c>
      <c r="C66" s="28"/>
      <c r="D66" s="28"/>
      <c r="E66" s="28"/>
      <c r="F66" s="28"/>
      <c r="G66" s="29"/>
      <c r="H66" s="30">
        <f>35386350</f>
        <v>35386350</v>
      </c>
      <c r="I66" s="31"/>
      <c r="J66" s="1"/>
      <c r="K66" s="1"/>
      <c r="L66" s="1"/>
      <c r="M66" s="1"/>
      <c r="N66" s="1"/>
      <c r="O66" s="1"/>
    </row>
    <row r="67" spans="1:15" ht="24" customHeight="1" x14ac:dyDescent="0.3">
      <c r="A67" s="7">
        <v>41053900</v>
      </c>
      <c r="B67" s="32" t="s">
        <v>45</v>
      </c>
      <c r="C67" s="33"/>
      <c r="D67" s="33"/>
      <c r="E67" s="33"/>
      <c r="F67" s="33"/>
      <c r="G67" s="34"/>
      <c r="H67" s="35">
        <f>H68+H70+H72</f>
        <v>329320000</v>
      </c>
      <c r="I67" s="36"/>
      <c r="J67" s="1"/>
      <c r="K67" s="1"/>
      <c r="L67" s="1"/>
      <c r="M67" s="1"/>
      <c r="N67" s="1"/>
      <c r="O67" s="1"/>
    </row>
    <row r="68" spans="1:15" ht="71.45" customHeight="1" x14ac:dyDescent="0.3">
      <c r="A68" s="7"/>
      <c r="B68" s="32" t="s">
        <v>46</v>
      </c>
      <c r="C68" s="33"/>
      <c r="D68" s="33"/>
      <c r="E68" s="33"/>
      <c r="F68" s="33"/>
      <c r="G68" s="34"/>
      <c r="H68" s="35">
        <f>H69</f>
        <v>300000000</v>
      </c>
      <c r="I68" s="36"/>
      <c r="J68" s="1"/>
      <c r="K68" s="1"/>
      <c r="L68" s="1"/>
      <c r="M68" s="1"/>
      <c r="N68" s="1"/>
      <c r="O68" s="1"/>
    </row>
    <row r="69" spans="1:15" ht="21" customHeight="1" x14ac:dyDescent="0.3">
      <c r="A69" s="12" t="s">
        <v>28</v>
      </c>
      <c r="B69" s="27" t="s">
        <v>11</v>
      </c>
      <c r="C69" s="28"/>
      <c r="D69" s="28"/>
      <c r="E69" s="28"/>
      <c r="F69" s="28"/>
      <c r="G69" s="29"/>
      <c r="H69" s="30">
        <f>160000000+140000000</f>
        <v>300000000</v>
      </c>
      <c r="I69" s="31"/>
      <c r="J69" s="1"/>
      <c r="K69" s="1"/>
      <c r="L69" s="1"/>
      <c r="M69" s="1"/>
      <c r="N69" s="1"/>
      <c r="O69" s="1"/>
    </row>
    <row r="70" spans="1:15" ht="42.6" customHeight="1" x14ac:dyDescent="0.3">
      <c r="A70" s="7"/>
      <c r="B70" s="32" t="s">
        <v>64</v>
      </c>
      <c r="C70" s="33"/>
      <c r="D70" s="33"/>
      <c r="E70" s="33"/>
      <c r="F70" s="33"/>
      <c r="G70" s="34"/>
      <c r="H70" s="35">
        <f>H71</f>
        <v>28800000</v>
      </c>
      <c r="I70" s="36"/>
      <c r="J70" s="1"/>
      <c r="K70" s="1"/>
      <c r="L70" s="1"/>
      <c r="M70" s="1"/>
      <c r="N70" s="1"/>
      <c r="O70" s="1"/>
    </row>
    <row r="71" spans="1:15" ht="21.6" customHeight="1" x14ac:dyDescent="0.3">
      <c r="A71" s="12" t="s">
        <v>28</v>
      </c>
      <c r="B71" s="27" t="s">
        <v>11</v>
      </c>
      <c r="C71" s="28"/>
      <c r="D71" s="28"/>
      <c r="E71" s="28"/>
      <c r="F71" s="28"/>
      <c r="G71" s="29"/>
      <c r="H71" s="30">
        <f>28800000</f>
        <v>28800000</v>
      </c>
      <c r="I71" s="31"/>
      <c r="J71" s="1"/>
      <c r="K71" s="1"/>
      <c r="L71" s="1"/>
      <c r="M71" s="1"/>
      <c r="N71" s="1"/>
      <c r="O71" s="1"/>
    </row>
    <row r="72" spans="1:15" ht="36.6" customHeight="1" x14ac:dyDescent="0.3">
      <c r="A72" s="21"/>
      <c r="B72" s="32" t="s">
        <v>67</v>
      </c>
      <c r="C72" s="33"/>
      <c r="D72" s="33"/>
      <c r="E72" s="33"/>
      <c r="F72" s="33"/>
      <c r="G72" s="34"/>
      <c r="H72" s="35">
        <f>H73</f>
        <v>520000</v>
      </c>
      <c r="I72" s="36"/>
      <c r="J72" s="1"/>
      <c r="K72" s="1"/>
      <c r="L72" s="1"/>
      <c r="M72" s="1"/>
      <c r="N72" s="1"/>
      <c r="O72" s="1"/>
    </row>
    <row r="73" spans="1:15" ht="21" customHeight="1" x14ac:dyDescent="0.3">
      <c r="A73" s="22" t="s">
        <v>28</v>
      </c>
      <c r="B73" s="27" t="s">
        <v>11</v>
      </c>
      <c r="C73" s="28"/>
      <c r="D73" s="28"/>
      <c r="E73" s="28"/>
      <c r="F73" s="28"/>
      <c r="G73" s="29"/>
      <c r="H73" s="30">
        <f>95000+425000</f>
        <v>520000</v>
      </c>
      <c r="I73" s="31"/>
      <c r="J73" s="1"/>
      <c r="K73" s="1"/>
      <c r="L73" s="1"/>
      <c r="M73" s="1"/>
      <c r="N73" s="1"/>
      <c r="O73" s="1"/>
    </row>
    <row r="74" spans="1:15" ht="27.6" customHeight="1" x14ac:dyDescent="0.3">
      <c r="A74" s="7"/>
      <c r="B74" s="61" t="s">
        <v>37</v>
      </c>
      <c r="C74" s="62"/>
      <c r="D74" s="62"/>
      <c r="E74" s="62"/>
      <c r="F74" s="62"/>
      <c r="G74" s="63"/>
      <c r="H74" s="44">
        <f>H75+H76</f>
        <v>2051522924.51</v>
      </c>
      <c r="I74" s="45"/>
      <c r="J74" s="1"/>
      <c r="K74" s="1"/>
      <c r="L74" s="1"/>
      <c r="M74" s="1"/>
      <c r="N74" s="1"/>
      <c r="O74" s="1"/>
    </row>
    <row r="75" spans="1:15" ht="24.6" customHeight="1" x14ac:dyDescent="0.3">
      <c r="A75" s="7"/>
      <c r="B75" s="41" t="s">
        <v>14</v>
      </c>
      <c r="C75" s="42"/>
      <c r="D75" s="42"/>
      <c r="E75" s="42"/>
      <c r="F75" s="42"/>
      <c r="G75" s="43"/>
      <c r="H75" s="56">
        <f>H15+H19+H21+H26+H38+H40+H44+H52+H17+H31+H50+H34+H36+H28</f>
        <v>1649520174.51</v>
      </c>
      <c r="I75" s="57"/>
      <c r="J75" s="1"/>
      <c r="K75" s="1"/>
      <c r="L75" s="1"/>
      <c r="M75" s="1"/>
      <c r="N75" s="1"/>
      <c r="O75" s="1"/>
    </row>
    <row r="76" spans="1:15" ht="26.45" customHeight="1" x14ac:dyDescent="0.3">
      <c r="A76" s="7"/>
      <c r="B76" s="41" t="s">
        <v>13</v>
      </c>
      <c r="C76" s="48" t="s">
        <v>13</v>
      </c>
      <c r="D76" s="48"/>
      <c r="E76" s="48"/>
      <c r="F76" s="48"/>
      <c r="G76" s="49"/>
      <c r="H76" s="50">
        <f>H67+H57+H65+H59+H55+H61+H63</f>
        <v>402002750</v>
      </c>
      <c r="I76" s="51"/>
      <c r="J76" s="1"/>
      <c r="K76" s="1"/>
      <c r="L76" s="1"/>
      <c r="M76" s="1"/>
      <c r="N76" s="1"/>
      <c r="O76" s="1"/>
    </row>
    <row r="77" spans="1:15" ht="23.45" customHeight="1" x14ac:dyDescent="0.3">
      <c r="A77" s="109" t="s">
        <v>25</v>
      </c>
      <c r="B77" s="110"/>
      <c r="C77" s="110"/>
      <c r="D77" s="110"/>
      <c r="E77" s="110"/>
      <c r="F77" s="110"/>
      <c r="G77" s="110"/>
      <c r="H77" s="110"/>
      <c r="I77" s="110"/>
      <c r="J77" s="1"/>
      <c r="K77" s="1"/>
      <c r="L77" s="1"/>
      <c r="M77" s="1"/>
      <c r="N77" s="1"/>
      <c r="O77" s="1"/>
    </row>
    <row r="78" spans="1:15" ht="14.45" customHeight="1" x14ac:dyDescent="0.3">
      <c r="A78" s="1"/>
      <c r="B78" s="1"/>
      <c r="C78" s="1"/>
      <c r="D78" s="1"/>
      <c r="E78" s="1"/>
      <c r="F78" s="1"/>
      <c r="G78" s="1"/>
      <c r="H78" s="1"/>
      <c r="I78" s="5" t="s">
        <v>2</v>
      </c>
      <c r="J78" s="1"/>
      <c r="K78" s="1"/>
      <c r="L78" s="1"/>
      <c r="M78" s="1"/>
      <c r="N78" s="1"/>
      <c r="O78" s="1"/>
    </row>
    <row r="79" spans="1:15" ht="116.45" customHeight="1" x14ac:dyDescent="0.3">
      <c r="A79" s="11" t="s">
        <v>15</v>
      </c>
      <c r="B79" s="11" t="s">
        <v>24</v>
      </c>
      <c r="C79" s="93" t="s">
        <v>6</v>
      </c>
      <c r="D79" s="94"/>
      <c r="E79" s="94"/>
      <c r="F79" s="94"/>
      <c r="G79" s="95"/>
      <c r="H79" s="96" t="s">
        <v>5</v>
      </c>
      <c r="I79" s="97"/>
      <c r="J79" s="1"/>
      <c r="K79" s="1"/>
      <c r="L79" s="1"/>
      <c r="M79" s="1"/>
      <c r="N79" s="1"/>
      <c r="O79" s="1"/>
    </row>
    <row r="80" spans="1:15" ht="12" customHeight="1" x14ac:dyDescent="0.3">
      <c r="A80" s="10">
        <v>1</v>
      </c>
      <c r="B80" s="10">
        <v>2</v>
      </c>
      <c r="C80" s="101">
        <v>3</v>
      </c>
      <c r="D80" s="102"/>
      <c r="E80" s="102"/>
      <c r="F80" s="102"/>
      <c r="G80" s="103"/>
      <c r="H80" s="107">
        <v>4</v>
      </c>
      <c r="I80" s="108"/>
      <c r="J80" s="1"/>
      <c r="K80" s="1"/>
      <c r="L80" s="1"/>
      <c r="M80" s="1"/>
      <c r="N80" s="1"/>
      <c r="O80" s="1"/>
    </row>
    <row r="81" spans="1:15" ht="21" customHeight="1" x14ac:dyDescent="0.3">
      <c r="A81" s="82" t="s">
        <v>8</v>
      </c>
      <c r="B81" s="83"/>
      <c r="C81" s="83"/>
      <c r="D81" s="83"/>
      <c r="E81" s="83"/>
      <c r="F81" s="83"/>
      <c r="G81" s="83"/>
      <c r="H81" s="83"/>
      <c r="I81" s="84"/>
      <c r="J81" s="1"/>
      <c r="K81" s="1"/>
      <c r="L81" s="1"/>
      <c r="M81" s="1"/>
      <c r="N81" s="1"/>
      <c r="O81" s="1"/>
    </row>
    <row r="82" spans="1:15" ht="21" customHeight="1" x14ac:dyDescent="0.3">
      <c r="A82" s="4">
        <v>3719110</v>
      </c>
      <c r="B82" s="4">
        <v>9110</v>
      </c>
      <c r="C82" s="65" t="s">
        <v>39</v>
      </c>
      <c r="D82" s="66"/>
      <c r="E82" s="66"/>
      <c r="F82" s="66"/>
      <c r="G82" s="66"/>
      <c r="H82" s="50">
        <f>H83</f>
        <v>194172400</v>
      </c>
      <c r="I82" s="51"/>
      <c r="J82" s="1"/>
      <c r="K82" s="1"/>
      <c r="L82" s="1"/>
      <c r="M82" s="1"/>
      <c r="N82" s="1"/>
      <c r="O82" s="1"/>
    </row>
    <row r="83" spans="1:15" ht="20.45" customHeight="1" x14ac:dyDescent="0.3">
      <c r="A83" s="13">
        <v>9900000000</v>
      </c>
      <c r="B83" s="4"/>
      <c r="C83" s="54" t="s">
        <v>9</v>
      </c>
      <c r="D83" s="55"/>
      <c r="E83" s="55"/>
      <c r="F83" s="55"/>
      <c r="G83" s="55"/>
      <c r="H83" s="69">
        <f>182036600+12135800</f>
        <v>194172400</v>
      </c>
      <c r="I83" s="70"/>
      <c r="J83" s="1"/>
      <c r="K83" s="1"/>
      <c r="L83" s="1"/>
      <c r="M83" s="1"/>
      <c r="N83" s="1"/>
      <c r="O83" s="1"/>
    </row>
    <row r="84" spans="1:15" ht="19.149999999999999" customHeight="1" x14ac:dyDescent="0.3">
      <c r="A84" s="20">
        <v>3719150</v>
      </c>
      <c r="B84" s="4">
        <v>9150</v>
      </c>
      <c r="C84" s="65" t="s">
        <v>16</v>
      </c>
      <c r="D84" s="66"/>
      <c r="E84" s="66"/>
      <c r="F84" s="66"/>
      <c r="G84" s="66"/>
      <c r="H84" s="50">
        <f>SUM(H85:I91)</f>
        <v>396633900</v>
      </c>
      <c r="I84" s="51"/>
      <c r="J84" s="1"/>
      <c r="K84" s="1"/>
      <c r="L84" s="1"/>
      <c r="M84" s="1"/>
      <c r="N84" s="1"/>
      <c r="O84" s="1"/>
    </row>
    <row r="85" spans="1:15" ht="22.15" customHeight="1" x14ac:dyDescent="0.3">
      <c r="A85" s="12" t="s">
        <v>29</v>
      </c>
      <c r="B85" s="4"/>
      <c r="C85" s="54" t="s">
        <v>17</v>
      </c>
      <c r="D85" s="55"/>
      <c r="E85" s="55"/>
      <c r="F85" s="55"/>
      <c r="G85" s="55"/>
      <c r="H85" s="30">
        <f>52383100</f>
        <v>52383100</v>
      </c>
      <c r="I85" s="31"/>
      <c r="J85" s="1"/>
      <c r="K85" s="1"/>
      <c r="L85" s="1"/>
      <c r="M85" s="1"/>
      <c r="N85" s="1"/>
      <c r="O85" s="1"/>
    </row>
    <row r="86" spans="1:15" ht="22.15" customHeight="1" x14ac:dyDescent="0.3">
      <c r="A86" s="12" t="s">
        <v>30</v>
      </c>
      <c r="B86" s="4"/>
      <c r="C86" s="54" t="s">
        <v>18</v>
      </c>
      <c r="D86" s="55"/>
      <c r="E86" s="55"/>
      <c r="F86" s="55"/>
      <c r="G86" s="55"/>
      <c r="H86" s="30">
        <f>45828500+2730000+190000</f>
        <v>48748500</v>
      </c>
      <c r="I86" s="31"/>
      <c r="J86" s="1"/>
      <c r="K86" s="1"/>
      <c r="L86" s="1"/>
      <c r="M86" s="1"/>
      <c r="N86" s="1"/>
      <c r="O86" s="1"/>
    </row>
    <row r="87" spans="1:15" ht="22.15" customHeight="1" x14ac:dyDescent="0.3">
      <c r="A87" s="12" t="s">
        <v>31</v>
      </c>
      <c r="B87" s="4"/>
      <c r="C87" s="54" t="s">
        <v>19</v>
      </c>
      <c r="D87" s="55"/>
      <c r="E87" s="55"/>
      <c r="F87" s="55"/>
      <c r="G87" s="55"/>
      <c r="H87" s="30">
        <f>58518200+2730000</f>
        <v>61248200</v>
      </c>
      <c r="I87" s="31"/>
      <c r="J87" s="1"/>
      <c r="K87" s="1"/>
      <c r="L87" s="1"/>
      <c r="M87" s="1"/>
      <c r="N87" s="1"/>
      <c r="O87" s="1"/>
    </row>
    <row r="88" spans="1:15" ht="24.6" customHeight="1" x14ac:dyDescent="0.3">
      <c r="A88" s="12" t="s">
        <v>32</v>
      </c>
      <c r="B88" s="4"/>
      <c r="C88" s="54" t="s">
        <v>20</v>
      </c>
      <c r="D88" s="55"/>
      <c r="E88" s="55"/>
      <c r="F88" s="55"/>
      <c r="G88" s="55"/>
      <c r="H88" s="30">
        <f>49874400+1000000+2300000</f>
        <v>53174400</v>
      </c>
      <c r="I88" s="31"/>
      <c r="J88" s="1"/>
      <c r="K88" s="1"/>
      <c r="L88" s="1"/>
      <c r="M88" s="1"/>
      <c r="N88" s="1"/>
      <c r="O88" s="1"/>
    </row>
    <row r="89" spans="1:15" ht="22.15" customHeight="1" x14ac:dyDescent="0.3">
      <c r="A89" s="12" t="s">
        <v>33</v>
      </c>
      <c r="B89" s="4"/>
      <c r="C89" s="54" t="s">
        <v>21</v>
      </c>
      <c r="D89" s="55"/>
      <c r="E89" s="55"/>
      <c r="F89" s="55"/>
      <c r="G89" s="55"/>
      <c r="H89" s="30">
        <f>48489700</f>
        <v>48489700</v>
      </c>
      <c r="I89" s="31"/>
      <c r="J89" s="1"/>
      <c r="K89" s="1"/>
      <c r="L89" s="1"/>
      <c r="M89" s="1"/>
      <c r="N89" s="1"/>
      <c r="O89" s="1"/>
    </row>
    <row r="90" spans="1:15" ht="25.9" customHeight="1" x14ac:dyDescent="0.3">
      <c r="A90" s="12" t="s">
        <v>34</v>
      </c>
      <c r="B90" s="4"/>
      <c r="C90" s="54" t="s">
        <v>22</v>
      </c>
      <c r="D90" s="55"/>
      <c r="E90" s="55"/>
      <c r="F90" s="55"/>
      <c r="G90" s="55"/>
      <c r="H90" s="30">
        <f>79656600+2730000+3000000</f>
        <v>85386600</v>
      </c>
      <c r="I90" s="31"/>
      <c r="J90" s="1"/>
      <c r="K90" s="1"/>
      <c r="L90" s="1"/>
      <c r="M90" s="1"/>
      <c r="N90" s="1"/>
      <c r="O90" s="1"/>
    </row>
    <row r="91" spans="1:15" ht="21.6" customHeight="1" x14ac:dyDescent="0.3">
      <c r="A91" s="12" t="s">
        <v>35</v>
      </c>
      <c r="B91" s="4"/>
      <c r="C91" s="54" t="s">
        <v>23</v>
      </c>
      <c r="D91" s="55"/>
      <c r="E91" s="55"/>
      <c r="F91" s="55"/>
      <c r="G91" s="55"/>
      <c r="H91" s="30">
        <f>44083400+2730000+390000</f>
        <v>47203400</v>
      </c>
      <c r="I91" s="31"/>
      <c r="J91" s="1"/>
      <c r="K91" s="1"/>
      <c r="L91" s="1"/>
      <c r="M91" s="1"/>
      <c r="N91" s="1"/>
      <c r="O91" s="1"/>
    </row>
    <row r="92" spans="1:15" ht="28.15" customHeight="1" x14ac:dyDescent="0.3">
      <c r="A92" s="15" t="s">
        <v>50</v>
      </c>
      <c r="B92" s="4">
        <v>9150</v>
      </c>
      <c r="C92" s="65" t="s">
        <v>16</v>
      </c>
      <c r="D92" s="66"/>
      <c r="E92" s="66"/>
      <c r="F92" s="66"/>
      <c r="G92" s="66"/>
      <c r="H92" s="50">
        <f>SUM(H93:I94)</f>
        <v>627706.30000000005</v>
      </c>
      <c r="I92" s="51"/>
      <c r="J92" s="1"/>
      <c r="K92" s="1"/>
      <c r="L92" s="1"/>
      <c r="M92" s="1"/>
      <c r="N92" s="1"/>
      <c r="O92" s="1"/>
    </row>
    <row r="93" spans="1:15" ht="25.9" customHeight="1" x14ac:dyDescent="0.3">
      <c r="A93" s="12" t="s">
        <v>30</v>
      </c>
      <c r="B93" s="4"/>
      <c r="C93" s="54" t="s">
        <v>18</v>
      </c>
      <c r="D93" s="55"/>
      <c r="E93" s="55"/>
      <c r="F93" s="55"/>
      <c r="G93" s="55"/>
      <c r="H93" s="30">
        <f>34442.46+20810.06+52214.95+86819.38</f>
        <v>194286.85</v>
      </c>
      <c r="I93" s="31"/>
      <c r="J93" s="1"/>
      <c r="K93" s="1"/>
      <c r="L93" s="1"/>
      <c r="M93" s="1"/>
      <c r="N93" s="1"/>
      <c r="O93" s="1"/>
    </row>
    <row r="94" spans="1:15" ht="26.45" customHeight="1" x14ac:dyDescent="0.3">
      <c r="A94" s="12" t="s">
        <v>33</v>
      </c>
      <c r="B94" s="4"/>
      <c r="C94" s="54" t="s">
        <v>21</v>
      </c>
      <c r="D94" s="55"/>
      <c r="E94" s="55"/>
      <c r="F94" s="55"/>
      <c r="G94" s="55"/>
      <c r="H94" s="30">
        <f>28369.02+22437.49+184867.85+197745.09</f>
        <v>433419.45</v>
      </c>
      <c r="I94" s="31"/>
      <c r="J94" s="1"/>
      <c r="K94" s="1"/>
      <c r="L94" s="1"/>
      <c r="M94" s="1"/>
      <c r="N94" s="1"/>
      <c r="O94" s="1"/>
    </row>
    <row r="95" spans="1:15" ht="328.15" customHeight="1" x14ac:dyDescent="0.3">
      <c r="A95" s="17" t="s">
        <v>76</v>
      </c>
      <c r="B95" s="7">
        <v>9246</v>
      </c>
      <c r="C95" s="52" t="s">
        <v>77</v>
      </c>
      <c r="D95" s="53"/>
      <c r="E95" s="53"/>
      <c r="F95" s="53"/>
      <c r="G95" s="53"/>
      <c r="H95" s="35">
        <f>SUM(H96:I102)</f>
        <v>31232111.91</v>
      </c>
      <c r="I95" s="36"/>
      <c r="J95" s="1"/>
      <c r="K95" s="1"/>
      <c r="L95" s="1"/>
      <c r="M95" s="1"/>
      <c r="N95" s="1"/>
      <c r="O95" s="1"/>
    </row>
    <row r="96" spans="1:15" ht="26.45" customHeight="1" x14ac:dyDescent="0.3">
      <c r="A96" s="13" t="s">
        <v>29</v>
      </c>
      <c r="B96" s="4"/>
      <c r="C96" s="54" t="s">
        <v>17</v>
      </c>
      <c r="D96" s="55"/>
      <c r="E96" s="55"/>
      <c r="F96" s="55"/>
      <c r="G96" s="55"/>
      <c r="H96" s="30">
        <v>2520340.92</v>
      </c>
      <c r="I96" s="31"/>
      <c r="J96" s="1"/>
      <c r="K96" s="1"/>
      <c r="L96" s="1"/>
      <c r="M96" s="1"/>
      <c r="N96" s="1"/>
      <c r="O96" s="1"/>
    </row>
    <row r="97" spans="1:15" ht="26.45" customHeight="1" x14ac:dyDescent="0.3">
      <c r="A97" s="13" t="s">
        <v>30</v>
      </c>
      <c r="B97" s="4"/>
      <c r="C97" s="54" t="s">
        <v>18</v>
      </c>
      <c r="D97" s="55"/>
      <c r="E97" s="55"/>
      <c r="F97" s="55"/>
      <c r="G97" s="55"/>
      <c r="H97" s="30">
        <v>8975470.7100000009</v>
      </c>
      <c r="I97" s="31"/>
      <c r="J97" s="1"/>
      <c r="K97" s="1"/>
      <c r="L97" s="1"/>
      <c r="M97" s="1"/>
      <c r="N97" s="1"/>
      <c r="O97" s="1"/>
    </row>
    <row r="98" spans="1:15" ht="26.45" customHeight="1" x14ac:dyDescent="0.3">
      <c r="A98" s="13" t="s">
        <v>31</v>
      </c>
      <c r="B98" s="4"/>
      <c r="C98" s="54" t="s">
        <v>19</v>
      </c>
      <c r="D98" s="55"/>
      <c r="E98" s="55"/>
      <c r="F98" s="55"/>
      <c r="G98" s="55"/>
      <c r="H98" s="30">
        <v>3138072.21</v>
      </c>
      <c r="I98" s="31"/>
      <c r="J98" s="1"/>
      <c r="K98" s="1"/>
      <c r="L98" s="1"/>
      <c r="M98" s="1"/>
      <c r="N98" s="1"/>
      <c r="O98" s="1"/>
    </row>
    <row r="99" spans="1:15" ht="26.45" customHeight="1" x14ac:dyDescent="0.3">
      <c r="A99" s="13" t="s">
        <v>32</v>
      </c>
      <c r="B99" s="4"/>
      <c r="C99" s="54" t="s">
        <v>20</v>
      </c>
      <c r="D99" s="55"/>
      <c r="E99" s="55"/>
      <c r="F99" s="55"/>
      <c r="G99" s="55"/>
      <c r="H99" s="30">
        <v>4702774.4400000004</v>
      </c>
      <c r="I99" s="31"/>
      <c r="J99" s="1"/>
      <c r="K99" s="1"/>
      <c r="L99" s="1"/>
      <c r="M99" s="1"/>
      <c r="N99" s="1"/>
      <c r="O99" s="1"/>
    </row>
    <row r="100" spans="1:15" ht="26.45" customHeight="1" x14ac:dyDescent="0.3">
      <c r="A100" s="13" t="s">
        <v>33</v>
      </c>
      <c r="B100" s="4"/>
      <c r="C100" s="54" t="s">
        <v>21</v>
      </c>
      <c r="D100" s="55"/>
      <c r="E100" s="55"/>
      <c r="F100" s="55"/>
      <c r="G100" s="55"/>
      <c r="H100" s="30">
        <v>5666999.2199999997</v>
      </c>
      <c r="I100" s="31"/>
      <c r="J100" s="1"/>
      <c r="K100" s="1"/>
      <c r="L100" s="1"/>
      <c r="M100" s="1"/>
      <c r="N100" s="1"/>
      <c r="O100" s="1"/>
    </row>
    <row r="101" spans="1:15" ht="26.45" customHeight="1" x14ac:dyDescent="0.3">
      <c r="A101" s="13" t="s">
        <v>34</v>
      </c>
      <c r="B101" s="4"/>
      <c r="C101" s="54" t="s">
        <v>22</v>
      </c>
      <c r="D101" s="55"/>
      <c r="E101" s="55"/>
      <c r="F101" s="55"/>
      <c r="G101" s="55"/>
      <c r="H101" s="30">
        <v>4163806.82</v>
      </c>
      <c r="I101" s="31"/>
      <c r="J101" s="1"/>
      <c r="K101" s="1"/>
      <c r="L101" s="1"/>
      <c r="M101" s="1"/>
      <c r="N101" s="1"/>
      <c r="O101" s="1"/>
    </row>
    <row r="102" spans="1:15" ht="26.45" customHeight="1" x14ac:dyDescent="0.3">
      <c r="A102" s="13" t="s">
        <v>35</v>
      </c>
      <c r="B102" s="4"/>
      <c r="C102" s="54" t="s">
        <v>23</v>
      </c>
      <c r="D102" s="55"/>
      <c r="E102" s="55"/>
      <c r="F102" s="55"/>
      <c r="G102" s="55"/>
      <c r="H102" s="30">
        <v>2064647.59</v>
      </c>
      <c r="I102" s="31"/>
      <c r="J102" s="1"/>
      <c r="K102" s="1"/>
      <c r="L102" s="1"/>
      <c r="M102" s="1"/>
      <c r="N102" s="1"/>
      <c r="O102" s="1"/>
    </row>
    <row r="103" spans="1:15" ht="70.900000000000006" customHeight="1" x14ac:dyDescent="0.3">
      <c r="A103" s="6" t="s">
        <v>66</v>
      </c>
      <c r="B103" s="7">
        <v>9518</v>
      </c>
      <c r="C103" s="111" t="s">
        <v>65</v>
      </c>
      <c r="D103" s="46"/>
      <c r="E103" s="46"/>
      <c r="F103" s="46"/>
      <c r="G103" s="47"/>
      <c r="H103" s="35">
        <f>SUM(H104:I105)</f>
        <v>140544</v>
      </c>
      <c r="I103" s="36"/>
      <c r="J103" s="1"/>
      <c r="K103" s="1"/>
      <c r="L103" s="1"/>
      <c r="M103" s="1"/>
      <c r="N103" s="1"/>
      <c r="O103" s="1"/>
    </row>
    <row r="104" spans="1:15" ht="27.6" customHeight="1" x14ac:dyDescent="0.3">
      <c r="A104" s="6" t="s">
        <v>29</v>
      </c>
      <c r="B104" s="7"/>
      <c r="C104" s="58" t="s">
        <v>17</v>
      </c>
      <c r="D104" s="59"/>
      <c r="E104" s="59"/>
      <c r="F104" s="59"/>
      <c r="G104" s="59"/>
      <c r="H104" s="30">
        <f>70272</f>
        <v>70272</v>
      </c>
      <c r="I104" s="31"/>
      <c r="J104" s="1"/>
      <c r="K104" s="1"/>
      <c r="L104" s="1"/>
      <c r="M104" s="1"/>
      <c r="N104" s="1"/>
      <c r="O104" s="1"/>
    </row>
    <row r="105" spans="1:15" ht="33" customHeight="1" x14ac:dyDescent="0.3">
      <c r="A105" s="6" t="s">
        <v>35</v>
      </c>
      <c r="B105" s="7"/>
      <c r="C105" s="58" t="s">
        <v>23</v>
      </c>
      <c r="D105" s="59"/>
      <c r="E105" s="59"/>
      <c r="F105" s="59"/>
      <c r="G105" s="59"/>
      <c r="H105" s="30">
        <f>70272</f>
        <v>70272</v>
      </c>
      <c r="I105" s="31"/>
      <c r="J105" s="1"/>
      <c r="K105" s="1"/>
      <c r="L105" s="1"/>
      <c r="M105" s="1"/>
      <c r="N105" s="1"/>
      <c r="O105" s="1"/>
    </row>
    <row r="106" spans="1:15" ht="108" customHeight="1" x14ac:dyDescent="0.3">
      <c r="A106" s="6" t="s">
        <v>73</v>
      </c>
      <c r="B106" s="7">
        <v>9770</v>
      </c>
      <c r="C106" s="52" t="s">
        <v>74</v>
      </c>
      <c r="D106" s="53"/>
      <c r="E106" s="53"/>
      <c r="F106" s="53"/>
      <c r="G106" s="53"/>
      <c r="H106" s="35">
        <f>H107</f>
        <v>3040984</v>
      </c>
      <c r="I106" s="36"/>
      <c r="J106" s="1"/>
      <c r="K106" s="1"/>
      <c r="L106" s="1"/>
      <c r="M106" s="1"/>
      <c r="N106" s="1"/>
      <c r="O106" s="1"/>
    </row>
    <row r="107" spans="1:15" ht="23.45" customHeight="1" x14ac:dyDescent="0.3">
      <c r="A107" s="12" t="s">
        <v>34</v>
      </c>
      <c r="B107" s="4"/>
      <c r="C107" s="54" t="s">
        <v>22</v>
      </c>
      <c r="D107" s="55"/>
      <c r="E107" s="55"/>
      <c r="F107" s="55"/>
      <c r="G107" s="55"/>
      <c r="H107" s="30">
        <f>1500000+1540984</f>
        <v>3040984</v>
      </c>
      <c r="I107" s="31"/>
      <c r="J107" s="1"/>
      <c r="K107" s="1"/>
      <c r="L107" s="1"/>
      <c r="M107" s="1"/>
      <c r="N107" s="1"/>
      <c r="O107" s="1"/>
    </row>
    <row r="108" spans="1:15" ht="72.599999999999994" customHeight="1" x14ac:dyDescent="0.3">
      <c r="A108" s="6" t="s">
        <v>10</v>
      </c>
      <c r="B108" s="7">
        <v>9770</v>
      </c>
      <c r="C108" s="52" t="s">
        <v>68</v>
      </c>
      <c r="D108" s="53"/>
      <c r="E108" s="53"/>
      <c r="F108" s="53"/>
      <c r="G108" s="53"/>
      <c r="H108" s="35">
        <f>H109</f>
        <v>2600000</v>
      </c>
      <c r="I108" s="36"/>
      <c r="J108" s="1"/>
      <c r="K108" s="1"/>
      <c r="L108" s="1"/>
      <c r="M108" s="1"/>
      <c r="N108" s="1"/>
      <c r="O108" s="1"/>
    </row>
    <row r="109" spans="1:15" ht="24" customHeight="1" x14ac:dyDescent="0.3">
      <c r="A109" s="12" t="s">
        <v>28</v>
      </c>
      <c r="B109" s="7"/>
      <c r="C109" s="58" t="s">
        <v>11</v>
      </c>
      <c r="D109" s="59"/>
      <c r="E109" s="59"/>
      <c r="F109" s="59"/>
      <c r="G109" s="59"/>
      <c r="H109" s="30">
        <f>2600000</f>
        <v>2600000</v>
      </c>
      <c r="I109" s="31"/>
      <c r="J109" s="1"/>
      <c r="K109" s="1"/>
      <c r="L109" s="1"/>
      <c r="M109" s="1"/>
      <c r="N109" s="1"/>
      <c r="O109" s="1"/>
    </row>
    <row r="110" spans="1:15" ht="101.45" customHeight="1" x14ac:dyDescent="0.3">
      <c r="A110" s="6" t="s">
        <v>10</v>
      </c>
      <c r="B110" s="7">
        <v>9770</v>
      </c>
      <c r="C110" s="52" t="s">
        <v>72</v>
      </c>
      <c r="D110" s="53"/>
      <c r="E110" s="53"/>
      <c r="F110" s="53"/>
      <c r="G110" s="53"/>
      <c r="H110" s="35">
        <f>H111</f>
        <v>990000</v>
      </c>
      <c r="I110" s="36"/>
      <c r="J110" s="1"/>
      <c r="K110" s="1"/>
      <c r="L110" s="1"/>
      <c r="M110" s="1"/>
      <c r="N110" s="1"/>
      <c r="O110" s="1"/>
    </row>
    <row r="111" spans="1:15" ht="24" customHeight="1" x14ac:dyDescent="0.3">
      <c r="A111" s="12" t="s">
        <v>28</v>
      </c>
      <c r="B111" s="7"/>
      <c r="C111" s="58" t="s">
        <v>11</v>
      </c>
      <c r="D111" s="59"/>
      <c r="E111" s="59"/>
      <c r="F111" s="59"/>
      <c r="G111" s="59"/>
      <c r="H111" s="30">
        <f>990000</f>
        <v>990000</v>
      </c>
      <c r="I111" s="31"/>
      <c r="J111" s="1"/>
      <c r="K111" s="1"/>
      <c r="L111" s="1"/>
      <c r="M111" s="1"/>
      <c r="N111" s="1"/>
      <c r="O111" s="1"/>
    </row>
    <row r="112" spans="1:15" ht="83.45" customHeight="1" x14ac:dyDescent="0.3">
      <c r="A112" s="6" t="s">
        <v>62</v>
      </c>
      <c r="B112" s="7">
        <v>9770</v>
      </c>
      <c r="C112" s="52" t="s">
        <v>70</v>
      </c>
      <c r="D112" s="53"/>
      <c r="E112" s="53"/>
      <c r="F112" s="53"/>
      <c r="G112" s="53"/>
      <c r="H112" s="35">
        <f>SUM(H113:I116)</f>
        <v>21240367.240000002</v>
      </c>
      <c r="I112" s="36"/>
      <c r="J112" s="1"/>
      <c r="K112" s="1"/>
      <c r="L112" s="1"/>
      <c r="M112" s="1"/>
      <c r="N112" s="1"/>
      <c r="O112" s="1"/>
    </row>
    <row r="113" spans="1:15" ht="31.9" customHeight="1" x14ac:dyDescent="0.3">
      <c r="A113" s="12" t="s">
        <v>29</v>
      </c>
      <c r="B113" s="4"/>
      <c r="C113" s="54" t="s">
        <v>17</v>
      </c>
      <c r="D113" s="55"/>
      <c r="E113" s="55"/>
      <c r="F113" s="55"/>
      <c r="G113" s="55"/>
      <c r="H113" s="30">
        <f>10781393-2113493.76</f>
        <v>8667899.2400000002</v>
      </c>
      <c r="I113" s="31"/>
      <c r="J113" s="1"/>
      <c r="K113" s="1"/>
      <c r="L113" s="1"/>
      <c r="M113" s="1"/>
      <c r="N113" s="1"/>
      <c r="O113" s="1"/>
    </row>
    <row r="114" spans="1:15" ht="28.9" customHeight="1" x14ac:dyDescent="0.3">
      <c r="A114" s="12" t="s">
        <v>30</v>
      </c>
      <c r="B114" s="4"/>
      <c r="C114" s="54" t="s">
        <v>18</v>
      </c>
      <c r="D114" s="55"/>
      <c r="E114" s="55"/>
      <c r="F114" s="55"/>
      <c r="G114" s="55"/>
      <c r="H114" s="30">
        <f>8166372+898000-1813844</f>
        <v>7250528</v>
      </c>
      <c r="I114" s="31"/>
      <c r="J114" s="1"/>
      <c r="K114" s="1"/>
      <c r="L114" s="1"/>
      <c r="M114" s="1"/>
      <c r="N114" s="1"/>
      <c r="O114" s="1"/>
    </row>
    <row r="115" spans="1:15" ht="31.9" customHeight="1" x14ac:dyDescent="0.3">
      <c r="A115" s="12" t="s">
        <v>34</v>
      </c>
      <c r="B115" s="4"/>
      <c r="C115" s="54" t="s">
        <v>22</v>
      </c>
      <c r="D115" s="55"/>
      <c r="E115" s="55"/>
      <c r="F115" s="55"/>
      <c r="G115" s="55"/>
      <c r="H115" s="30">
        <f>3049091+2159580</f>
        <v>5208671</v>
      </c>
      <c r="I115" s="31"/>
      <c r="J115" s="1"/>
      <c r="K115" s="1"/>
      <c r="L115" s="1"/>
      <c r="M115" s="1"/>
      <c r="N115" s="1"/>
      <c r="O115" s="1"/>
    </row>
    <row r="116" spans="1:15" ht="27" customHeight="1" x14ac:dyDescent="0.3">
      <c r="A116" s="12" t="s">
        <v>35</v>
      </c>
      <c r="B116" s="4"/>
      <c r="C116" s="54" t="s">
        <v>23</v>
      </c>
      <c r="D116" s="55"/>
      <c r="E116" s="55"/>
      <c r="F116" s="55"/>
      <c r="G116" s="55"/>
      <c r="H116" s="30">
        <f>113269</f>
        <v>113269</v>
      </c>
      <c r="I116" s="31"/>
      <c r="J116" s="1"/>
      <c r="K116" s="1"/>
      <c r="L116" s="1"/>
      <c r="M116" s="1"/>
      <c r="N116" s="1"/>
      <c r="O116" s="1"/>
    </row>
    <row r="117" spans="1:15" ht="116.45" customHeight="1" x14ac:dyDescent="0.3">
      <c r="A117" s="6" t="s">
        <v>40</v>
      </c>
      <c r="B117" s="7">
        <v>9770</v>
      </c>
      <c r="C117" s="52" t="s">
        <v>69</v>
      </c>
      <c r="D117" s="53"/>
      <c r="E117" s="53"/>
      <c r="F117" s="53"/>
      <c r="G117" s="53"/>
      <c r="H117" s="35">
        <f>H118</f>
        <v>1819800</v>
      </c>
      <c r="I117" s="36"/>
      <c r="J117" s="1"/>
      <c r="K117" s="1"/>
      <c r="L117" s="1"/>
      <c r="M117" s="1"/>
      <c r="N117" s="1"/>
      <c r="O117" s="1"/>
    </row>
    <row r="118" spans="1:15" ht="24" customHeight="1" x14ac:dyDescent="0.3">
      <c r="A118" s="6" t="s">
        <v>28</v>
      </c>
      <c r="B118" s="7"/>
      <c r="C118" s="58" t="s">
        <v>11</v>
      </c>
      <c r="D118" s="59"/>
      <c r="E118" s="59"/>
      <c r="F118" s="59"/>
      <c r="G118" s="59"/>
      <c r="H118" s="30">
        <f>1819800</f>
        <v>1819800</v>
      </c>
      <c r="I118" s="31"/>
      <c r="J118" s="1"/>
      <c r="K118" s="1"/>
      <c r="L118" s="1"/>
      <c r="M118" s="1"/>
      <c r="N118" s="1"/>
      <c r="O118" s="1"/>
    </row>
    <row r="119" spans="1:15" ht="49.15" customHeight="1" x14ac:dyDescent="0.3">
      <c r="A119" s="23" t="s">
        <v>51</v>
      </c>
      <c r="B119" s="7">
        <v>9800</v>
      </c>
      <c r="C119" s="52" t="s">
        <v>52</v>
      </c>
      <c r="D119" s="53"/>
      <c r="E119" s="53"/>
      <c r="F119" s="53"/>
      <c r="G119" s="53"/>
      <c r="H119" s="35">
        <f>H120</f>
        <v>54143062</v>
      </c>
      <c r="I119" s="36"/>
      <c r="J119" s="1"/>
      <c r="K119" s="1"/>
      <c r="L119" s="1"/>
      <c r="M119" s="1"/>
      <c r="N119" s="1"/>
      <c r="O119" s="1"/>
    </row>
    <row r="120" spans="1:15" ht="24.6" customHeight="1" x14ac:dyDescent="0.3">
      <c r="A120" s="22">
        <v>9900000000</v>
      </c>
      <c r="B120" s="4"/>
      <c r="C120" s="54" t="s">
        <v>9</v>
      </c>
      <c r="D120" s="55"/>
      <c r="E120" s="55"/>
      <c r="F120" s="55"/>
      <c r="G120" s="55"/>
      <c r="H120" s="69">
        <f>110066+30000000+9850000+5000000+550000-30000000+4880000+16851580+1000000+2000000+384160+1593356+1000000+1200000+8000000+1000000+2300000-1576100</f>
        <v>54143062</v>
      </c>
      <c r="I120" s="70"/>
      <c r="J120" s="1"/>
      <c r="K120" s="1"/>
      <c r="L120" s="1"/>
      <c r="M120" s="1"/>
      <c r="N120" s="1"/>
      <c r="O120" s="1"/>
    </row>
    <row r="121" spans="1:15" ht="55.15" customHeight="1" x14ac:dyDescent="0.3">
      <c r="A121" s="17" t="s">
        <v>79</v>
      </c>
      <c r="B121" s="7">
        <v>9800</v>
      </c>
      <c r="C121" s="52" t="s">
        <v>52</v>
      </c>
      <c r="D121" s="53"/>
      <c r="E121" s="53"/>
      <c r="F121" s="53"/>
      <c r="G121" s="53"/>
      <c r="H121" s="35">
        <f>H122</f>
        <v>1200000</v>
      </c>
      <c r="I121" s="36"/>
      <c r="J121" s="1"/>
      <c r="K121" s="1"/>
      <c r="L121" s="1"/>
      <c r="M121" s="1"/>
      <c r="N121" s="1"/>
      <c r="O121" s="1"/>
    </row>
    <row r="122" spans="1:15" ht="22.15" customHeight="1" x14ac:dyDescent="0.3">
      <c r="A122" s="13">
        <v>9900000000</v>
      </c>
      <c r="B122" s="4"/>
      <c r="C122" s="54" t="s">
        <v>9</v>
      </c>
      <c r="D122" s="55"/>
      <c r="E122" s="55"/>
      <c r="F122" s="55"/>
      <c r="G122" s="55"/>
      <c r="H122" s="69">
        <f>1200000</f>
        <v>1200000</v>
      </c>
      <c r="I122" s="70"/>
      <c r="J122" s="1"/>
      <c r="K122" s="1"/>
      <c r="L122" s="1"/>
      <c r="M122" s="1"/>
      <c r="N122" s="1"/>
      <c r="O122" s="1"/>
    </row>
    <row r="123" spans="1:15" ht="49.9" customHeight="1" x14ac:dyDescent="0.3">
      <c r="A123" s="6" t="s">
        <v>57</v>
      </c>
      <c r="B123" s="7">
        <v>9800</v>
      </c>
      <c r="C123" s="52" t="s">
        <v>52</v>
      </c>
      <c r="D123" s="53"/>
      <c r="E123" s="53"/>
      <c r="F123" s="53"/>
      <c r="G123" s="53"/>
      <c r="H123" s="35">
        <f>H124</f>
        <v>10000000</v>
      </c>
      <c r="I123" s="36"/>
      <c r="J123" s="1"/>
      <c r="K123" s="1"/>
      <c r="L123" s="1"/>
      <c r="M123" s="1"/>
      <c r="N123" s="1"/>
      <c r="O123" s="1"/>
    </row>
    <row r="124" spans="1:15" ht="24" customHeight="1" x14ac:dyDescent="0.3">
      <c r="A124" s="12">
        <v>9900000000</v>
      </c>
      <c r="B124" s="7"/>
      <c r="C124" s="58" t="s">
        <v>9</v>
      </c>
      <c r="D124" s="59"/>
      <c r="E124" s="59"/>
      <c r="F124" s="59"/>
      <c r="G124" s="59"/>
      <c r="H124" s="30">
        <f>5000000+5000000</f>
        <v>10000000</v>
      </c>
      <c r="I124" s="31"/>
      <c r="J124" s="1"/>
      <c r="K124" s="1"/>
      <c r="L124" s="1"/>
      <c r="M124" s="1"/>
      <c r="N124" s="1"/>
      <c r="O124" s="1"/>
    </row>
    <row r="125" spans="1:15" ht="22.15" customHeight="1" x14ac:dyDescent="0.3">
      <c r="A125" s="104" t="s">
        <v>36</v>
      </c>
      <c r="B125" s="105"/>
      <c r="C125" s="105"/>
      <c r="D125" s="105"/>
      <c r="E125" s="105"/>
      <c r="F125" s="105"/>
      <c r="G125" s="105"/>
      <c r="H125" s="105"/>
      <c r="I125" s="106"/>
      <c r="J125" s="1"/>
      <c r="K125" s="1"/>
      <c r="L125" s="1"/>
      <c r="M125" s="1"/>
      <c r="N125" s="1"/>
      <c r="O125" s="1"/>
    </row>
    <row r="126" spans="1:15" ht="96.6" customHeight="1" x14ac:dyDescent="0.3">
      <c r="A126" s="6" t="s">
        <v>73</v>
      </c>
      <c r="B126" s="7">
        <v>9770</v>
      </c>
      <c r="C126" s="52" t="s">
        <v>74</v>
      </c>
      <c r="D126" s="53"/>
      <c r="E126" s="53"/>
      <c r="F126" s="53"/>
      <c r="G126" s="53"/>
      <c r="H126" s="35">
        <f>H127</f>
        <v>34878293</v>
      </c>
      <c r="I126" s="36"/>
      <c r="J126" s="1"/>
      <c r="K126" s="1"/>
      <c r="L126" s="1"/>
      <c r="M126" s="1"/>
      <c r="N126" s="1"/>
      <c r="O126" s="1"/>
    </row>
    <row r="127" spans="1:15" ht="22.15" customHeight="1" x14ac:dyDescent="0.3">
      <c r="A127" s="12" t="s">
        <v>34</v>
      </c>
      <c r="B127" s="4"/>
      <c r="C127" s="54" t="s">
        <v>22</v>
      </c>
      <c r="D127" s="55"/>
      <c r="E127" s="55"/>
      <c r="F127" s="55"/>
      <c r="G127" s="55"/>
      <c r="H127" s="30">
        <f>36419277-1540984</f>
        <v>34878293</v>
      </c>
      <c r="I127" s="31"/>
      <c r="J127" s="1"/>
      <c r="K127" s="1"/>
      <c r="L127" s="1"/>
      <c r="M127" s="1"/>
      <c r="N127" s="1"/>
      <c r="O127" s="1"/>
    </row>
    <row r="128" spans="1:15" ht="78" customHeight="1" x14ac:dyDescent="0.3">
      <c r="A128" s="6" t="s">
        <v>73</v>
      </c>
      <c r="B128" s="7">
        <v>9770</v>
      </c>
      <c r="C128" s="52" t="s">
        <v>82</v>
      </c>
      <c r="D128" s="53"/>
      <c r="E128" s="53"/>
      <c r="F128" s="53"/>
      <c r="G128" s="53"/>
      <c r="H128" s="35">
        <f>H129</f>
        <v>17171965</v>
      </c>
      <c r="I128" s="36"/>
      <c r="J128" s="1"/>
      <c r="K128" s="1"/>
      <c r="L128" s="1"/>
      <c r="M128" s="1"/>
      <c r="N128" s="1"/>
      <c r="O128" s="1"/>
    </row>
    <row r="129" spans="1:15" ht="22.15" customHeight="1" x14ac:dyDescent="0.3">
      <c r="A129" s="12" t="s">
        <v>35</v>
      </c>
      <c r="B129" s="4"/>
      <c r="C129" s="54" t="s">
        <v>23</v>
      </c>
      <c r="D129" s="55"/>
      <c r="E129" s="55"/>
      <c r="F129" s="55"/>
      <c r="G129" s="55"/>
      <c r="H129" s="30">
        <v>17171965</v>
      </c>
      <c r="I129" s="31"/>
      <c r="J129" s="1"/>
      <c r="K129" s="1"/>
      <c r="L129" s="1"/>
      <c r="M129" s="1"/>
      <c r="N129" s="1"/>
      <c r="O129" s="1"/>
    </row>
    <row r="130" spans="1:15" ht="78" customHeight="1" x14ac:dyDescent="0.3">
      <c r="A130" s="6" t="s">
        <v>10</v>
      </c>
      <c r="B130" s="7">
        <v>9770</v>
      </c>
      <c r="C130" s="52" t="s">
        <v>68</v>
      </c>
      <c r="D130" s="53"/>
      <c r="E130" s="53"/>
      <c r="F130" s="53"/>
      <c r="G130" s="53"/>
      <c r="H130" s="35">
        <f>H131</f>
        <v>6400000</v>
      </c>
      <c r="I130" s="36"/>
      <c r="J130" s="1"/>
      <c r="K130" s="1"/>
      <c r="L130" s="1"/>
      <c r="M130" s="1"/>
      <c r="N130" s="1"/>
      <c r="O130" s="1"/>
    </row>
    <row r="131" spans="1:15" ht="26.45" customHeight="1" x14ac:dyDescent="0.3">
      <c r="A131" s="12" t="s">
        <v>28</v>
      </c>
      <c r="B131" s="7"/>
      <c r="C131" s="58" t="s">
        <v>11</v>
      </c>
      <c r="D131" s="59"/>
      <c r="E131" s="59"/>
      <c r="F131" s="59"/>
      <c r="G131" s="59"/>
      <c r="H131" s="30">
        <f>6400000</f>
        <v>6400000</v>
      </c>
      <c r="I131" s="31"/>
      <c r="J131" s="1"/>
      <c r="K131" s="1"/>
      <c r="L131" s="1"/>
      <c r="M131" s="1"/>
      <c r="N131" s="1"/>
      <c r="O131" s="1"/>
    </row>
    <row r="132" spans="1:15" ht="79.150000000000006" customHeight="1" x14ac:dyDescent="0.3">
      <c r="A132" s="6" t="s">
        <v>62</v>
      </c>
      <c r="B132" s="7">
        <v>9770</v>
      </c>
      <c r="C132" s="52" t="s">
        <v>70</v>
      </c>
      <c r="D132" s="53"/>
      <c r="E132" s="53"/>
      <c r="F132" s="53"/>
      <c r="G132" s="53"/>
      <c r="H132" s="73">
        <f>SUM(H133:I133)</f>
        <v>99000</v>
      </c>
      <c r="I132" s="74"/>
      <c r="J132" s="1"/>
      <c r="K132" s="1"/>
      <c r="L132" s="1"/>
      <c r="M132" s="1"/>
      <c r="N132" s="1"/>
      <c r="O132" s="1"/>
    </row>
    <row r="133" spans="1:15" ht="36" customHeight="1" x14ac:dyDescent="0.3">
      <c r="A133" s="12" t="s">
        <v>29</v>
      </c>
      <c r="B133" s="4"/>
      <c r="C133" s="54" t="s">
        <v>17</v>
      </c>
      <c r="D133" s="55"/>
      <c r="E133" s="55"/>
      <c r="F133" s="55"/>
      <c r="G133" s="55"/>
      <c r="H133" s="75">
        <f>1240000-1141000</f>
        <v>99000</v>
      </c>
      <c r="I133" s="76"/>
      <c r="J133" s="1"/>
      <c r="K133" s="1"/>
      <c r="L133" s="1"/>
      <c r="M133" s="1"/>
      <c r="N133" s="1"/>
      <c r="O133" s="1"/>
    </row>
    <row r="134" spans="1:15" ht="52.9" customHeight="1" x14ac:dyDescent="0.3">
      <c r="A134" s="23" t="s">
        <v>51</v>
      </c>
      <c r="B134" s="7">
        <v>9800</v>
      </c>
      <c r="C134" s="52" t="s">
        <v>52</v>
      </c>
      <c r="D134" s="53"/>
      <c r="E134" s="53"/>
      <c r="F134" s="53"/>
      <c r="G134" s="53"/>
      <c r="H134" s="35">
        <f>H135</f>
        <v>103248332</v>
      </c>
      <c r="I134" s="36"/>
      <c r="J134" s="1"/>
      <c r="K134" s="1"/>
      <c r="L134" s="1"/>
      <c r="M134" s="1"/>
      <c r="N134" s="1"/>
      <c r="O134" s="1"/>
    </row>
    <row r="135" spans="1:15" ht="26.45" customHeight="1" x14ac:dyDescent="0.3">
      <c r="A135" s="22">
        <v>9900000000</v>
      </c>
      <c r="B135" s="4"/>
      <c r="C135" s="54" t="s">
        <v>9</v>
      </c>
      <c r="D135" s="55"/>
      <c r="E135" s="55"/>
      <c r="F135" s="55"/>
      <c r="G135" s="55"/>
      <c r="H135" s="69">
        <f>49945992-30000000+22190400-5000000+1000000+30000000+28971580-16851580+615840+10000000+6000000+7100000-2300000+1576100</f>
        <v>103248332</v>
      </c>
      <c r="I135" s="70"/>
      <c r="J135" s="1"/>
      <c r="K135" s="1"/>
      <c r="L135" s="1"/>
      <c r="M135" s="1"/>
      <c r="N135" s="1"/>
      <c r="O135" s="1"/>
    </row>
    <row r="136" spans="1:15" ht="22.15" customHeight="1" x14ac:dyDescent="0.3">
      <c r="A136" s="7"/>
      <c r="B136" s="4"/>
      <c r="C136" s="67" t="s">
        <v>12</v>
      </c>
      <c r="D136" s="68"/>
      <c r="E136" s="68"/>
      <c r="F136" s="68"/>
      <c r="G136" s="68"/>
      <c r="H136" s="71">
        <f>SUM(H137:I138)</f>
        <v>879638465.44999993</v>
      </c>
      <c r="I136" s="72"/>
      <c r="J136" s="1"/>
      <c r="K136" s="1"/>
      <c r="L136" s="1"/>
      <c r="M136" s="1"/>
      <c r="N136" s="1"/>
      <c r="O136" s="1"/>
    </row>
    <row r="137" spans="1:15" ht="18.600000000000001" customHeight="1" x14ac:dyDescent="0.3">
      <c r="A137" s="6"/>
      <c r="B137" s="4"/>
      <c r="C137" s="65" t="s">
        <v>14</v>
      </c>
      <c r="D137" s="66"/>
      <c r="E137" s="66"/>
      <c r="F137" s="66"/>
      <c r="G137" s="66"/>
      <c r="H137" s="50">
        <f>H82+H84+H92+H108+H117+H123+H119+H112+H103+H110+H106+H95+H121</f>
        <v>717840875.44999993</v>
      </c>
      <c r="I137" s="51"/>
      <c r="J137" s="8"/>
      <c r="K137" s="8"/>
      <c r="L137" s="1"/>
      <c r="M137" s="1"/>
      <c r="N137" s="1"/>
      <c r="O137" s="1"/>
    </row>
    <row r="138" spans="1:15" ht="26.45" customHeight="1" x14ac:dyDescent="0.3">
      <c r="A138" s="7"/>
      <c r="B138" s="4"/>
      <c r="C138" s="65" t="s">
        <v>13</v>
      </c>
      <c r="D138" s="66"/>
      <c r="E138" s="66"/>
      <c r="F138" s="66"/>
      <c r="G138" s="66"/>
      <c r="H138" s="50">
        <f>H126+H130+H132+H134+H128</f>
        <v>161797590</v>
      </c>
      <c r="I138" s="51"/>
      <c r="J138" s="1"/>
      <c r="K138" s="1"/>
      <c r="L138" s="1"/>
      <c r="M138" s="1"/>
      <c r="N138" s="1"/>
      <c r="O138" s="1"/>
    </row>
    <row r="139" spans="1:15" ht="71.45" customHeight="1" x14ac:dyDescent="0.3">
      <c r="A139" s="1"/>
      <c r="B139" s="1"/>
      <c r="C139" s="1"/>
      <c r="D139" s="1"/>
      <c r="E139" s="1"/>
      <c r="F139" s="1"/>
      <c r="G139" s="1"/>
      <c r="H139" s="1"/>
      <c r="I139" s="1"/>
      <c r="J139" s="1"/>
      <c r="K139" s="1"/>
      <c r="L139" s="1"/>
      <c r="M139" s="1"/>
      <c r="N139" s="1"/>
      <c r="O139" s="1"/>
    </row>
    <row r="140" spans="1:15" ht="46.15" customHeight="1" x14ac:dyDescent="0.35">
      <c r="A140" s="77" t="s">
        <v>88</v>
      </c>
      <c r="B140" s="77"/>
      <c r="C140" s="77"/>
      <c r="D140" s="77"/>
      <c r="E140" s="77"/>
      <c r="F140" s="77"/>
      <c r="G140" s="77"/>
      <c r="H140" s="77"/>
      <c r="I140" s="77"/>
      <c r="J140" s="1"/>
      <c r="K140" s="1"/>
      <c r="L140" s="1"/>
      <c r="M140" s="1"/>
      <c r="N140" s="1"/>
      <c r="O140" s="1"/>
    </row>
    <row r="141" spans="1:15" ht="20.25" customHeight="1" x14ac:dyDescent="0.3">
      <c r="A141" s="64"/>
      <c r="B141" s="64"/>
      <c r="C141" s="64"/>
      <c r="D141" s="64"/>
      <c r="E141" s="64"/>
      <c r="F141" s="64"/>
      <c r="G141" s="64"/>
      <c r="H141" s="64"/>
      <c r="I141" s="64"/>
      <c r="J141" s="1"/>
      <c r="K141" s="1"/>
      <c r="L141" s="1"/>
      <c r="M141" s="1"/>
      <c r="N141" s="1"/>
      <c r="O141" s="1"/>
    </row>
    <row r="142" spans="1:15" ht="23.25" x14ac:dyDescent="0.35">
      <c r="A142" s="3"/>
      <c r="B142" s="2"/>
      <c r="C142" s="2"/>
      <c r="D142" s="2"/>
      <c r="E142" s="2"/>
      <c r="F142" s="2"/>
      <c r="G142" s="2"/>
      <c r="H142" s="2"/>
      <c r="I142" s="2"/>
      <c r="J142" s="1"/>
      <c r="K142" s="1"/>
      <c r="L142" s="1"/>
      <c r="M142" s="1"/>
      <c r="N142" s="1"/>
      <c r="O142" s="1"/>
    </row>
    <row r="143" spans="1:15" ht="18.75" x14ac:dyDescent="0.3">
      <c r="A143" s="1"/>
      <c r="B143" s="1"/>
      <c r="C143" s="1"/>
      <c r="D143" s="1"/>
      <c r="E143" s="1"/>
      <c r="F143" s="1"/>
      <c r="G143" s="1"/>
      <c r="H143" s="1"/>
      <c r="I143" s="1"/>
      <c r="J143" s="1"/>
      <c r="K143" s="1"/>
      <c r="L143" s="1"/>
      <c r="M143" s="1"/>
      <c r="N143" s="1"/>
      <c r="O143" s="1"/>
    </row>
    <row r="144" spans="1:15" ht="18.75" x14ac:dyDescent="0.3">
      <c r="A144" s="1"/>
      <c r="B144" s="1"/>
      <c r="C144" s="1"/>
      <c r="D144" s="1"/>
      <c r="E144" s="1"/>
      <c r="F144" s="1"/>
      <c r="G144" s="1"/>
      <c r="H144" s="1"/>
      <c r="I144" s="1"/>
      <c r="J144" s="1"/>
      <c r="K144" s="1"/>
      <c r="L144" s="1"/>
      <c r="M144" s="1"/>
      <c r="N144" s="1"/>
      <c r="O144" s="1"/>
    </row>
    <row r="145" spans="1:15" ht="18.75" x14ac:dyDescent="0.3">
      <c r="A145" s="1"/>
      <c r="B145" s="1"/>
      <c r="C145" s="1"/>
      <c r="D145" s="1"/>
      <c r="E145" s="1"/>
      <c r="F145" s="1"/>
      <c r="G145" s="1"/>
      <c r="H145" s="1"/>
      <c r="I145" s="1"/>
      <c r="J145" s="1"/>
      <c r="K145" s="1"/>
      <c r="L145" s="1"/>
      <c r="M145" s="1"/>
      <c r="N145" s="1"/>
      <c r="O145" s="1"/>
    </row>
    <row r="146" spans="1:15" ht="18.75" x14ac:dyDescent="0.3">
      <c r="A146" s="1"/>
      <c r="B146" s="1"/>
      <c r="C146" s="1"/>
      <c r="D146" s="1"/>
      <c r="E146" s="1"/>
      <c r="F146" s="1"/>
      <c r="G146" s="1"/>
      <c r="H146" s="1"/>
      <c r="I146" s="1"/>
      <c r="J146" s="1"/>
      <c r="K146" s="1"/>
      <c r="L146" s="1"/>
      <c r="M146" s="1"/>
      <c r="N146" s="1"/>
      <c r="O146" s="1"/>
    </row>
    <row r="147" spans="1:15" ht="18.75" x14ac:dyDescent="0.3">
      <c r="A147" s="1"/>
      <c r="B147" s="1"/>
      <c r="C147" s="1"/>
      <c r="D147" s="1"/>
      <c r="E147" s="1"/>
      <c r="F147" s="1"/>
      <c r="G147" s="1"/>
      <c r="H147" s="1"/>
      <c r="I147" s="1"/>
      <c r="J147" s="1"/>
      <c r="K147" s="1"/>
      <c r="L147" s="1"/>
      <c r="M147" s="1"/>
      <c r="N147" s="1"/>
      <c r="O147" s="1"/>
    </row>
    <row r="148" spans="1:15" ht="18.75" x14ac:dyDescent="0.3">
      <c r="A148" s="1"/>
      <c r="B148" s="1"/>
      <c r="C148" s="1"/>
      <c r="D148" s="1"/>
      <c r="E148" s="1"/>
      <c r="F148" s="1"/>
      <c r="G148" s="1"/>
      <c r="H148" s="1"/>
      <c r="I148" s="1"/>
      <c r="J148" s="1"/>
      <c r="K148" s="1"/>
      <c r="L148" s="1"/>
      <c r="M148" s="1"/>
      <c r="N148" s="1"/>
      <c r="O148" s="1"/>
    </row>
    <row r="149" spans="1:15" ht="18.75" x14ac:dyDescent="0.3">
      <c r="A149" s="1"/>
      <c r="B149" s="1"/>
      <c r="C149" s="1"/>
      <c r="D149" s="1"/>
      <c r="E149" s="1"/>
      <c r="F149" s="1"/>
      <c r="G149" s="1"/>
      <c r="H149" s="1"/>
      <c r="I149" s="1"/>
      <c r="J149" s="1"/>
      <c r="K149" s="1"/>
      <c r="L149" s="1"/>
      <c r="M149" s="1"/>
      <c r="N149" s="1"/>
      <c r="O149" s="1"/>
    </row>
    <row r="150" spans="1:15" ht="18.75" x14ac:dyDescent="0.3">
      <c r="A150" s="1"/>
      <c r="B150" s="1"/>
      <c r="C150" s="1"/>
      <c r="D150" s="1"/>
      <c r="E150" s="1"/>
      <c r="F150" s="1"/>
      <c r="G150" s="1"/>
      <c r="H150" s="1"/>
      <c r="I150" s="1"/>
      <c r="J150" s="1"/>
      <c r="K150" s="1"/>
      <c r="L150" s="1"/>
      <c r="M150" s="1"/>
      <c r="N150" s="1"/>
      <c r="O150" s="1"/>
    </row>
    <row r="151" spans="1:15" ht="18.75" x14ac:dyDescent="0.3">
      <c r="A151" s="1"/>
      <c r="B151" s="1"/>
      <c r="C151" s="1"/>
      <c r="D151" s="1"/>
      <c r="E151" s="1"/>
      <c r="F151" s="1"/>
      <c r="G151" s="1"/>
      <c r="H151" s="1"/>
      <c r="I151" s="1"/>
      <c r="J151" s="1"/>
      <c r="K151" s="1"/>
      <c r="L151" s="1"/>
      <c r="M151" s="1"/>
      <c r="N151" s="1"/>
      <c r="O151" s="1"/>
    </row>
    <row r="152" spans="1:15" ht="18.75" x14ac:dyDescent="0.3">
      <c r="A152" s="1"/>
      <c r="B152" s="1"/>
      <c r="C152" s="1"/>
      <c r="D152" s="1"/>
      <c r="E152" s="1"/>
      <c r="F152" s="1"/>
      <c r="G152" s="1"/>
      <c r="H152" s="1"/>
      <c r="I152" s="1"/>
      <c r="J152" s="1"/>
      <c r="K152" s="1"/>
      <c r="L152" s="1"/>
      <c r="M152" s="1"/>
      <c r="N152" s="1"/>
      <c r="O152" s="1"/>
    </row>
    <row r="153" spans="1:15" ht="18.75" x14ac:dyDescent="0.3">
      <c r="A153" s="1"/>
      <c r="B153" s="1"/>
      <c r="C153" s="1"/>
      <c r="D153" s="1"/>
      <c r="E153" s="1"/>
      <c r="F153" s="1"/>
      <c r="G153" s="1"/>
      <c r="H153" s="1"/>
      <c r="I153" s="1"/>
      <c r="J153" s="1"/>
      <c r="K153" s="1"/>
      <c r="L153" s="1"/>
      <c r="M153" s="1"/>
      <c r="N153" s="1"/>
      <c r="O153" s="1"/>
    </row>
    <row r="154" spans="1:15" ht="18.75" x14ac:dyDescent="0.3">
      <c r="A154" s="1"/>
      <c r="B154" s="1"/>
      <c r="C154" s="1"/>
      <c r="D154" s="1"/>
      <c r="E154" s="1"/>
      <c r="F154" s="1"/>
      <c r="G154" s="1"/>
      <c r="H154" s="1"/>
      <c r="I154" s="1"/>
      <c r="J154" s="1"/>
      <c r="K154" s="1"/>
      <c r="L154" s="1"/>
      <c r="M154" s="1"/>
      <c r="N154" s="1"/>
      <c r="O154" s="1"/>
    </row>
    <row r="155" spans="1:15" ht="18.75" x14ac:dyDescent="0.3">
      <c r="A155" s="1"/>
      <c r="B155" s="1"/>
      <c r="C155" s="1"/>
      <c r="D155" s="1"/>
      <c r="E155" s="1"/>
      <c r="F155" s="1"/>
      <c r="G155" s="1"/>
      <c r="H155" s="1"/>
      <c r="I155" s="1"/>
      <c r="J155" s="1"/>
      <c r="K155" s="1"/>
      <c r="L155" s="1"/>
      <c r="M155" s="1"/>
      <c r="N155" s="1"/>
      <c r="O155" s="1"/>
    </row>
    <row r="156" spans="1:15" ht="18.75" x14ac:dyDescent="0.3">
      <c r="A156" s="1"/>
      <c r="B156" s="1"/>
      <c r="C156" s="1"/>
      <c r="D156" s="1"/>
      <c r="E156" s="1"/>
      <c r="F156" s="1"/>
      <c r="G156" s="1"/>
      <c r="H156" s="1"/>
      <c r="I156" s="1"/>
      <c r="J156" s="1"/>
      <c r="K156" s="1"/>
      <c r="L156" s="1"/>
      <c r="M156" s="1"/>
      <c r="N156" s="1"/>
      <c r="O156" s="1"/>
    </row>
    <row r="157" spans="1:15" ht="18.75" x14ac:dyDescent="0.3">
      <c r="A157" s="1"/>
      <c r="B157" s="1"/>
      <c r="C157" s="1"/>
      <c r="D157" s="1"/>
      <c r="E157" s="1"/>
      <c r="F157" s="1"/>
      <c r="G157" s="1"/>
      <c r="H157" s="1"/>
      <c r="I157" s="1"/>
      <c r="J157" s="1"/>
      <c r="K157" s="1"/>
      <c r="L157" s="1"/>
      <c r="M157" s="1"/>
      <c r="N157" s="1"/>
      <c r="O157" s="1"/>
    </row>
    <row r="158" spans="1:15" ht="18.75" x14ac:dyDescent="0.3">
      <c r="A158" s="1"/>
      <c r="B158" s="1"/>
      <c r="C158" s="1"/>
      <c r="D158" s="1"/>
      <c r="E158" s="1"/>
      <c r="F158" s="1"/>
      <c r="G158" s="1"/>
      <c r="H158" s="1"/>
      <c r="I158" s="1"/>
      <c r="J158" s="1"/>
      <c r="K158" s="1"/>
      <c r="L158" s="1"/>
      <c r="M158" s="1"/>
      <c r="N158" s="1"/>
      <c r="O158" s="1"/>
    </row>
    <row r="159" spans="1:15" ht="18.75" x14ac:dyDescent="0.3">
      <c r="A159" s="1"/>
      <c r="B159" s="1"/>
      <c r="C159" s="1"/>
      <c r="D159" s="1"/>
      <c r="E159" s="1"/>
      <c r="F159" s="1"/>
      <c r="G159" s="1"/>
      <c r="H159" s="1"/>
      <c r="I159" s="1"/>
      <c r="J159" s="1"/>
      <c r="K159" s="1"/>
      <c r="L159" s="1"/>
      <c r="M159" s="1"/>
      <c r="N159" s="1"/>
      <c r="O159" s="1"/>
    </row>
    <row r="160" spans="1:15" ht="18.75" x14ac:dyDescent="0.3">
      <c r="A160" s="1"/>
      <c r="B160" s="1"/>
      <c r="C160" s="1"/>
      <c r="D160" s="1"/>
      <c r="E160" s="1"/>
      <c r="F160" s="1"/>
      <c r="G160" s="1"/>
      <c r="H160" s="1"/>
      <c r="I160" s="1"/>
      <c r="J160" s="1"/>
      <c r="K160" s="1"/>
      <c r="L160" s="1"/>
      <c r="M160" s="1"/>
      <c r="N160" s="1"/>
      <c r="O160" s="1"/>
    </row>
    <row r="161" spans="1:15" ht="18.75" x14ac:dyDescent="0.3">
      <c r="A161" s="1"/>
      <c r="B161" s="1"/>
      <c r="C161" s="1"/>
      <c r="D161" s="1"/>
      <c r="E161" s="1"/>
      <c r="F161" s="1"/>
      <c r="G161" s="1"/>
      <c r="H161" s="1"/>
      <c r="I161" s="1"/>
      <c r="J161" s="1"/>
      <c r="K161" s="1"/>
      <c r="L161" s="1"/>
      <c r="M161" s="1"/>
      <c r="N161" s="1"/>
      <c r="O161" s="1"/>
    </row>
    <row r="162" spans="1:15" ht="18.75" x14ac:dyDescent="0.3">
      <c r="A162" s="1"/>
      <c r="B162" s="1"/>
      <c r="C162" s="1"/>
      <c r="D162" s="1"/>
      <c r="E162" s="1"/>
      <c r="F162" s="1"/>
      <c r="G162" s="1"/>
      <c r="H162" s="1"/>
      <c r="I162" s="1"/>
      <c r="J162" s="1"/>
      <c r="K162" s="1"/>
      <c r="L162" s="1"/>
      <c r="M162" s="1"/>
      <c r="N162" s="1"/>
      <c r="O162" s="1"/>
    </row>
    <row r="163" spans="1:15" ht="18.75" x14ac:dyDescent="0.3">
      <c r="A163" s="1"/>
      <c r="B163" s="1"/>
      <c r="C163" s="1"/>
      <c r="D163" s="1"/>
      <c r="E163" s="1"/>
      <c r="F163" s="1"/>
      <c r="G163" s="1"/>
      <c r="H163" s="1"/>
      <c r="I163" s="1"/>
      <c r="J163" s="1"/>
      <c r="K163" s="1"/>
      <c r="L163" s="1"/>
      <c r="M163" s="1"/>
      <c r="N163" s="1"/>
      <c r="O163" s="1"/>
    </row>
    <row r="164" spans="1:15" ht="18.75" x14ac:dyDescent="0.3">
      <c r="A164" s="1"/>
      <c r="B164" s="1"/>
      <c r="C164" s="1"/>
      <c r="D164" s="1"/>
      <c r="E164" s="1"/>
      <c r="F164" s="1"/>
      <c r="G164" s="1"/>
      <c r="H164" s="1"/>
      <c r="I164" s="1"/>
      <c r="J164" s="1"/>
      <c r="K164" s="1"/>
      <c r="L164" s="1"/>
      <c r="M164" s="1"/>
      <c r="N164" s="1"/>
      <c r="O164" s="1"/>
    </row>
    <row r="165" spans="1:15" ht="18.75" x14ac:dyDescent="0.3">
      <c r="A165" s="1"/>
      <c r="B165" s="1"/>
      <c r="C165" s="1"/>
      <c r="D165" s="1"/>
      <c r="E165" s="1"/>
      <c r="F165" s="1"/>
      <c r="G165" s="1"/>
      <c r="H165" s="1"/>
      <c r="I165" s="1"/>
      <c r="J165" s="1"/>
      <c r="K165" s="1"/>
      <c r="L165" s="1"/>
      <c r="M165" s="1"/>
      <c r="N165" s="1"/>
      <c r="O165" s="1"/>
    </row>
    <row r="166" spans="1:15" ht="18.75" x14ac:dyDescent="0.3">
      <c r="A166" s="1"/>
      <c r="B166" s="1"/>
      <c r="C166" s="1"/>
      <c r="D166" s="1"/>
      <c r="E166" s="1"/>
      <c r="F166" s="1"/>
      <c r="G166" s="1"/>
      <c r="H166" s="1"/>
      <c r="I166" s="1"/>
      <c r="J166" s="1"/>
      <c r="K166" s="1"/>
      <c r="L166" s="1"/>
      <c r="M166" s="1"/>
      <c r="N166" s="1"/>
      <c r="O166" s="1"/>
    </row>
    <row r="167" spans="1:15" ht="18.75" x14ac:dyDescent="0.3">
      <c r="A167" s="1"/>
      <c r="B167" s="1"/>
      <c r="C167" s="1"/>
      <c r="D167" s="1"/>
      <c r="E167" s="1"/>
      <c r="F167" s="1"/>
      <c r="G167" s="1"/>
      <c r="H167" s="1"/>
      <c r="I167" s="1"/>
      <c r="J167" s="1"/>
      <c r="K167" s="1"/>
      <c r="L167" s="1"/>
      <c r="M167" s="1"/>
      <c r="N167" s="1"/>
      <c r="O167" s="1"/>
    </row>
    <row r="168" spans="1:15" ht="18.75" x14ac:dyDescent="0.3">
      <c r="A168" s="1"/>
      <c r="B168" s="1"/>
      <c r="C168" s="1"/>
      <c r="D168" s="1"/>
      <c r="E168" s="1"/>
      <c r="F168" s="1"/>
      <c r="G168" s="1"/>
      <c r="H168" s="1"/>
      <c r="I168" s="1"/>
      <c r="J168" s="1"/>
      <c r="K168" s="1"/>
      <c r="L168" s="1"/>
      <c r="M168" s="1"/>
      <c r="N168" s="1"/>
      <c r="O168" s="1"/>
    </row>
    <row r="169" spans="1:15" ht="18.75" x14ac:dyDescent="0.3">
      <c r="A169" s="1"/>
      <c r="B169" s="1"/>
      <c r="C169" s="1"/>
      <c r="D169" s="1"/>
      <c r="E169" s="1"/>
      <c r="F169" s="1"/>
      <c r="G169" s="1"/>
      <c r="H169" s="1"/>
      <c r="I169" s="1"/>
      <c r="J169" s="1"/>
      <c r="K169" s="1"/>
      <c r="L169" s="1"/>
      <c r="M169" s="1"/>
      <c r="N169" s="1"/>
      <c r="O169" s="1"/>
    </row>
    <row r="170" spans="1:15" ht="18.75" x14ac:dyDescent="0.3">
      <c r="A170" s="1"/>
      <c r="B170" s="1"/>
      <c r="C170" s="1"/>
      <c r="D170" s="1"/>
      <c r="E170" s="1"/>
      <c r="F170" s="1"/>
      <c r="G170" s="1"/>
      <c r="H170" s="1"/>
      <c r="I170" s="1"/>
      <c r="J170" s="1"/>
      <c r="K170" s="1"/>
      <c r="L170" s="1"/>
      <c r="M170" s="1"/>
      <c r="N170" s="1"/>
      <c r="O170" s="1"/>
    </row>
    <row r="171" spans="1:15" ht="18.75" x14ac:dyDescent="0.3">
      <c r="A171" s="1"/>
      <c r="B171" s="1"/>
      <c r="C171" s="1"/>
      <c r="D171" s="1"/>
      <c r="E171" s="1"/>
      <c r="F171" s="1"/>
      <c r="G171" s="1"/>
      <c r="H171" s="1"/>
      <c r="I171" s="1"/>
      <c r="J171" s="1"/>
      <c r="K171" s="1"/>
      <c r="L171" s="1"/>
      <c r="M171" s="1"/>
      <c r="N171" s="1"/>
      <c r="O171" s="1"/>
    </row>
    <row r="172" spans="1:15" ht="18.75" x14ac:dyDescent="0.3">
      <c r="A172" s="1"/>
      <c r="B172" s="1"/>
      <c r="C172" s="1"/>
      <c r="D172" s="1"/>
      <c r="E172" s="1"/>
      <c r="F172" s="1"/>
      <c r="G172" s="1"/>
      <c r="H172" s="1"/>
      <c r="I172" s="1"/>
      <c r="J172" s="1"/>
      <c r="K172" s="1"/>
      <c r="L172" s="1"/>
      <c r="M172" s="1"/>
      <c r="N172" s="1"/>
      <c r="O172" s="1"/>
    </row>
    <row r="173" spans="1:15" ht="18.75" x14ac:dyDescent="0.3">
      <c r="A173" s="1"/>
      <c r="B173" s="1"/>
      <c r="C173" s="1"/>
      <c r="D173" s="1"/>
      <c r="E173" s="1"/>
      <c r="F173" s="1"/>
      <c r="G173" s="1"/>
      <c r="H173" s="1"/>
      <c r="I173" s="1"/>
      <c r="J173" s="1"/>
      <c r="K173" s="1"/>
      <c r="L173" s="1"/>
      <c r="M173" s="1"/>
      <c r="N173" s="1"/>
      <c r="O173" s="1"/>
    </row>
    <row r="174" spans="1:15" ht="18.75" x14ac:dyDescent="0.3">
      <c r="A174" s="1"/>
      <c r="B174" s="1"/>
      <c r="C174" s="1"/>
      <c r="D174" s="1"/>
      <c r="E174" s="1"/>
      <c r="F174" s="1"/>
      <c r="G174" s="1"/>
      <c r="H174" s="1"/>
      <c r="I174" s="1"/>
      <c r="J174" s="1"/>
      <c r="K174" s="1"/>
      <c r="L174" s="1"/>
      <c r="M174" s="1"/>
      <c r="N174" s="1"/>
      <c r="O174" s="1"/>
    </row>
    <row r="175" spans="1:15" ht="18.75" x14ac:dyDescent="0.3">
      <c r="A175" s="1"/>
      <c r="B175" s="1"/>
      <c r="C175" s="1"/>
      <c r="D175" s="1"/>
      <c r="E175" s="1"/>
      <c r="F175" s="1"/>
      <c r="G175" s="1"/>
      <c r="H175" s="1"/>
      <c r="I175" s="1"/>
      <c r="J175" s="1"/>
      <c r="K175" s="1"/>
      <c r="L175" s="1"/>
      <c r="M175" s="1"/>
      <c r="N175" s="1"/>
      <c r="O175" s="1"/>
    </row>
    <row r="176" spans="1:15" ht="18.75" x14ac:dyDescent="0.3">
      <c r="A176" s="1"/>
      <c r="B176" s="1"/>
      <c r="C176" s="1"/>
      <c r="D176" s="1"/>
      <c r="E176" s="1"/>
      <c r="F176" s="1"/>
      <c r="G176" s="1"/>
      <c r="H176" s="1"/>
      <c r="I176" s="1"/>
      <c r="J176" s="1"/>
      <c r="K176" s="1"/>
      <c r="L176" s="1"/>
      <c r="M176" s="1"/>
      <c r="N176" s="1"/>
      <c r="O176" s="1"/>
    </row>
    <row r="177" spans="1:15" ht="18.75" x14ac:dyDescent="0.3">
      <c r="A177" s="1"/>
      <c r="B177" s="1"/>
      <c r="C177" s="1"/>
      <c r="D177" s="1"/>
      <c r="E177" s="1"/>
      <c r="F177" s="1"/>
      <c r="G177" s="1"/>
      <c r="H177" s="1"/>
      <c r="I177" s="1"/>
      <c r="J177" s="1"/>
      <c r="K177" s="1"/>
      <c r="L177" s="1"/>
      <c r="M177" s="1"/>
      <c r="N177" s="1"/>
      <c r="O177" s="1"/>
    </row>
    <row r="178" spans="1:15" ht="18.75" x14ac:dyDescent="0.3">
      <c r="A178" s="1"/>
      <c r="B178" s="1"/>
      <c r="C178" s="1"/>
      <c r="D178" s="1"/>
      <c r="E178" s="1"/>
      <c r="F178" s="1"/>
      <c r="G178" s="1"/>
      <c r="H178" s="1"/>
      <c r="I178" s="1"/>
      <c r="J178" s="1"/>
      <c r="K178" s="1"/>
      <c r="L178" s="1"/>
      <c r="M178" s="1"/>
      <c r="N178" s="1"/>
      <c r="O178" s="1"/>
    </row>
    <row r="179" spans="1:15" ht="18.75" x14ac:dyDescent="0.3">
      <c r="A179" s="1"/>
      <c r="B179" s="1"/>
      <c r="C179" s="1"/>
      <c r="D179" s="1"/>
      <c r="E179" s="1"/>
      <c r="F179" s="1"/>
      <c r="G179" s="1"/>
      <c r="H179" s="1"/>
      <c r="I179" s="1"/>
      <c r="J179" s="1"/>
      <c r="K179" s="1"/>
      <c r="L179" s="1"/>
      <c r="M179" s="1"/>
      <c r="N179" s="1"/>
      <c r="O179" s="1"/>
    </row>
    <row r="180" spans="1:15" ht="18.75" x14ac:dyDescent="0.3">
      <c r="A180" s="1"/>
      <c r="B180" s="1"/>
      <c r="C180" s="1"/>
      <c r="D180" s="1"/>
      <c r="E180" s="1"/>
      <c r="F180" s="1"/>
      <c r="G180" s="1"/>
      <c r="H180" s="1"/>
      <c r="I180" s="1"/>
      <c r="J180" s="1"/>
      <c r="K180" s="1"/>
      <c r="L180" s="1"/>
      <c r="M180" s="1"/>
      <c r="N180" s="1"/>
      <c r="O180" s="1"/>
    </row>
    <row r="181" spans="1:15" ht="18.75" x14ac:dyDescent="0.3">
      <c r="A181" s="1"/>
      <c r="B181" s="1"/>
      <c r="C181" s="1"/>
      <c r="D181" s="1"/>
      <c r="E181" s="1"/>
      <c r="F181" s="1"/>
      <c r="G181" s="1"/>
      <c r="H181" s="1"/>
      <c r="I181" s="1"/>
      <c r="J181" s="1"/>
      <c r="K181" s="1"/>
      <c r="L181" s="1"/>
      <c r="M181" s="1"/>
      <c r="N181" s="1"/>
      <c r="O181" s="1"/>
    </row>
    <row r="182" spans="1:15" ht="18.75" x14ac:dyDescent="0.3">
      <c r="A182" s="1"/>
      <c r="B182" s="1"/>
      <c r="C182" s="1"/>
      <c r="D182" s="1"/>
      <c r="E182" s="1"/>
      <c r="F182" s="1"/>
      <c r="G182" s="1"/>
      <c r="H182" s="1"/>
      <c r="I182" s="1"/>
      <c r="J182" s="1"/>
      <c r="K182" s="1"/>
      <c r="L182" s="1"/>
      <c r="M182" s="1"/>
      <c r="N182" s="1"/>
      <c r="O182" s="1"/>
    </row>
    <row r="183" spans="1:15" ht="18.75" x14ac:dyDescent="0.3">
      <c r="A183" s="1"/>
      <c r="B183" s="1"/>
      <c r="C183" s="1"/>
      <c r="D183" s="1"/>
      <c r="E183" s="1"/>
      <c r="F183" s="1"/>
      <c r="G183" s="1"/>
      <c r="H183" s="1"/>
      <c r="I183" s="1"/>
      <c r="J183" s="1"/>
      <c r="K183" s="1"/>
      <c r="L183" s="1"/>
      <c r="M183" s="1"/>
      <c r="N183" s="1"/>
      <c r="O183" s="1"/>
    </row>
    <row r="184" spans="1:15" ht="18.75" x14ac:dyDescent="0.3">
      <c r="A184" s="1"/>
      <c r="B184" s="1"/>
      <c r="C184" s="1"/>
      <c r="D184" s="1"/>
      <c r="E184" s="1"/>
      <c r="F184" s="1"/>
      <c r="G184" s="1"/>
      <c r="H184" s="1"/>
      <c r="I184" s="1"/>
      <c r="J184" s="1"/>
      <c r="K184" s="1"/>
      <c r="L184" s="1"/>
      <c r="M184" s="1"/>
      <c r="N184" s="1"/>
      <c r="O184" s="1"/>
    </row>
    <row r="185" spans="1:15" ht="18.75" x14ac:dyDescent="0.3">
      <c r="A185" s="1"/>
      <c r="B185" s="1"/>
      <c r="C185" s="1"/>
      <c r="D185" s="1"/>
      <c r="E185" s="1"/>
      <c r="F185" s="1"/>
      <c r="G185" s="1"/>
      <c r="H185" s="1"/>
      <c r="I185" s="1"/>
      <c r="J185" s="1"/>
      <c r="K185" s="1"/>
      <c r="L185" s="1"/>
      <c r="M185" s="1"/>
      <c r="N185" s="1"/>
      <c r="O185" s="1"/>
    </row>
    <row r="186" spans="1:15" ht="18.75" x14ac:dyDescent="0.3">
      <c r="A186" s="1"/>
      <c r="B186" s="1"/>
      <c r="C186" s="1"/>
      <c r="D186" s="1"/>
      <c r="E186" s="1"/>
      <c r="F186" s="1"/>
      <c r="G186" s="1"/>
      <c r="H186" s="1"/>
      <c r="I186" s="1"/>
      <c r="J186" s="1"/>
      <c r="K186" s="1"/>
      <c r="L186" s="1"/>
      <c r="M186" s="1"/>
      <c r="N186" s="1"/>
      <c r="O186" s="1"/>
    </row>
    <row r="187" spans="1:15" ht="18.75" x14ac:dyDescent="0.3">
      <c r="A187" s="1"/>
      <c r="B187" s="1"/>
      <c r="C187" s="1"/>
      <c r="D187" s="1"/>
      <c r="E187" s="1"/>
      <c r="F187" s="1"/>
      <c r="G187" s="1"/>
      <c r="H187" s="1"/>
      <c r="I187" s="1"/>
      <c r="J187" s="1"/>
      <c r="K187" s="1"/>
      <c r="L187" s="1"/>
      <c r="M187" s="1"/>
      <c r="N187" s="1"/>
      <c r="O187" s="1"/>
    </row>
    <row r="188" spans="1:15" ht="18.75" x14ac:dyDescent="0.3">
      <c r="A188" s="1"/>
      <c r="B188" s="1"/>
      <c r="C188" s="1"/>
      <c r="D188" s="1"/>
      <c r="E188" s="1"/>
      <c r="F188" s="1"/>
      <c r="G188" s="1"/>
      <c r="H188" s="1"/>
      <c r="I188" s="1"/>
      <c r="J188" s="1"/>
      <c r="K188" s="1"/>
      <c r="L188" s="1"/>
      <c r="M188" s="1"/>
      <c r="N188" s="1"/>
      <c r="O188" s="1"/>
    </row>
    <row r="189" spans="1:15" ht="18.75" x14ac:dyDescent="0.3">
      <c r="A189" s="1"/>
      <c r="B189" s="1"/>
      <c r="C189" s="1"/>
      <c r="D189" s="1"/>
      <c r="E189" s="1"/>
      <c r="F189" s="1"/>
      <c r="G189" s="1"/>
      <c r="H189" s="1"/>
      <c r="I189" s="1"/>
      <c r="J189" s="1"/>
      <c r="K189" s="1"/>
      <c r="L189" s="1"/>
      <c r="M189" s="1"/>
      <c r="N189" s="1"/>
      <c r="O189" s="1"/>
    </row>
    <row r="190" spans="1:15" ht="18.75" x14ac:dyDescent="0.3">
      <c r="A190" s="1"/>
      <c r="B190" s="1"/>
      <c r="C190" s="1"/>
      <c r="D190" s="1"/>
      <c r="E190" s="1"/>
      <c r="F190" s="1"/>
      <c r="G190" s="1"/>
      <c r="H190" s="1"/>
      <c r="I190" s="1"/>
      <c r="J190" s="1"/>
      <c r="K190" s="1"/>
      <c r="L190" s="1"/>
      <c r="M190" s="1"/>
      <c r="N190" s="1"/>
      <c r="O190" s="1"/>
    </row>
    <row r="191" spans="1:15" ht="18.75" x14ac:dyDescent="0.3">
      <c r="A191" s="1"/>
      <c r="B191" s="1"/>
      <c r="C191" s="1"/>
      <c r="D191" s="1"/>
      <c r="E191" s="1"/>
      <c r="F191" s="1"/>
      <c r="G191" s="1"/>
      <c r="H191" s="1"/>
      <c r="I191" s="1"/>
      <c r="J191" s="1"/>
      <c r="K191" s="1"/>
      <c r="L191" s="1"/>
      <c r="M191" s="1"/>
      <c r="N191" s="1"/>
      <c r="O191" s="1"/>
    </row>
    <row r="192" spans="1:15" ht="18.75" x14ac:dyDescent="0.3">
      <c r="A192" s="1"/>
      <c r="B192" s="1"/>
      <c r="C192" s="1"/>
      <c r="D192" s="1"/>
      <c r="E192" s="1"/>
      <c r="F192" s="1"/>
      <c r="G192" s="1"/>
      <c r="H192" s="1"/>
      <c r="I192" s="1"/>
      <c r="J192" s="1"/>
      <c r="K192" s="1"/>
      <c r="L192" s="1"/>
      <c r="M192" s="1"/>
      <c r="N192" s="1"/>
      <c r="O192" s="1"/>
    </row>
    <row r="193" spans="1:15" ht="18.75" x14ac:dyDescent="0.3">
      <c r="A193" s="1"/>
      <c r="B193" s="1"/>
      <c r="C193" s="1"/>
      <c r="D193" s="1"/>
      <c r="E193" s="1"/>
      <c r="F193" s="1"/>
      <c r="G193" s="1"/>
      <c r="H193" s="1"/>
      <c r="I193" s="1"/>
      <c r="J193" s="1"/>
      <c r="K193" s="1"/>
      <c r="L193" s="1"/>
      <c r="M193" s="1"/>
      <c r="N193" s="1"/>
      <c r="O193" s="1"/>
    </row>
    <row r="194" spans="1:15" ht="18.75" x14ac:dyDescent="0.3">
      <c r="A194" s="1"/>
      <c r="B194" s="1"/>
      <c r="C194" s="1"/>
      <c r="D194" s="1"/>
      <c r="E194" s="1"/>
      <c r="F194" s="1"/>
      <c r="G194" s="1"/>
      <c r="H194" s="1"/>
      <c r="I194" s="1"/>
      <c r="J194" s="1"/>
      <c r="K194" s="1"/>
      <c r="L194" s="1"/>
      <c r="M194" s="1"/>
      <c r="N194" s="1"/>
      <c r="O194" s="1"/>
    </row>
    <row r="195" spans="1:15" ht="18.75" x14ac:dyDescent="0.3">
      <c r="A195" s="1"/>
      <c r="B195" s="1"/>
      <c r="C195" s="1"/>
      <c r="D195" s="1"/>
      <c r="E195" s="1"/>
      <c r="F195" s="1"/>
      <c r="G195" s="1"/>
      <c r="H195" s="1"/>
      <c r="I195" s="1"/>
      <c r="J195" s="1"/>
      <c r="K195" s="1"/>
      <c r="L195" s="1"/>
      <c r="M195" s="1"/>
      <c r="N195" s="1"/>
      <c r="O195" s="1"/>
    </row>
    <row r="196" spans="1:15" ht="18.75" x14ac:dyDescent="0.3">
      <c r="A196" s="1"/>
      <c r="B196" s="1"/>
      <c r="C196" s="1"/>
      <c r="D196" s="1"/>
      <c r="E196" s="1"/>
      <c r="F196" s="1"/>
      <c r="G196" s="1"/>
      <c r="H196" s="1"/>
      <c r="I196" s="1"/>
      <c r="J196" s="1"/>
      <c r="K196" s="1"/>
      <c r="L196" s="1"/>
      <c r="M196" s="1"/>
      <c r="N196" s="1"/>
      <c r="O196" s="1"/>
    </row>
  </sheetData>
  <mergeCells count="256">
    <mergeCell ref="C109:G109"/>
    <mergeCell ref="H85:I85"/>
    <mergeCell ref="C86:G86"/>
    <mergeCell ref="A77:I77"/>
    <mergeCell ref="C85:G85"/>
    <mergeCell ref="C87:G87"/>
    <mergeCell ref="C92:G92"/>
    <mergeCell ref="H92:I92"/>
    <mergeCell ref="C93:G93"/>
    <mergeCell ref="H79:I79"/>
    <mergeCell ref="H91:I91"/>
    <mergeCell ref="H90:I90"/>
    <mergeCell ref="C90:G90"/>
    <mergeCell ref="C82:G82"/>
    <mergeCell ref="H82:I82"/>
    <mergeCell ref="C83:G83"/>
    <mergeCell ref="H83:I83"/>
    <mergeCell ref="H84:I84"/>
    <mergeCell ref="C103:G103"/>
    <mergeCell ref="H103:I103"/>
    <mergeCell ref="H106:I106"/>
    <mergeCell ref="C105:G105"/>
    <mergeCell ref="H105:I105"/>
    <mergeCell ref="H88:I88"/>
    <mergeCell ref="C130:G130"/>
    <mergeCell ref="H130:I130"/>
    <mergeCell ref="A125:I125"/>
    <mergeCell ref="C104:G104"/>
    <mergeCell ref="C118:G118"/>
    <mergeCell ref="H118:I118"/>
    <mergeCell ref="C108:G108"/>
    <mergeCell ref="H108:I108"/>
    <mergeCell ref="C117:G117"/>
    <mergeCell ref="C114:G114"/>
    <mergeCell ref="H114:I114"/>
    <mergeCell ref="H124:I124"/>
    <mergeCell ref="C123:G123"/>
    <mergeCell ref="C115:G115"/>
    <mergeCell ref="H115:I115"/>
    <mergeCell ref="C116:G116"/>
    <mergeCell ref="H116:I116"/>
    <mergeCell ref="C119:G119"/>
    <mergeCell ref="H119:I119"/>
    <mergeCell ref="H117:I117"/>
    <mergeCell ref="C120:G120"/>
    <mergeCell ref="H120:I120"/>
    <mergeCell ref="C112:G112"/>
    <mergeCell ref="H112:I112"/>
    <mergeCell ref="H123:I123"/>
    <mergeCell ref="C124:G124"/>
    <mergeCell ref="C126:G126"/>
    <mergeCell ref="H126:I126"/>
    <mergeCell ref="C127:G127"/>
    <mergeCell ref="H127:I127"/>
    <mergeCell ref="C121:G121"/>
    <mergeCell ref="H121:I121"/>
    <mergeCell ref="C122:G122"/>
    <mergeCell ref="H122:I122"/>
    <mergeCell ref="C91:G91"/>
    <mergeCell ref="H99:I99"/>
    <mergeCell ref="B17:G17"/>
    <mergeCell ref="H17:I17"/>
    <mergeCell ref="B18:G18"/>
    <mergeCell ref="H18:I18"/>
    <mergeCell ref="H68:I68"/>
    <mergeCell ref="B69:G69"/>
    <mergeCell ref="H69:I69"/>
    <mergeCell ref="H38:I38"/>
    <mergeCell ref="B39:G39"/>
    <mergeCell ref="H39:I39"/>
    <mergeCell ref="H23:I23"/>
    <mergeCell ref="B25:G25"/>
    <mergeCell ref="H25:I25"/>
    <mergeCell ref="H24:I24"/>
    <mergeCell ref="B23:G23"/>
    <mergeCell ref="B22:G22"/>
    <mergeCell ref="H22:I22"/>
    <mergeCell ref="H80:I80"/>
    <mergeCell ref="B28:G28"/>
    <mergeCell ref="H28:I28"/>
    <mergeCell ref="H32:I32"/>
    <mergeCell ref="B56:G56"/>
    <mergeCell ref="B67:G67"/>
    <mergeCell ref="H48:I48"/>
    <mergeCell ref="B41:G41"/>
    <mergeCell ref="H52:I52"/>
    <mergeCell ref="H42:I42"/>
    <mergeCell ref="B50:G50"/>
    <mergeCell ref="B65:G65"/>
    <mergeCell ref="H65:I65"/>
    <mergeCell ref="B60:G60"/>
    <mergeCell ref="B47:G47"/>
    <mergeCell ref="H47:I47"/>
    <mergeCell ref="B48:G48"/>
    <mergeCell ref="H53:I53"/>
    <mergeCell ref="H67:I67"/>
    <mergeCell ref="B59:G59"/>
    <mergeCell ref="H59:I59"/>
    <mergeCell ref="H56:I56"/>
    <mergeCell ref="H55:I55"/>
    <mergeCell ref="B64:G64"/>
    <mergeCell ref="H64:I64"/>
    <mergeCell ref="B49:G49"/>
    <mergeCell ref="H49:I49"/>
    <mergeCell ref="B61:G61"/>
    <mergeCell ref="H61:I61"/>
    <mergeCell ref="H16:I16"/>
    <mergeCell ref="B36:G36"/>
    <mergeCell ref="B37:G37"/>
    <mergeCell ref="B20:G20"/>
    <mergeCell ref="H20:I20"/>
    <mergeCell ref="H19:I19"/>
    <mergeCell ref="B26:G26"/>
    <mergeCell ref="H26:I26"/>
    <mergeCell ref="B27:G27"/>
    <mergeCell ref="H27:I27"/>
    <mergeCell ref="B21:G21"/>
    <mergeCell ref="H21:I21"/>
    <mergeCell ref="B24:G24"/>
    <mergeCell ref="B19:G19"/>
    <mergeCell ref="H31:I31"/>
    <mergeCell ref="B33:G33"/>
    <mergeCell ref="H33:I33"/>
    <mergeCell ref="B34:G34"/>
    <mergeCell ref="B31:G31"/>
    <mergeCell ref="H34:I34"/>
    <mergeCell ref="B29:G29"/>
    <mergeCell ref="H29:I29"/>
    <mergeCell ref="E1:I1"/>
    <mergeCell ref="H13:I13"/>
    <mergeCell ref="A14:I14"/>
    <mergeCell ref="E2:I2"/>
    <mergeCell ref="H89:I89"/>
    <mergeCell ref="A7:I7"/>
    <mergeCell ref="A8:B8"/>
    <mergeCell ref="A9:B9"/>
    <mergeCell ref="A10:I10"/>
    <mergeCell ref="B12:G12"/>
    <mergeCell ref="H12:I12"/>
    <mergeCell ref="H76:I76"/>
    <mergeCell ref="B13:G13"/>
    <mergeCell ref="C80:G80"/>
    <mergeCell ref="C79:G79"/>
    <mergeCell ref="A54:I54"/>
    <mergeCell ref="C84:G84"/>
    <mergeCell ref="A81:I81"/>
    <mergeCell ref="B53:G53"/>
    <mergeCell ref="B15:G15"/>
    <mergeCell ref="H15:I15"/>
    <mergeCell ref="B57:G57"/>
    <mergeCell ref="B16:G16"/>
    <mergeCell ref="H36:I36"/>
    <mergeCell ref="A141:I141"/>
    <mergeCell ref="C138:G138"/>
    <mergeCell ref="H138:I138"/>
    <mergeCell ref="C137:G137"/>
    <mergeCell ref="H137:I137"/>
    <mergeCell ref="C131:G131"/>
    <mergeCell ref="H131:I131"/>
    <mergeCell ref="C136:G136"/>
    <mergeCell ref="C135:G135"/>
    <mergeCell ref="H135:I135"/>
    <mergeCell ref="H136:I136"/>
    <mergeCell ref="C134:G134"/>
    <mergeCell ref="H134:I134"/>
    <mergeCell ref="C132:G132"/>
    <mergeCell ref="H132:I132"/>
    <mergeCell ref="C133:G133"/>
    <mergeCell ref="H133:I133"/>
    <mergeCell ref="A140:I140"/>
    <mergeCell ref="C88:G88"/>
    <mergeCell ref="G6:I6"/>
    <mergeCell ref="C113:G113"/>
    <mergeCell ref="H113:I113"/>
    <mergeCell ref="C95:G95"/>
    <mergeCell ref="H95:I95"/>
    <mergeCell ref="C96:G96"/>
    <mergeCell ref="H96:I96"/>
    <mergeCell ref="C97:G97"/>
    <mergeCell ref="H97:I97"/>
    <mergeCell ref="C100:G100"/>
    <mergeCell ref="H100:I100"/>
    <mergeCell ref="C101:G101"/>
    <mergeCell ref="H101:I101"/>
    <mergeCell ref="C102:G102"/>
    <mergeCell ref="H102:I102"/>
    <mergeCell ref="C98:G98"/>
    <mergeCell ref="H98:I98"/>
    <mergeCell ref="C99:G99"/>
    <mergeCell ref="C89:G89"/>
    <mergeCell ref="B74:G74"/>
    <mergeCell ref="B55:G55"/>
    <mergeCell ref="C107:G107"/>
    <mergeCell ref="B32:G32"/>
    <mergeCell ref="C128:G128"/>
    <mergeCell ref="H128:I128"/>
    <mergeCell ref="C129:G129"/>
    <mergeCell ref="H129:I129"/>
    <mergeCell ref="H71:I71"/>
    <mergeCell ref="B76:G76"/>
    <mergeCell ref="H75:I75"/>
    <mergeCell ref="B70:G70"/>
    <mergeCell ref="H70:I70"/>
    <mergeCell ref="H86:I86"/>
    <mergeCell ref="H87:I87"/>
    <mergeCell ref="H93:I93"/>
    <mergeCell ref="C94:G94"/>
    <mergeCell ref="H94:I94"/>
    <mergeCell ref="H109:I109"/>
    <mergeCell ref="C110:G110"/>
    <mergeCell ref="H110:I110"/>
    <mergeCell ref="C111:G111"/>
    <mergeCell ref="H111:I111"/>
    <mergeCell ref="H104:I104"/>
    <mergeCell ref="C106:G106"/>
    <mergeCell ref="B72:G72"/>
    <mergeCell ref="B71:G71"/>
    <mergeCell ref="H107:I107"/>
    <mergeCell ref="B68:G68"/>
    <mergeCell ref="B75:G75"/>
    <mergeCell ref="H74:I74"/>
    <mergeCell ref="H57:I57"/>
    <mergeCell ref="B58:G58"/>
    <mergeCell ref="H58:I58"/>
    <mergeCell ref="B35:G35"/>
    <mergeCell ref="H35:I35"/>
    <mergeCell ref="H60:I60"/>
    <mergeCell ref="B66:G66"/>
    <mergeCell ref="H66:I66"/>
    <mergeCell ref="H72:I72"/>
    <mergeCell ref="B73:G73"/>
    <mergeCell ref="H73:I73"/>
    <mergeCell ref="B51:G51"/>
    <mergeCell ref="H51:I51"/>
    <mergeCell ref="B52:G52"/>
    <mergeCell ref="H50:I50"/>
    <mergeCell ref="H37:I37"/>
    <mergeCell ref="B40:G40"/>
    <mergeCell ref="H40:I40"/>
    <mergeCell ref="B38:G38"/>
    <mergeCell ref="B63:G63"/>
    <mergeCell ref="H63:I63"/>
    <mergeCell ref="B62:G62"/>
    <mergeCell ref="H62:I62"/>
    <mergeCell ref="B30:G30"/>
    <mergeCell ref="H30:I30"/>
    <mergeCell ref="B44:G44"/>
    <mergeCell ref="H41:I41"/>
    <mergeCell ref="B43:G43"/>
    <mergeCell ref="H43:I43"/>
    <mergeCell ref="B45:G45"/>
    <mergeCell ref="H45:I45"/>
    <mergeCell ref="B46:G46"/>
    <mergeCell ref="H46:I46"/>
    <mergeCell ref="B42:G42"/>
    <mergeCell ref="H44:I44"/>
  </mergeCells>
  <pageMargins left="0.70866141732283472" right="0.51181102362204722" top="0.74803149606299213" bottom="0.47244094488188981" header="0.31496062992125984" footer="0.31496062992125984"/>
  <pageSetup paperSize="9" scale="84" orientation="portrait" r:id="rId1"/>
  <headerFooter differentFirst="1">
    <oddHeader xml:space="preserve">&amp;C&amp;"Times New Roman,обычный"&amp;12&amp;P&amp;R&amp;"Times New Roman,курсив"&amp;14Продовження додатка 4&amp;12
</oddHeader>
  </headerFooter>
  <rowBreaks count="1" manualBreakCount="1">
    <brk id="48"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09.2025</vt:lpstr>
      <vt:lpstr>'09.2025'!Заголовки_для_печати</vt:lpstr>
      <vt:lpstr>'09.2025'!Область_печати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2025-09-26T10:41:37Z</dcterms:modified>
</cp:coreProperties>
</file>