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server1\RadaData\АКТУАЛЬНА ІНФОРМАЦІЯ\_ ЛИСТУВАННЯ  МІЖ ВІДДІЛАМИ\_для УОПР\301\ВИКОНКОМ\Департамент фінансів\"/>
    </mc:Choice>
  </mc:AlternateContent>
  <bookViews>
    <workbookView xWindow="0" yWindow="0" windowWidth="28800" windowHeight="12210"/>
  </bookViews>
  <sheets>
    <sheet name="01.07.2025  " sheetId="5" r:id="rId1"/>
  </sheets>
  <definedNames>
    <definedName name="Excel_BuiltIn__FilterDatabase" localSheetId="0">'01.07.2025  '!$B$59:$J$125</definedName>
    <definedName name="_xlnm.Print_Titles" localSheetId="0">'01.07.2025  '!$13:$13</definedName>
    <definedName name="_xlnm.Print_Area" localSheetId="0">'01.07.2025  '!$B$1:$K$137</definedName>
  </definedNames>
  <calcPr calcId="162913"/>
</workbook>
</file>

<file path=xl/calcChain.xml><?xml version="1.0" encoding="utf-8"?>
<calcChain xmlns="http://schemas.openxmlformats.org/spreadsheetml/2006/main">
  <c r="I64" i="5" l="1"/>
  <c r="G64" i="5"/>
  <c r="D64" i="5"/>
  <c r="J122" i="5" l="1"/>
  <c r="K106" i="5" l="1"/>
  <c r="I127" i="5" l="1"/>
  <c r="H57" i="5"/>
  <c r="C57" i="5"/>
  <c r="H56" i="5"/>
  <c r="F56" i="5"/>
  <c r="C56" i="5"/>
  <c r="J54" i="5"/>
  <c r="J53" i="5"/>
  <c r="K53" i="5" s="1"/>
  <c r="E53" i="5"/>
  <c r="F53" i="5" s="1"/>
  <c r="J52" i="5"/>
  <c r="J50" i="5" s="1"/>
  <c r="E52" i="5"/>
  <c r="F52" i="5" s="1"/>
  <c r="I50" i="5"/>
  <c r="H50" i="5"/>
  <c r="G50" i="5"/>
  <c r="D50" i="5"/>
  <c r="C50" i="5"/>
  <c r="H49" i="5"/>
  <c r="E49" i="5"/>
  <c r="F49" i="5" s="1"/>
  <c r="F37" i="5" s="1"/>
  <c r="J48" i="5"/>
  <c r="E48" i="5"/>
  <c r="I47" i="5"/>
  <c r="D47" i="5"/>
  <c r="J46" i="5"/>
  <c r="E46" i="5"/>
  <c r="I45" i="5"/>
  <c r="D45" i="5"/>
  <c r="I44" i="5"/>
  <c r="I43" i="5"/>
  <c r="H42" i="5"/>
  <c r="H37" i="5" s="1"/>
  <c r="C42" i="5"/>
  <c r="D42" i="5" s="1"/>
  <c r="I41" i="5"/>
  <c r="D41" i="5"/>
  <c r="I40" i="5"/>
  <c r="D40" i="5"/>
  <c r="I39" i="5"/>
  <c r="D39" i="5"/>
  <c r="I38" i="5"/>
  <c r="D38" i="5"/>
  <c r="K37" i="5"/>
  <c r="G37" i="5"/>
  <c r="J36" i="5"/>
  <c r="E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H23" i="5"/>
  <c r="H22" i="5" s="1"/>
  <c r="H15" i="5" s="1"/>
  <c r="G23" i="5"/>
  <c r="G22" i="5" s="1"/>
  <c r="G15" i="5" s="1"/>
  <c r="C23" i="5"/>
  <c r="C22" i="5" s="1"/>
  <c r="C15" i="5" s="1"/>
  <c r="K22" i="5"/>
  <c r="K15" i="5" s="1"/>
  <c r="J22" i="5"/>
  <c r="F22" i="5"/>
  <c r="F15" i="5" s="1"/>
  <c r="E22" i="5"/>
  <c r="I21" i="5"/>
  <c r="D21" i="5"/>
  <c r="I20" i="5"/>
  <c r="D20" i="5"/>
  <c r="I19" i="5"/>
  <c r="D19" i="5"/>
  <c r="I18" i="5"/>
  <c r="D18" i="5"/>
  <c r="I17" i="5"/>
  <c r="D17" i="5"/>
  <c r="I16" i="5"/>
  <c r="D16" i="5"/>
  <c r="J15" i="5" l="1"/>
  <c r="H55" i="5"/>
  <c r="J37" i="5"/>
  <c r="J55" i="5" s="1"/>
  <c r="J58" i="5" s="1"/>
  <c r="G55" i="5"/>
  <c r="G58" i="5" s="1"/>
  <c r="H58" i="5"/>
  <c r="C37" i="5"/>
  <c r="C55" i="5" s="1"/>
  <c r="C58" i="5" s="1"/>
  <c r="I23" i="5"/>
  <c r="I22" i="5" s="1"/>
  <c r="I15" i="5" s="1"/>
  <c r="E37" i="5"/>
  <c r="D23" i="5"/>
  <c r="D22" i="5" s="1"/>
  <c r="D15" i="5" s="1"/>
  <c r="E15" i="5"/>
  <c r="F50" i="5"/>
  <c r="F55" i="5" s="1"/>
  <c r="F58" i="5" s="1"/>
  <c r="D37" i="5"/>
  <c r="I42" i="5"/>
  <c r="I37" i="5" s="1"/>
  <c r="E50" i="5"/>
  <c r="K52" i="5"/>
  <c r="K50" i="5" s="1"/>
  <c r="K55" i="5" s="1"/>
  <c r="K58" i="5" s="1"/>
  <c r="D55" i="5" l="1"/>
  <c r="D58" i="5" s="1"/>
  <c r="E55" i="5"/>
  <c r="E58" i="5" s="1"/>
  <c r="I55" i="5"/>
  <c r="I58" i="5" s="1"/>
  <c r="K131" i="5" l="1"/>
  <c r="I131" i="5" l="1"/>
  <c r="I126" i="5" s="1"/>
  <c r="K132" i="5"/>
  <c r="F132" i="5"/>
  <c r="F64" i="5" l="1"/>
  <c r="K61" i="5"/>
  <c r="F61" i="5"/>
  <c r="F120" i="5"/>
  <c r="K104" i="5"/>
  <c r="E125" i="5"/>
  <c r="H113" i="5"/>
  <c r="C113" i="5"/>
  <c r="H128" i="5" l="1"/>
  <c r="H129" i="5"/>
  <c r="H130" i="5"/>
  <c r="H132" i="5"/>
  <c r="H133" i="5"/>
  <c r="H134" i="5"/>
  <c r="G127" i="5"/>
  <c r="G126" i="5" s="1"/>
  <c r="F127" i="5"/>
  <c r="E127" i="5"/>
  <c r="D127" i="5"/>
  <c r="D126" i="5" s="1"/>
  <c r="J127" i="5"/>
  <c r="K127" i="5"/>
  <c r="H127" i="5" l="1"/>
  <c r="E69" i="5" l="1"/>
  <c r="D100" i="5" l="1"/>
  <c r="H115" i="5"/>
  <c r="C115" i="5"/>
  <c r="D74" i="5"/>
  <c r="C134" i="5" l="1"/>
  <c r="C133" i="5"/>
  <c r="C132" i="5"/>
  <c r="E131" i="5"/>
  <c r="C130" i="5"/>
  <c r="C129" i="5"/>
  <c r="C128" i="5"/>
  <c r="H125" i="5"/>
  <c r="F122" i="5"/>
  <c r="C125" i="5"/>
  <c r="H124" i="5"/>
  <c r="C124" i="5"/>
  <c r="H123" i="5"/>
  <c r="C123" i="5"/>
  <c r="K122" i="5"/>
  <c r="I122" i="5"/>
  <c r="G122" i="5"/>
  <c r="E122" i="5"/>
  <c r="D122" i="5"/>
  <c r="H120" i="5"/>
  <c r="C120" i="5"/>
  <c r="H119" i="5"/>
  <c r="C119" i="5"/>
  <c r="H118" i="5"/>
  <c r="C118" i="5"/>
  <c r="H117" i="5"/>
  <c r="C117" i="5"/>
  <c r="H116" i="5"/>
  <c r="C116" i="5"/>
  <c r="H112" i="5"/>
  <c r="C112" i="5"/>
  <c r="H111" i="5"/>
  <c r="C111" i="5"/>
  <c r="K110" i="5"/>
  <c r="J110" i="5"/>
  <c r="I110" i="5"/>
  <c r="G110" i="5"/>
  <c r="F110" i="5"/>
  <c r="E110" i="5"/>
  <c r="D110" i="5"/>
  <c r="H109" i="5"/>
  <c r="C109" i="5"/>
  <c r="I108" i="5"/>
  <c r="C108" i="5"/>
  <c r="H107" i="5"/>
  <c r="C107" i="5"/>
  <c r="H106" i="5"/>
  <c r="C106" i="5"/>
  <c r="K105" i="5"/>
  <c r="J105" i="5"/>
  <c r="I105" i="5"/>
  <c r="G105" i="5"/>
  <c r="F105" i="5"/>
  <c r="E105" i="5"/>
  <c r="D105" i="5"/>
  <c r="H104" i="5"/>
  <c r="C104" i="5"/>
  <c r="H103" i="5"/>
  <c r="C103" i="5"/>
  <c r="K102" i="5"/>
  <c r="J102" i="5"/>
  <c r="I102" i="5"/>
  <c r="G102" i="5"/>
  <c r="F102" i="5"/>
  <c r="E102" i="5"/>
  <c r="D102" i="5"/>
  <c r="H101" i="5"/>
  <c r="C101" i="5"/>
  <c r="H100" i="5"/>
  <c r="D99" i="5"/>
  <c r="C100" i="5"/>
  <c r="K99" i="5"/>
  <c r="J99" i="5"/>
  <c r="I99" i="5"/>
  <c r="G99" i="5"/>
  <c r="F99" i="5"/>
  <c r="E99" i="5"/>
  <c r="H97" i="5"/>
  <c r="C97" i="5"/>
  <c r="H96" i="5"/>
  <c r="C96" i="5"/>
  <c r="H95" i="5"/>
  <c r="C95" i="5"/>
  <c r="H94" i="5"/>
  <c r="C94" i="5"/>
  <c r="H93" i="5"/>
  <c r="C93" i="5"/>
  <c r="H92" i="5"/>
  <c r="C92" i="5"/>
  <c r="H91" i="5"/>
  <c r="C91" i="5"/>
  <c r="H90" i="5"/>
  <c r="C90" i="5"/>
  <c r="H89" i="5"/>
  <c r="C89" i="5"/>
  <c r="H88" i="5"/>
  <c r="C88" i="5"/>
  <c r="K87" i="5"/>
  <c r="J87" i="5"/>
  <c r="I87" i="5"/>
  <c r="G87" i="5"/>
  <c r="F87" i="5"/>
  <c r="E87" i="5"/>
  <c r="D87" i="5"/>
  <c r="H86" i="5"/>
  <c r="H85" i="5" s="1"/>
  <c r="C86" i="5"/>
  <c r="C85" i="5" s="1"/>
  <c r="K85" i="5"/>
  <c r="J85" i="5"/>
  <c r="I85" i="5"/>
  <c r="G85" i="5"/>
  <c r="F85" i="5"/>
  <c r="E85" i="5"/>
  <c r="D85" i="5"/>
  <c r="H84" i="5"/>
  <c r="C84" i="5"/>
  <c r="H83" i="5"/>
  <c r="C83" i="5"/>
  <c r="H82" i="5"/>
  <c r="C82" i="5"/>
  <c r="H81" i="5"/>
  <c r="C81" i="5"/>
  <c r="K80" i="5"/>
  <c r="J80" i="5"/>
  <c r="I80" i="5"/>
  <c r="G80" i="5"/>
  <c r="F80" i="5"/>
  <c r="E80" i="5"/>
  <c r="D80" i="5"/>
  <c r="H79" i="5"/>
  <c r="C79" i="5"/>
  <c r="K78" i="5"/>
  <c r="J78" i="5"/>
  <c r="I78" i="5"/>
  <c r="G78" i="5"/>
  <c r="F78" i="5"/>
  <c r="E78" i="5"/>
  <c r="D78" i="5"/>
  <c r="H77" i="5"/>
  <c r="C77" i="5"/>
  <c r="H76" i="5"/>
  <c r="C76" i="5"/>
  <c r="H75" i="5"/>
  <c r="C75" i="5"/>
  <c r="H74" i="5"/>
  <c r="C74" i="5"/>
  <c r="H73" i="5"/>
  <c r="C73" i="5"/>
  <c r="H72" i="5"/>
  <c r="C72" i="5"/>
  <c r="H71" i="5"/>
  <c r="C71" i="5"/>
  <c r="H70" i="5"/>
  <c r="C70" i="5"/>
  <c r="H69" i="5"/>
  <c r="C69" i="5"/>
  <c r="H68" i="5"/>
  <c r="C68" i="5"/>
  <c r="H67" i="5"/>
  <c r="C67" i="5"/>
  <c r="K66" i="5"/>
  <c r="J66" i="5"/>
  <c r="I66" i="5"/>
  <c r="G66" i="5"/>
  <c r="F66" i="5"/>
  <c r="E66" i="5"/>
  <c r="D66" i="5"/>
  <c r="H65" i="5"/>
  <c r="C65" i="5"/>
  <c r="H64" i="5"/>
  <c r="C64" i="5"/>
  <c r="H63" i="5"/>
  <c r="C63" i="5"/>
  <c r="H62" i="5"/>
  <c r="C62" i="5"/>
  <c r="H61" i="5"/>
  <c r="C61" i="5"/>
  <c r="H60" i="5"/>
  <c r="C60" i="5"/>
  <c r="K98" i="5" l="1"/>
  <c r="F98" i="5"/>
  <c r="G98" i="5"/>
  <c r="I98" i="5"/>
  <c r="E98" i="5"/>
  <c r="E121" i="5" s="1"/>
  <c r="D98" i="5"/>
  <c r="J98" i="5"/>
  <c r="J121" i="5" s="1"/>
  <c r="C102" i="5"/>
  <c r="C122" i="5"/>
  <c r="H105" i="5"/>
  <c r="H108" i="5"/>
  <c r="C78" i="5"/>
  <c r="I121" i="5"/>
  <c r="C80" i="5"/>
  <c r="C105" i="5"/>
  <c r="H122" i="5"/>
  <c r="F131" i="5"/>
  <c r="F126" i="5" s="1"/>
  <c r="E126" i="5"/>
  <c r="H131" i="5"/>
  <c r="J126" i="5"/>
  <c r="H126" i="5" s="1"/>
  <c r="F121" i="5"/>
  <c r="H78" i="5"/>
  <c r="C131" i="5"/>
  <c r="C87" i="5"/>
  <c r="C66" i="5"/>
  <c r="H99" i="5"/>
  <c r="H87" i="5"/>
  <c r="H80" i="5"/>
  <c r="G121" i="5"/>
  <c r="C110" i="5"/>
  <c r="C99" i="5"/>
  <c r="H66" i="5"/>
  <c r="H102" i="5"/>
  <c r="H110" i="5"/>
  <c r="C98" i="5" l="1"/>
  <c r="H98" i="5"/>
  <c r="H121" i="5" s="1"/>
  <c r="K126" i="5"/>
  <c r="C127" i="5"/>
  <c r="C126" i="5"/>
  <c r="K121" i="5"/>
  <c r="D121" i="5"/>
  <c r="C121" i="5" l="1"/>
</calcChain>
</file>

<file path=xl/sharedStrings.xml><?xml version="1.0" encoding="utf-8"?>
<sst xmlns="http://schemas.openxmlformats.org/spreadsheetml/2006/main" count="145" uniqueCount="140">
  <si>
    <t xml:space="preserve"> </t>
  </si>
  <si>
    <t>у тому числі:</t>
  </si>
  <si>
    <t xml:space="preserve">2007 рік </t>
  </si>
  <si>
    <t>загальний фонд</t>
  </si>
  <si>
    <t>спеціальний фонд</t>
  </si>
  <si>
    <t xml:space="preserve">на </t>
  </si>
  <si>
    <t xml:space="preserve"> 01.10.2007</t>
  </si>
  <si>
    <t xml:space="preserve">податок та збір на доходи фізичних осіб </t>
  </si>
  <si>
    <t>податок на прибуток підприємств та фінансових установ комунальної власності</t>
  </si>
  <si>
    <t>місцеві податки: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</si>
  <si>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</si>
  <si>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</si>
  <si>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</si>
  <si>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</si>
  <si>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</si>
  <si>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</si>
  <si>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</si>
  <si>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</si>
  <si>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 </t>
  </si>
  <si>
    <t>інші надходження</t>
  </si>
  <si>
    <t>Субвенції, дотації, одержані з інших бюджетів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</si>
  <si>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</si>
  <si>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</si>
  <si>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</si>
  <si>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</t>
  </si>
  <si>
    <t>Державне управління</t>
  </si>
  <si>
    <t xml:space="preserve">Освiта </t>
  </si>
  <si>
    <t xml:space="preserve">Охорона здоров'я </t>
  </si>
  <si>
    <t xml:space="preserve">Фiзична культура i спорт </t>
  </si>
  <si>
    <t>Організація благоустрою населених пунктів</t>
  </si>
  <si>
    <t>Інша діяльність у сфері житлово-комунального господарства</t>
  </si>
  <si>
    <t>Здійснення  заходів із землеустрою</t>
  </si>
  <si>
    <t>Транспорт та транспортна інфраструктура, дорожнє господарство</t>
  </si>
  <si>
    <t>Утримання та розвиток місцевих аеропортів</t>
  </si>
  <si>
    <t>Інші програми та заходи, пов'язані з економічною діяльністю</t>
  </si>
  <si>
    <t>Сприяння розвитку малого та середнього підприємництва</t>
  </si>
  <si>
    <t>Реалізація програм і заходів в галузі зовнішньоекономічної діяльності</t>
  </si>
  <si>
    <t>Заходи з енергозбереження</t>
  </si>
  <si>
    <t>Проведення експертної  грошової  оцінки  земельної ділянки чи права на неї</t>
  </si>
  <si>
    <t>Внески до статутного капіталу суб’єктів господарювання</t>
  </si>
  <si>
    <t>Членські внески до асоціацій органів місцевого самоврядування</t>
  </si>
  <si>
    <t>Інші заходи, пов'язані з економічною діяльністю</t>
  </si>
  <si>
    <t>Інша діяльність</t>
  </si>
  <si>
    <t xml:space="preserve">Інші дотації з місцевого бюджету </t>
  </si>
  <si>
    <t xml:space="preserve">Інші субвенції з місцевого бюджету </t>
  </si>
  <si>
    <t>УСЬОГО ВИДАТКІВ:</t>
  </si>
  <si>
    <t>Надання коштів для забезпечення гарантійних зобов`язань за позичальників, що отримали кредити під місцеві гарантії</t>
  </si>
  <si>
    <t>ПОДАТКОВІ НАДХОДЖЕННЯ</t>
  </si>
  <si>
    <t>податок на майно: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</si>
  <si>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</si>
  <si>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</si>
  <si>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</si>
  <si>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</si>
  <si>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туристичний збір</t>
  </si>
  <si>
    <t xml:space="preserve">єдиний податок </t>
  </si>
  <si>
    <t>НЕПОДАТКОВІ НАДХОДЖЕННЯ</t>
  </si>
  <si>
    <t>адміністративні штрафи та інші санкції</t>
  </si>
  <si>
    <t>плата за надання адміністративних послуг</t>
  </si>
  <si>
    <t>ДОХОДИ ВІД ОПЕРАЦІЙ З КАПІТАЛОМ</t>
  </si>
  <si>
    <t>екологічний податок </t>
  </si>
  <si>
    <t>плата за гарантії, надані Верховною Радою Автономної республіки Крим та міськими радами</t>
  </si>
  <si>
    <t>В И Т Р А Т И</t>
  </si>
  <si>
    <t>Н А Д Х О Д Ж Е Н Н Я</t>
  </si>
  <si>
    <t>Забезпечення діяльності з виробництва, транспортування, постачання теплової енергії</t>
  </si>
  <si>
    <t>Забезпечення діяльності водопровідно-каналізаційного господарства</t>
  </si>
  <si>
    <t>Експлуатація та технічне обслуговування житлового фонду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</si>
  <si>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</si>
  <si>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Інші заходи у сфері електротранспорту</t>
  </si>
  <si>
    <t>Заходи із запобігання та ліквідації надзвичайних ситуацій та наслідків стихійного лиха</t>
  </si>
  <si>
    <t>Заходи з організації рятування на водах</t>
  </si>
  <si>
    <t>Надання пільгових довгострокових кредитів молодим сім`ям та одиноким молодим громадянам на будівництво/придбання житла</t>
  </si>
  <si>
    <t>Повернення пільгових довгострокових кредитів, наданих молодим сім`ям та одиноким молодим громадянам на будівництво/ придбання житла</t>
  </si>
  <si>
    <t>Міжбюджетні трансферти</t>
  </si>
  <si>
    <t>Житлово-комунальне господарство</t>
  </si>
  <si>
    <t xml:space="preserve">Соцiальний захист та соціальне забезпечення </t>
  </si>
  <si>
    <t>акцизний податок з вироблених  в Україні підакцизних товарів (продукції)</t>
  </si>
  <si>
    <t>акцизний податок з ввезених на митну територію   України підакцизних товарів (продукції)</t>
  </si>
  <si>
    <t>акцизний податок з реалізації суб’єктами господарювання  роздрібної торгівлі підакцизних товарів</t>
  </si>
  <si>
    <t>у тому числі бюджет розвитку</t>
  </si>
  <si>
    <t>Реалізація Національної програми інформатизації</t>
  </si>
  <si>
    <t>Утримання та розвиток наземного електротранспорту</t>
  </si>
  <si>
    <t>Субвенція з місцевого бюджету державному бюджету на виконання програм соціально-економічного розвитку регіонів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</si>
  <si>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</si>
  <si>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Зв'язок, телекомунікації та інформатика</t>
  </si>
  <si>
    <t>Заходи та роботи з територіальної оборони</t>
  </si>
  <si>
    <t>Інші заходи громадського порядку та безпеки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</si>
  <si>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</si>
  <si>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рентна плата за користування надрами загальнодержавного значення</t>
  </si>
  <si>
    <t>УСЬОГО ДОХОДІВ  власних та закріплених:</t>
  </si>
  <si>
    <t>РАЗОМ  ДОХОДІВ:</t>
  </si>
  <si>
    <t>Будівництво об'єктів житлово-комунального господарства</t>
  </si>
  <si>
    <t>Громадський порядок та безпека, у тому числі:</t>
  </si>
  <si>
    <t>Здешевлення вартості іпотечних кредитів для забезпечення доступним житлом громадян, які потребують поліпшення житлових умов</t>
  </si>
  <si>
    <t>Реалізація проектів (заходів) з відновлення об'єктів житлового фонду, пошкоджених / знищених внаслідок збройної агресії, за рахунок коштів місцевих бюджетів</t>
  </si>
  <si>
    <t>Будівництво інших об'єктів комунальної власності</t>
  </si>
  <si>
    <t>Реалізація програм і заходів в галузі туризму та курортів</t>
  </si>
  <si>
    <t>Ліквідація іншого забруднення навколишнього природного середовища</t>
  </si>
  <si>
    <t>Природоохоронні заходи за рахунок цільових фондів</t>
  </si>
  <si>
    <t>Кредитування бюджету</t>
  </si>
  <si>
    <t>Фінансування бюджету</t>
  </si>
  <si>
    <t>Зміни обсягів бюджетних коштів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</si>
  <si>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</si>
  <si>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</si>
  <si>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</si>
  <si>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 xml:space="preserve">     (код бюджету  0457810000)</t>
  </si>
  <si>
    <t>Забезпечення надійної та безперебійної експлуатації ліфтів</t>
  </si>
  <si>
    <t>Реверсна дотація 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</si>
  <si>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</si>
  <si>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</t>
  </si>
  <si>
    <t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</si>
  <si>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>Резервний фонд</t>
  </si>
  <si>
    <t>Інші розрахунки</t>
  </si>
  <si>
    <t>Охорона навколишнього природного середовища, у тому числі:</t>
  </si>
  <si>
    <t>Утримання та розвиток автотранспорту</t>
  </si>
  <si>
    <t>Обслуговування місцевого боргу</t>
  </si>
  <si>
    <t>Зовнішні запозичення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</si>
  <si>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</si>
  <si>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 xml:space="preserve">надходження сум кредиторської та депонентської заборгованості підприємств, організацій та установ, щодо яких минув строк позовної давності </t>
  </si>
  <si>
    <t>Гранти, що надійшли до місцевих бюджетів</t>
  </si>
  <si>
    <t>Курсова різниця</t>
  </si>
  <si>
    <t>Внутрішне запозичення</t>
  </si>
  <si>
    <t>Захист населення і територій від надзвичайних ситуацій</t>
  </si>
  <si>
    <t>Регіональний розвиток та інші інвестиційні проекти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</si>
  <si>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</si>
  <si>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Показники  бюджету Криворізької міської територіальної громади</t>
  </si>
  <si>
    <t>Субвенція з місцевого бюджету на виконання окремих заходів з реалізації соціального проекту `Активні парки-локації здорової України` за рахунок відповідної субвенції з державного бюджету</t>
  </si>
  <si>
    <t>Уточнений річний план станом на 01.07.2025 (з урахуванням довідок по власним надходженням бюджетних установ)</t>
  </si>
  <si>
    <t xml:space="preserve">Уточнений план загального фонду на січень-червень 2025 року
</t>
  </si>
  <si>
    <t>Субвенція з місцевого бюджету на реалізацію публічного інвестиційного проекту з виплати грошової компенсації за належні для отримання жилі приміщення для сімей осіб, визначених пунктами 2–5 частини першої статті 10¹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</t>
  </si>
  <si>
    <t xml:space="preserve">П И С Ь М О В И Й    З В І Т </t>
  </si>
  <si>
    <t xml:space="preserve">Виконано за січень-червень 2025 року </t>
  </si>
  <si>
    <t xml:space="preserve">      про виконання бюджету Криворізької міської територіальної громади за І півріччя 2025 року </t>
  </si>
  <si>
    <t xml:space="preserve">                     Додаток</t>
  </si>
  <si>
    <t xml:space="preserve">              до рішення  виконкому міської ради</t>
  </si>
  <si>
    <t xml:space="preserve">           Керуюча справами виконкому </t>
  </si>
  <si>
    <t xml:space="preserve">                          Олена ШОВГЕЛЯ</t>
  </si>
  <si>
    <t>кошти гарантійного та реєстраційного внесків, що визначені Законом України «Про оренду державного та комунального майна», які підлягають перерахуванню оператором електронного майданчика до відповідного бюджету</t>
  </si>
  <si>
    <t>Культура і мистецтво, виконання заходів міських програм</t>
  </si>
  <si>
    <t>тис. грн</t>
  </si>
  <si>
    <t xml:space="preserve">                    22.08.2025 №994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</si>
</sst>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г_р_н_._-;\-* #,##0.00\ _г_р_н_._-;_-* &quot;-&quot;??\ _г_р_н_._-;_-@_-"/>
    <numFmt numFmtId="165" formatCode="#,##0.0"/>
    <numFmt numFmtId="166" formatCode="0.0"/>
    <numFmt numFmtId="167" formatCode="_-* #,##0.0\ _г_р_н_._-;\-* #,##0.0\ _г_р_н_._-;_-* &quot;-&quot;??\ _г_р_н_._-;_-@_-"/>
    <numFmt numFmtId="168" formatCode="#,##0.000"/>
    <numFmt numFmtId="169" formatCode="_-* #,##0.0\ _₴_-;\-* #,##0.0\ _₴_-;_-* &quot;-&quot;?\ _₴_-;_-@_-"/>
  </numFmts>
  <fonts count="59" x14ac:knownFonts="1">
    <font>
      <sz val="10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63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63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Arial Cyr"/>
      <family val="2"/>
      <charset val="204"/>
    </font>
    <font>
      <i/>
      <sz val="14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i/>
      <sz val="14"/>
      <name val="Times New Roman"/>
      <family val="1"/>
      <charset val="204"/>
    </font>
    <font>
      <i/>
      <sz val="2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6"/>
      <color theme="0"/>
      <name val="Arial Cyr"/>
      <family val="2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Arial Cyr"/>
      <family val="2"/>
      <charset val="204"/>
    </font>
    <font>
      <i/>
      <sz val="14"/>
      <color rgb="FFFF0000"/>
      <name val="Arial Cyr"/>
      <family val="2"/>
      <charset val="204"/>
    </font>
    <font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rgb="FFFF0000"/>
      <name val="Arial Cyr"/>
      <family val="2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18"/>
      <color indexed="63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7"/>
      <name val="Arial Cyr"/>
      <family val="2"/>
      <charset val="204"/>
    </font>
    <font>
      <b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b/>
      <i/>
      <sz val="17"/>
      <color indexed="63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i/>
      <sz val="15"/>
      <color indexed="63"/>
      <name val="Times New Roman"/>
      <family val="1"/>
      <charset val="204"/>
    </font>
    <font>
      <sz val="16"/>
      <color indexed="63"/>
      <name val="Arial Cyr"/>
      <family val="2"/>
      <charset val="204"/>
    </font>
    <font>
      <sz val="18"/>
      <color indexed="63"/>
      <name val="Arial Cyr"/>
      <family val="2"/>
      <charset val="204"/>
    </font>
    <font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i/>
      <sz val="17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28"/>
      <color indexed="63"/>
      <name val="Times New Roman"/>
      <family val="1"/>
      <charset val="204"/>
    </font>
    <font>
      <b/>
      <i/>
      <sz val="26"/>
      <name val="Times New Roman"/>
      <family val="1"/>
      <charset val="204"/>
    </font>
    <font>
      <i/>
      <sz val="23"/>
      <name val="Times New Roman"/>
      <family val="1"/>
      <charset val="204"/>
    </font>
    <font>
      <i/>
      <sz val="25"/>
      <name val="Times New Roman"/>
      <family val="1"/>
      <charset val="204"/>
    </font>
    <font>
      <i/>
      <sz val="16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164" fontId="2" fillId="0" borderId="0" applyFill="0" applyBorder="0" applyAlignment="0" applyProtection="0"/>
    <xf numFmtId="0" fontId="1" fillId="0" borderId="0"/>
  </cellStyleXfs>
  <cellXfs count="139">
    <xf numFmtId="0" fontId="0" fillId="0" borderId="0" xfId="0"/>
    <xf numFmtId="0" fontId="0" fillId="0" borderId="0" xfId="0" applyFont="1"/>
    <xf numFmtId="0" fontId="4" fillId="0" borderId="0" xfId="0" applyFont="1" applyFill="1"/>
    <xf numFmtId="0" fontId="0" fillId="2" borderId="0" xfId="0" applyFont="1" applyFill="1"/>
    <xf numFmtId="0" fontId="4" fillId="0" borderId="0" xfId="0" applyFont="1"/>
    <xf numFmtId="0" fontId="0" fillId="0" borderId="0" xfId="0" applyFont="1" applyFill="1"/>
    <xf numFmtId="0" fontId="12" fillId="0" borderId="0" xfId="0" applyFont="1"/>
    <xf numFmtId="0" fontId="3" fillId="4" borderId="0" xfId="0" applyFont="1" applyFill="1"/>
    <xf numFmtId="0" fontId="5" fillId="4" borderId="0" xfId="0" applyFont="1" applyFill="1"/>
    <xf numFmtId="0" fontId="0" fillId="4" borderId="0" xfId="0" applyFont="1" applyFill="1"/>
    <xf numFmtId="0" fontId="0" fillId="6" borderId="0" xfId="0" applyFont="1" applyFill="1"/>
    <xf numFmtId="0" fontId="13" fillId="0" borderId="0" xfId="0" applyFont="1"/>
    <xf numFmtId="0" fontId="13" fillId="6" borderId="0" xfId="0" applyFont="1" applyFill="1"/>
    <xf numFmtId="0" fontId="13" fillId="4" borderId="0" xfId="0" applyFont="1" applyFill="1"/>
    <xf numFmtId="0" fontId="16" fillId="0" borderId="0" xfId="0" applyFont="1"/>
    <xf numFmtId="0" fontId="20" fillId="2" borderId="0" xfId="0" applyFont="1" applyFill="1"/>
    <xf numFmtId="0" fontId="11" fillId="6" borderId="0" xfId="0" applyFont="1" applyFill="1"/>
    <xf numFmtId="0" fontId="6" fillId="6" borderId="0" xfId="0" applyFont="1" applyFill="1"/>
    <xf numFmtId="0" fontId="10" fillId="6" borderId="2" xfId="0" applyFont="1" applyFill="1" applyBorder="1"/>
    <xf numFmtId="0" fontId="14" fillId="6" borderId="0" xfId="0" applyFont="1" applyFill="1"/>
    <xf numFmtId="0" fontId="7" fillId="6" borderId="0" xfId="0" applyFont="1" applyFill="1"/>
    <xf numFmtId="0" fontId="15" fillId="6" borderId="0" xfId="0" applyFont="1" applyFill="1"/>
    <xf numFmtId="0" fontId="8" fillId="6" borderId="0" xfId="0" applyFont="1" applyFill="1"/>
    <xf numFmtId="0" fontId="11" fillId="6" borderId="2" xfId="0" applyFont="1" applyFill="1" applyBorder="1"/>
    <xf numFmtId="0" fontId="22" fillId="6" borderId="0" xfId="0" applyFont="1" applyFill="1"/>
    <xf numFmtId="0" fontId="23" fillId="6" borderId="0" xfId="0" applyFont="1" applyFill="1"/>
    <xf numFmtId="0" fontId="24" fillId="6" borderId="0" xfId="0" applyFont="1" applyFill="1"/>
    <xf numFmtId="0" fontId="22" fillId="0" borderId="0" xfId="0" applyFont="1"/>
    <xf numFmtId="0" fontId="17" fillId="0" borderId="0" xfId="0" applyFont="1" applyFill="1"/>
    <xf numFmtId="0" fontId="3" fillId="6" borderId="0" xfId="0" applyFont="1" applyFill="1"/>
    <xf numFmtId="0" fontId="18" fillId="6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/>
    </xf>
    <xf numFmtId="0" fontId="4" fillId="4" borderId="0" xfId="0" applyFont="1" applyFill="1"/>
    <xf numFmtId="165" fontId="25" fillId="6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center" vertical="center"/>
    </xf>
    <xf numFmtId="165" fontId="26" fillId="6" borderId="1" xfId="0" applyNumberFormat="1" applyFont="1" applyFill="1" applyBorder="1" applyAlignment="1">
      <alignment horizontal="center" vertical="center"/>
    </xf>
    <xf numFmtId="165" fontId="27" fillId="4" borderId="1" xfId="0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28" fillId="6" borderId="1" xfId="0" applyNumberFormat="1" applyFont="1" applyFill="1" applyBorder="1" applyAlignment="1">
      <alignment horizontal="center" vertical="center"/>
    </xf>
    <xf numFmtId="165" fontId="27" fillId="6" borderId="1" xfId="0" applyNumberFormat="1" applyFont="1" applyFill="1" applyBorder="1" applyAlignment="1">
      <alignment horizontal="center" vertical="center"/>
    </xf>
    <xf numFmtId="165" fontId="29" fillId="6" borderId="1" xfId="0" applyNumberFormat="1" applyFont="1" applyFill="1" applyBorder="1" applyAlignment="1">
      <alignment horizontal="center" vertical="center"/>
    </xf>
    <xf numFmtId="165" fontId="25" fillId="4" borderId="1" xfId="0" applyNumberFormat="1" applyFont="1" applyFill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165" fontId="30" fillId="4" borderId="1" xfId="0" applyNumberFormat="1" applyFont="1" applyFill="1" applyBorder="1" applyAlignment="1">
      <alignment horizontal="center" vertical="center"/>
    </xf>
    <xf numFmtId="165" fontId="32" fillId="6" borderId="1" xfId="0" applyNumberFormat="1" applyFont="1" applyFill="1" applyBorder="1" applyAlignment="1">
      <alignment horizontal="center" vertical="center"/>
    </xf>
    <xf numFmtId="165" fontId="25" fillId="3" borderId="1" xfId="0" applyNumberFormat="1" applyFont="1" applyFill="1" applyBorder="1" applyAlignment="1">
      <alignment horizontal="center" vertical="center"/>
    </xf>
    <xf numFmtId="165" fontId="25" fillId="5" borderId="1" xfId="0" applyNumberFormat="1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left" wrapText="1"/>
    </xf>
    <xf numFmtId="0" fontId="33" fillId="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vertical="center"/>
    </xf>
    <xf numFmtId="0" fontId="36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vertical="center" wrapText="1"/>
    </xf>
    <xf numFmtId="0" fontId="35" fillId="6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6" fillId="0" borderId="1" xfId="0" applyFont="1" applyBorder="1" applyAlignment="1">
      <alignment vertical="center" wrapText="1"/>
    </xf>
    <xf numFmtId="0" fontId="34" fillId="7" borderId="1" xfId="0" applyFont="1" applyFill="1" applyBorder="1" applyAlignment="1">
      <alignment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 wrapText="1"/>
    </xf>
    <xf numFmtId="0" fontId="39" fillId="6" borderId="1" xfId="0" applyFont="1" applyFill="1" applyBorder="1" applyAlignment="1" applyProtection="1">
      <alignment horizontal="center" vertical="center" wrapText="1"/>
    </xf>
    <xf numFmtId="0" fontId="36" fillId="6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4" fillId="6" borderId="0" xfId="0" applyFont="1" applyFill="1"/>
    <xf numFmtId="0" fontId="12" fillId="0" borderId="0" xfId="0" applyFont="1" applyFill="1"/>
    <xf numFmtId="0" fontId="29" fillId="0" borderId="0" xfId="0" applyFont="1"/>
    <xf numFmtId="0" fontId="29" fillId="0" borderId="0" xfId="0" applyFont="1" applyFill="1"/>
    <xf numFmtId="165" fontId="29" fillId="0" borderId="0" xfId="0" applyNumberFormat="1" applyFont="1" applyFill="1"/>
    <xf numFmtId="0" fontId="43" fillId="4" borderId="0" xfId="0" applyFont="1" applyFill="1"/>
    <xf numFmtId="0" fontId="12" fillId="2" borderId="0" xfId="0" applyFont="1" applyFill="1"/>
    <xf numFmtId="0" fontId="41" fillId="4" borderId="0" xfId="0" applyFont="1" applyFill="1"/>
    <xf numFmtId="0" fontId="12" fillId="4" borderId="0" xfId="0" applyFont="1" applyFill="1"/>
    <xf numFmtId="0" fontId="12" fillId="6" borderId="0" xfId="0" applyFont="1" applyFill="1"/>
    <xf numFmtId="0" fontId="41" fillId="6" borderId="0" xfId="0" applyFont="1" applyFill="1"/>
    <xf numFmtId="0" fontId="33" fillId="6" borderId="1" xfId="0" applyFont="1" applyFill="1" applyBorder="1" applyAlignment="1">
      <alignment horizontal="center" vertical="center"/>
    </xf>
    <xf numFmtId="165" fontId="21" fillId="4" borderId="1" xfId="0" applyNumberFormat="1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vertical="center"/>
    </xf>
    <xf numFmtId="165" fontId="25" fillId="8" borderId="1" xfId="0" applyNumberFormat="1" applyFont="1" applyFill="1" applyBorder="1" applyAlignment="1">
      <alignment horizontal="center" vertical="center"/>
    </xf>
    <xf numFmtId="167" fontId="25" fillId="5" borderId="1" xfId="2" applyNumberFormat="1" applyFont="1" applyFill="1" applyBorder="1" applyAlignment="1" applyProtection="1">
      <alignment horizontal="center" vertical="center" wrapText="1"/>
    </xf>
    <xf numFmtId="2" fontId="46" fillId="0" borderId="1" xfId="0" applyNumberFormat="1" applyFont="1" applyFill="1" applyBorder="1" applyAlignment="1">
      <alignment vertical="center" wrapText="1"/>
    </xf>
    <xf numFmtId="2" fontId="48" fillId="0" borderId="1" xfId="0" applyNumberFormat="1" applyFont="1" applyFill="1" applyBorder="1" applyAlignment="1" applyProtection="1">
      <alignment vertical="center" wrapText="1"/>
    </xf>
    <xf numFmtId="2" fontId="46" fillId="0" borderId="1" xfId="0" applyNumberFormat="1" applyFont="1" applyFill="1" applyBorder="1" applyAlignment="1" applyProtection="1">
      <alignment vertical="center" wrapText="1"/>
    </xf>
    <xf numFmtId="2" fontId="49" fillId="0" borderId="1" xfId="0" applyNumberFormat="1" applyFont="1" applyFill="1" applyBorder="1" applyAlignment="1" applyProtection="1">
      <alignment vertical="center" wrapText="1"/>
    </xf>
    <xf numFmtId="2" fontId="48" fillId="0" borderId="1" xfId="0" applyNumberFormat="1" applyFont="1" applyFill="1" applyBorder="1" applyAlignment="1" applyProtection="1">
      <alignment horizontal="left" vertical="center" wrapText="1"/>
    </xf>
    <xf numFmtId="2" fontId="49" fillId="0" borderId="1" xfId="0" applyNumberFormat="1" applyFont="1" applyFill="1" applyBorder="1" applyAlignment="1">
      <alignment vertical="center" wrapText="1"/>
    </xf>
    <xf numFmtId="2" fontId="46" fillId="5" borderId="1" xfId="0" applyNumberFormat="1" applyFont="1" applyFill="1" applyBorder="1" applyAlignment="1" applyProtection="1">
      <alignment vertical="center" wrapText="1"/>
    </xf>
    <xf numFmtId="167" fontId="25" fillId="9" borderId="1" xfId="2" applyNumberFormat="1" applyFont="1" applyFill="1" applyBorder="1" applyAlignment="1" applyProtection="1">
      <alignment horizontal="center" vertical="center" wrapText="1"/>
    </xf>
    <xf numFmtId="167" fontId="47" fillId="9" borderId="1" xfId="2" applyNumberFormat="1" applyFont="1" applyFill="1" applyBorder="1" applyAlignment="1" applyProtection="1">
      <alignment horizontal="center" vertical="center" wrapText="1"/>
    </xf>
    <xf numFmtId="165" fontId="25" fillId="10" borderId="1" xfId="0" applyNumberFormat="1" applyFont="1" applyFill="1" applyBorder="1" applyAlignment="1">
      <alignment horizontal="center" vertical="center"/>
    </xf>
    <xf numFmtId="165" fontId="31" fillId="4" borderId="1" xfId="0" applyNumberFormat="1" applyFont="1" applyFill="1" applyBorder="1" applyAlignment="1">
      <alignment horizontal="center" vertical="center"/>
    </xf>
    <xf numFmtId="165" fontId="32" fillId="4" borderId="1" xfId="0" applyNumberFormat="1" applyFont="1" applyFill="1" applyBorder="1" applyAlignment="1">
      <alignment horizontal="center" vertical="center"/>
    </xf>
    <xf numFmtId="165" fontId="30" fillId="6" borderId="1" xfId="0" applyNumberFormat="1" applyFont="1" applyFill="1" applyBorder="1" applyAlignment="1">
      <alignment horizontal="center" vertical="center"/>
    </xf>
    <xf numFmtId="165" fontId="50" fillId="6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center" vertical="center"/>
    </xf>
    <xf numFmtId="165" fontId="47" fillId="0" borderId="1" xfId="0" applyNumberFormat="1" applyFont="1" applyFill="1" applyBorder="1" applyAlignment="1">
      <alignment horizontal="center" vertical="center"/>
    </xf>
    <xf numFmtId="165" fontId="44" fillId="0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5" fontId="4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8" fontId="4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 vertical="center"/>
    </xf>
    <xf numFmtId="165" fontId="47" fillId="0" borderId="1" xfId="0" applyNumberFormat="1" applyFont="1" applyFill="1" applyBorder="1" applyAlignment="1" applyProtection="1">
      <alignment horizontal="center" vertical="center"/>
    </xf>
    <xf numFmtId="169" fontId="42" fillId="4" borderId="0" xfId="0" applyNumberFormat="1" applyFont="1" applyFill="1"/>
    <xf numFmtId="169" fontId="0" fillId="6" borderId="0" xfId="0" applyNumberFormat="1" applyFont="1" applyFill="1"/>
    <xf numFmtId="0" fontId="51" fillId="0" borderId="0" xfId="0" applyFont="1" applyFill="1"/>
    <xf numFmtId="0" fontId="26" fillId="0" borderId="0" xfId="0" applyFont="1"/>
    <xf numFmtId="167" fontId="52" fillId="4" borderId="0" xfId="0" applyNumberFormat="1" applyFont="1" applyFill="1"/>
    <xf numFmtId="167" fontId="53" fillId="4" borderId="0" xfId="0" applyNumberFormat="1" applyFont="1" applyFill="1"/>
    <xf numFmtId="167" fontId="54" fillId="4" borderId="0" xfId="0" applyNumberFormat="1" applyFont="1" applyFill="1"/>
    <xf numFmtId="0" fontId="56" fillId="0" borderId="0" xfId="0" applyFont="1" applyFill="1" applyAlignment="1">
      <alignment horizontal="center" wrapText="1"/>
    </xf>
    <xf numFmtId="0" fontId="57" fillId="0" borderId="0" xfId="0" applyFont="1" applyFill="1" applyAlignment="1">
      <alignment wrapText="1"/>
    </xf>
    <xf numFmtId="0" fontId="58" fillId="4" borderId="0" xfId="0" applyFont="1" applyFill="1" applyAlignment="1">
      <alignment horizontal="center"/>
    </xf>
    <xf numFmtId="0" fontId="57" fillId="0" borderId="0" xfId="0" applyFont="1" applyFill="1" applyAlignment="1">
      <alignment horizontal="left" wrapText="1"/>
    </xf>
    <xf numFmtId="0" fontId="57" fillId="0" borderId="0" xfId="0" applyFont="1" applyFill="1" applyAlignment="1">
      <alignment horizontal="center" vertical="center" wrapText="1"/>
    </xf>
    <xf numFmtId="165" fontId="26" fillId="6" borderId="3" xfId="0" applyNumberFormat="1" applyFont="1" applyFill="1" applyBorder="1" applyAlignment="1">
      <alignment horizontal="center" vertical="center"/>
    </xf>
    <xf numFmtId="165" fontId="26" fillId="6" borderId="5" xfId="0" applyNumberFormat="1" applyFont="1" applyFill="1" applyBorder="1" applyAlignment="1">
      <alignment horizontal="center" vertical="center"/>
    </xf>
    <xf numFmtId="0" fontId="57" fillId="0" borderId="0" xfId="0" applyFont="1" applyFill="1" applyAlignment="1">
      <alignment horizontal="left" vertical="top" wrapText="1"/>
    </xf>
    <xf numFmtId="0" fontId="44" fillId="0" borderId="3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165" fontId="26" fillId="4" borderId="3" xfId="0" applyNumberFormat="1" applyFont="1" applyFill="1" applyBorder="1" applyAlignment="1">
      <alignment horizontal="center" vertical="center"/>
    </xf>
    <xf numFmtId="165" fontId="26" fillId="4" borderId="5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left"/>
    </xf>
    <xf numFmtId="0" fontId="55" fillId="0" borderId="0" xfId="0" applyFont="1" applyBorder="1" applyAlignment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top" wrapText="1"/>
    </xf>
    <xf numFmtId="0" fontId="37" fillId="0" borderId="4" xfId="0" applyFont="1" applyFill="1" applyBorder="1" applyAlignment="1" applyProtection="1">
      <alignment horizontal="center" vertical="top" wrapText="1"/>
    </xf>
    <xf numFmtId="0" fontId="37" fillId="0" borderId="5" xfId="0" applyFont="1" applyFill="1" applyBorder="1" applyAlignment="1" applyProtection="1">
      <alignment horizontal="center" vertical="top" wrapText="1"/>
    </xf>
    <xf numFmtId="0" fontId="38" fillId="4" borderId="1" xfId="0" applyFont="1" applyFill="1" applyBorder="1" applyAlignment="1" applyProtection="1">
      <alignment horizontal="center" vertical="top" wrapText="1"/>
    </xf>
    <xf numFmtId="0" fontId="37" fillId="6" borderId="1" xfId="0" applyFont="1" applyFill="1" applyBorder="1" applyAlignment="1" applyProtection="1">
      <alignment horizontal="center" vertical="center" wrapText="1"/>
    </xf>
    <xf numFmtId="2" fontId="37" fillId="6" borderId="1" xfId="0" applyNumberFormat="1" applyFont="1" applyFill="1" applyBorder="1" applyAlignment="1" applyProtection="1">
      <alignment horizontal="center" vertical="top" wrapText="1"/>
    </xf>
    <xf numFmtId="0" fontId="38" fillId="6" borderId="1" xfId="0" applyFont="1" applyFill="1" applyBorder="1" applyAlignment="1" applyProtection="1">
      <alignment horizontal="center" vertical="top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6" borderId="1" xfId="0" applyFont="1" applyFill="1" applyBorder="1" applyAlignment="1" applyProtection="1">
      <alignment horizontal="center" vertical="top" wrapText="1"/>
    </xf>
    <xf numFmtId="0" fontId="37" fillId="4" borderId="1" xfId="0" applyFont="1" applyFill="1" applyBorder="1" applyAlignment="1" applyProtection="1">
      <alignment horizontal="center" vertical="top" wrapText="1"/>
    </xf>
    <xf numFmtId="0" fontId="37" fillId="0" borderId="1" xfId="0" applyFont="1" applyFill="1" applyBorder="1" applyAlignment="1" applyProtection="1">
      <alignment horizontal="center" vertical="top" wrapText="1"/>
    </xf>
  </cellXfs>
  <cellStyles count="4">
    <cellStyle name="Обычный" xfId="0" builtinId="0"/>
    <cellStyle name="Обычный 2" xfId="1"/>
    <cellStyle name="Обычный 3" xfId="3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tabSelected="1" view="pageBreakPreview" zoomScale="50" zoomScaleNormal="100" zoomScaleSheetLayoutView="50" workbookViewId="0">
      <selection activeCell="B5" sqref="B5:K5"/>
    </sheetView>
  </sheetViews>
  <sheetFormatPr defaultColWidth="8.85546875" defaultRowHeight="18" x14ac:dyDescent="0.25"/>
  <cols>
    <col min="1" max="1" width="0.7109375" style="11" customWidth="1"/>
    <col min="2" max="2" width="50.140625" style="1" customWidth="1"/>
    <col min="3" max="3" width="26" style="7" customWidth="1"/>
    <col min="4" max="4" width="25" style="5" customWidth="1"/>
    <col min="5" max="5" width="24.5703125" style="9" customWidth="1"/>
    <col min="6" max="6" width="26.28515625" style="9" customWidth="1"/>
    <col min="7" max="7" width="25.85546875" style="10" customWidth="1"/>
    <col min="8" max="8" width="25.140625" style="29" customWidth="1"/>
    <col min="9" max="9" width="24.140625" style="5" customWidth="1"/>
    <col min="10" max="11" width="22.28515625" style="9" customWidth="1"/>
    <col min="12" max="16384" width="8.85546875" style="1"/>
  </cols>
  <sheetData>
    <row r="1" spans="1:12" ht="39" customHeight="1" x14ac:dyDescent="0.45">
      <c r="D1" s="28"/>
      <c r="E1" s="70"/>
      <c r="F1" s="30"/>
      <c r="G1" s="30"/>
      <c r="H1" s="117" t="s">
        <v>132</v>
      </c>
      <c r="I1" s="117"/>
      <c r="J1" s="117"/>
      <c r="K1" s="117"/>
      <c r="L1" s="115"/>
    </row>
    <row r="2" spans="1:12" ht="37.15" customHeight="1" x14ac:dyDescent="0.3">
      <c r="D2" s="28"/>
      <c r="E2" s="70"/>
      <c r="F2" s="30"/>
      <c r="G2" s="30"/>
      <c r="H2" s="118" t="s">
        <v>133</v>
      </c>
      <c r="I2" s="118"/>
      <c r="J2" s="118"/>
      <c r="K2" s="118"/>
      <c r="L2" s="118"/>
    </row>
    <row r="3" spans="1:12" ht="57" customHeight="1" x14ac:dyDescent="0.4">
      <c r="D3" s="28"/>
      <c r="E3" s="70"/>
      <c r="F3" s="30"/>
      <c r="G3" s="30"/>
      <c r="H3" s="121" t="s">
        <v>139</v>
      </c>
      <c r="I3" s="121"/>
      <c r="J3" s="121"/>
      <c r="K3" s="121"/>
      <c r="L3" s="114"/>
    </row>
    <row r="4" spans="1:12" ht="43.5" customHeight="1" x14ac:dyDescent="0.25">
      <c r="B4" s="127" t="s">
        <v>129</v>
      </c>
      <c r="C4" s="127"/>
      <c r="D4" s="127"/>
      <c r="E4" s="127"/>
      <c r="F4" s="127"/>
      <c r="G4" s="127"/>
      <c r="H4" s="127"/>
      <c r="I4" s="127"/>
      <c r="J4" s="127"/>
      <c r="K4" s="127"/>
    </row>
    <row r="5" spans="1:12" ht="57" customHeight="1" x14ac:dyDescent="0.25">
      <c r="B5" s="127" t="s">
        <v>131</v>
      </c>
      <c r="C5" s="127"/>
      <c r="D5" s="127"/>
      <c r="E5" s="127"/>
      <c r="F5" s="127"/>
      <c r="G5" s="127"/>
      <c r="H5" s="127"/>
      <c r="I5" s="127"/>
      <c r="J5" s="127"/>
      <c r="K5" s="127"/>
    </row>
    <row r="6" spans="1:12" ht="44.45" customHeight="1" x14ac:dyDescent="0.25">
      <c r="B6" s="127" t="s">
        <v>104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1:12" ht="36" customHeight="1" x14ac:dyDescent="0.3">
      <c r="B7" s="2" t="s">
        <v>0</v>
      </c>
      <c r="C7" s="8"/>
      <c r="D7" s="2"/>
      <c r="E7" s="32"/>
      <c r="F7" s="32"/>
      <c r="G7" s="65"/>
      <c r="J7" s="31"/>
      <c r="K7" s="116" t="s">
        <v>138</v>
      </c>
    </row>
    <row r="8" spans="1:12" ht="32.450000000000003" customHeight="1" x14ac:dyDescent="0.25">
      <c r="B8" s="128" t="s">
        <v>124</v>
      </c>
      <c r="C8" s="131" t="s">
        <v>126</v>
      </c>
      <c r="D8" s="132" t="s">
        <v>1</v>
      </c>
      <c r="E8" s="132"/>
      <c r="F8" s="132"/>
      <c r="G8" s="133" t="s">
        <v>127</v>
      </c>
      <c r="H8" s="134" t="s">
        <v>130</v>
      </c>
      <c r="I8" s="135" t="s">
        <v>1</v>
      </c>
      <c r="J8" s="135"/>
      <c r="K8" s="135"/>
    </row>
    <row r="9" spans="1:12" ht="12.75" customHeight="1" x14ac:dyDescent="0.25">
      <c r="B9" s="129"/>
      <c r="C9" s="131" t="s">
        <v>2</v>
      </c>
      <c r="D9" s="136" t="s">
        <v>3</v>
      </c>
      <c r="E9" s="136" t="s">
        <v>4</v>
      </c>
      <c r="F9" s="137" t="s">
        <v>78</v>
      </c>
      <c r="G9" s="133"/>
      <c r="H9" s="134" t="s">
        <v>5</v>
      </c>
      <c r="I9" s="138" t="s">
        <v>3</v>
      </c>
      <c r="J9" s="136" t="s">
        <v>4</v>
      </c>
      <c r="K9" s="137" t="s">
        <v>78</v>
      </c>
    </row>
    <row r="10" spans="1:12" ht="12.75" customHeight="1" x14ac:dyDescent="0.25">
      <c r="B10" s="129"/>
      <c r="C10" s="131"/>
      <c r="D10" s="136"/>
      <c r="E10" s="136"/>
      <c r="F10" s="137"/>
      <c r="G10" s="133"/>
      <c r="H10" s="134" t="s">
        <v>6</v>
      </c>
      <c r="I10" s="138"/>
      <c r="J10" s="136"/>
      <c r="K10" s="137"/>
    </row>
    <row r="11" spans="1:12" ht="72.599999999999994" customHeight="1" x14ac:dyDescent="0.25">
      <c r="B11" s="129"/>
      <c r="C11" s="131"/>
      <c r="D11" s="136"/>
      <c r="E11" s="136"/>
      <c r="F11" s="137"/>
      <c r="G11" s="133"/>
      <c r="H11" s="134"/>
      <c r="I11" s="138"/>
      <c r="J11" s="136"/>
      <c r="K11" s="137"/>
    </row>
    <row r="12" spans="1:12" ht="90.6" customHeight="1" x14ac:dyDescent="0.25">
      <c r="B12" s="130"/>
      <c r="C12" s="131"/>
      <c r="D12" s="136"/>
      <c r="E12" s="136"/>
      <c r="F12" s="137"/>
      <c r="G12" s="133"/>
      <c r="H12" s="134"/>
      <c r="I12" s="138"/>
      <c r="J12" s="136"/>
      <c r="K12" s="137"/>
    </row>
    <row r="13" spans="1:12" ht="24.75" customHeight="1" x14ac:dyDescent="0.25">
      <c r="B13" s="60">
        <v>1</v>
      </c>
      <c r="C13" s="61">
        <v>2</v>
      </c>
      <c r="D13" s="60">
        <v>3</v>
      </c>
      <c r="E13" s="62">
        <v>4</v>
      </c>
      <c r="F13" s="62">
        <v>5</v>
      </c>
      <c r="G13" s="62">
        <v>6</v>
      </c>
      <c r="H13" s="62">
        <v>7</v>
      </c>
      <c r="I13" s="60">
        <v>8</v>
      </c>
      <c r="J13" s="62">
        <v>9</v>
      </c>
      <c r="K13" s="62">
        <v>10</v>
      </c>
    </row>
    <row r="14" spans="1:12" s="10" customFormat="1" ht="28.15" customHeight="1" x14ac:dyDescent="0.25">
      <c r="A14" s="12"/>
      <c r="B14" s="76" t="s">
        <v>62</v>
      </c>
      <c r="C14" s="77"/>
      <c r="D14" s="78"/>
      <c r="E14" s="78"/>
      <c r="F14" s="78"/>
      <c r="G14" s="78"/>
      <c r="H14" s="77"/>
      <c r="I14" s="78"/>
      <c r="J14" s="78"/>
      <c r="K14" s="78"/>
    </row>
    <row r="15" spans="1:12" s="10" customFormat="1" ht="38.450000000000003" customHeight="1" x14ac:dyDescent="0.25">
      <c r="A15" s="12"/>
      <c r="B15" s="82" t="s">
        <v>47</v>
      </c>
      <c r="C15" s="96">
        <f>+C16+C17+C18+C21+C22+C19+C20+C36</f>
        <v>8648762</v>
      </c>
      <c r="D15" s="96">
        <f t="shared" ref="D15:F15" si="0">+D16+D17+D18+D21+D22+D19+D20+D36</f>
        <v>8618812</v>
      </c>
      <c r="E15" s="96">
        <f t="shared" si="0"/>
        <v>29950</v>
      </c>
      <c r="F15" s="96">
        <f t="shared" si="0"/>
        <v>0</v>
      </c>
      <c r="G15" s="96">
        <f>+G16+G17+G18+G21+G22+G19+G20+G36</f>
        <v>4234341.9000000004</v>
      </c>
      <c r="H15" s="97">
        <f>+H16+H17+H18+H21+H22+H19+H20+H36</f>
        <v>4302635.6000000006</v>
      </c>
      <c r="I15" s="96">
        <f>+I16+I17+I18+I21+I22+I19+I20+I36</f>
        <v>4290826.9000000004</v>
      </c>
      <c r="J15" s="96">
        <f>+J16+J17+J18+J21+J22+J19+J20+J36</f>
        <v>11808.7</v>
      </c>
      <c r="K15" s="96">
        <f>+K16+K17+K18+K21+K22</f>
        <v>0</v>
      </c>
    </row>
    <row r="16" spans="1:12" s="10" customFormat="1" ht="49.5" customHeight="1" x14ac:dyDescent="0.25">
      <c r="A16" s="12"/>
      <c r="B16" s="83" t="s">
        <v>7</v>
      </c>
      <c r="C16" s="34">
        <v>3922000</v>
      </c>
      <c r="D16" s="34">
        <f t="shared" ref="D16:D21" si="1">+C16</f>
        <v>3922000</v>
      </c>
      <c r="E16" s="34">
        <v>0</v>
      </c>
      <c r="F16" s="34">
        <v>0</v>
      </c>
      <c r="G16" s="34">
        <v>1935800</v>
      </c>
      <c r="H16" s="98">
        <v>1994279.5</v>
      </c>
      <c r="I16" s="98">
        <f>+H16</f>
        <v>1994279.5</v>
      </c>
      <c r="J16" s="34">
        <v>0</v>
      </c>
      <c r="K16" s="99">
        <v>0</v>
      </c>
    </row>
    <row r="17" spans="1:11" s="10" customFormat="1" ht="70.5" customHeight="1" x14ac:dyDescent="0.25">
      <c r="A17" s="12"/>
      <c r="B17" s="83" t="s">
        <v>8</v>
      </c>
      <c r="C17" s="34">
        <v>20512</v>
      </c>
      <c r="D17" s="34">
        <f t="shared" si="1"/>
        <v>20512</v>
      </c>
      <c r="E17" s="34">
        <v>0</v>
      </c>
      <c r="F17" s="34">
        <v>0</v>
      </c>
      <c r="G17" s="34">
        <v>10200</v>
      </c>
      <c r="H17" s="98">
        <v>14540.7</v>
      </c>
      <c r="I17" s="98">
        <f t="shared" ref="I17:I21" si="2">+H17</f>
        <v>14540.7</v>
      </c>
      <c r="J17" s="34">
        <v>0</v>
      </c>
      <c r="K17" s="99">
        <v>0</v>
      </c>
    </row>
    <row r="18" spans="1:11" s="10" customFormat="1" ht="67.5" customHeight="1" x14ac:dyDescent="0.25">
      <c r="A18" s="12"/>
      <c r="B18" s="83" t="s">
        <v>87</v>
      </c>
      <c r="C18" s="34">
        <v>224000</v>
      </c>
      <c r="D18" s="34">
        <f t="shared" si="1"/>
        <v>224000</v>
      </c>
      <c r="E18" s="34">
        <v>0</v>
      </c>
      <c r="F18" s="34">
        <v>0</v>
      </c>
      <c r="G18" s="34">
        <v>127100</v>
      </c>
      <c r="H18" s="98">
        <v>145908.20000000001</v>
      </c>
      <c r="I18" s="98">
        <f t="shared" si="2"/>
        <v>145908.20000000001</v>
      </c>
      <c r="J18" s="34">
        <v>0</v>
      </c>
      <c r="K18" s="99">
        <v>0</v>
      </c>
    </row>
    <row r="19" spans="1:11" s="10" customFormat="1" ht="72.75" customHeight="1" x14ac:dyDescent="0.25">
      <c r="A19" s="12"/>
      <c r="B19" s="83" t="s">
        <v>75</v>
      </c>
      <c r="C19" s="34">
        <v>30000</v>
      </c>
      <c r="D19" s="34">
        <f t="shared" si="1"/>
        <v>30000</v>
      </c>
      <c r="E19" s="34">
        <v>0</v>
      </c>
      <c r="F19" s="34">
        <v>0</v>
      </c>
      <c r="G19" s="34">
        <v>14500</v>
      </c>
      <c r="H19" s="98">
        <v>16770.2</v>
      </c>
      <c r="I19" s="98">
        <f t="shared" si="2"/>
        <v>16770.2</v>
      </c>
      <c r="J19" s="34">
        <v>0</v>
      </c>
      <c r="K19" s="99">
        <v>0</v>
      </c>
    </row>
    <row r="20" spans="1:11" s="10" customFormat="1" ht="77.25" customHeight="1" x14ac:dyDescent="0.25">
      <c r="A20" s="12"/>
      <c r="B20" s="83" t="s">
        <v>76</v>
      </c>
      <c r="C20" s="34">
        <v>228100</v>
      </c>
      <c r="D20" s="34">
        <f t="shared" si="1"/>
        <v>228100</v>
      </c>
      <c r="E20" s="34">
        <v>0</v>
      </c>
      <c r="F20" s="34">
        <v>0</v>
      </c>
      <c r="G20" s="34">
        <v>99800</v>
      </c>
      <c r="H20" s="98">
        <v>85146.9</v>
      </c>
      <c r="I20" s="98">
        <f t="shared" si="2"/>
        <v>85146.9</v>
      </c>
      <c r="J20" s="34">
        <v>0</v>
      </c>
      <c r="K20" s="99">
        <v>0</v>
      </c>
    </row>
    <row r="21" spans="1:11" s="10" customFormat="1" ht="91.9" customHeight="1" x14ac:dyDescent="0.25">
      <c r="A21" s="12"/>
      <c r="B21" s="83" t="s">
        <v>77</v>
      </c>
      <c r="C21" s="34">
        <v>351000</v>
      </c>
      <c r="D21" s="34">
        <f t="shared" si="1"/>
        <v>351000</v>
      </c>
      <c r="E21" s="34">
        <v>0</v>
      </c>
      <c r="F21" s="34">
        <v>0</v>
      </c>
      <c r="G21" s="34">
        <v>164400</v>
      </c>
      <c r="H21" s="98">
        <v>153057</v>
      </c>
      <c r="I21" s="98">
        <f t="shared" si="2"/>
        <v>153057</v>
      </c>
      <c r="J21" s="34">
        <v>0</v>
      </c>
      <c r="K21" s="99">
        <v>0</v>
      </c>
    </row>
    <row r="22" spans="1:11" s="10" customFormat="1" ht="30.75" customHeight="1" x14ac:dyDescent="0.25">
      <c r="A22" s="12"/>
      <c r="B22" s="84" t="s">
        <v>9</v>
      </c>
      <c r="C22" s="96">
        <f t="shared" ref="C22:K22" si="3">C23+C35+C34</f>
        <v>3843200</v>
      </c>
      <c r="D22" s="96">
        <f t="shared" si="3"/>
        <v>3843200</v>
      </c>
      <c r="E22" s="96">
        <f t="shared" si="3"/>
        <v>0</v>
      </c>
      <c r="F22" s="96">
        <f t="shared" si="3"/>
        <v>0</v>
      </c>
      <c r="G22" s="96">
        <f t="shared" si="3"/>
        <v>1882541.9</v>
      </c>
      <c r="H22" s="97">
        <f>H23+H35+H34</f>
        <v>1881124.4</v>
      </c>
      <c r="I22" s="96">
        <f t="shared" si="3"/>
        <v>1881124.4</v>
      </c>
      <c r="J22" s="96">
        <f t="shared" si="3"/>
        <v>0</v>
      </c>
      <c r="K22" s="96">
        <f t="shared" si="3"/>
        <v>0</v>
      </c>
    </row>
    <row r="23" spans="1:11" s="10" customFormat="1" ht="33.75" customHeight="1" x14ac:dyDescent="0.25">
      <c r="A23" s="12"/>
      <c r="B23" s="84" t="s">
        <v>48</v>
      </c>
      <c r="C23" s="96">
        <f>+C24+C25+C26+C27+C28+C29+C30+C31++C32+C33</f>
        <v>3234100</v>
      </c>
      <c r="D23" s="96">
        <f>+D24+D25+D26+D27+D28+D29+D30+D31++D32+D33</f>
        <v>3234100</v>
      </c>
      <c r="E23" s="96">
        <v>0</v>
      </c>
      <c r="F23" s="96">
        <v>0</v>
      </c>
      <c r="G23" s="96">
        <f>+G24+G25+G26+G27+G28+G29+G30+G31++G32+G33</f>
        <v>1575047.9</v>
      </c>
      <c r="H23" s="97">
        <f>+H24+H25+H26+H27+H28+H29+H30+H31++H32+H33</f>
        <v>1565082.4</v>
      </c>
      <c r="I23" s="96">
        <f>+I24+I25+I26+I27+I28+I29+I30+I31++I32+I33</f>
        <v>1565082.4</v>
      </c>
      <c r="J23" s="96">
        <v>0</v>
      </c>
      <c r="K23" s="96">
        <v>0</v>
      </c>
    </row>
    <row r="24" spans="1:11" s="10" customFormat="1" ht="126" customHeight="1" x14ac:dyDescent="0.25">
      <c r="A24" s="12"/>
      <c r="B24" s="85" t="s">
        <v>49</v>
      </c>
      <c r="C24" s="34">
        <v>16</v>
      </c>
      <c r="D24" s="34">
        <f>+C24</f>
        <v>16</v>
      </c>
      <c r="E24" s="34">
        <v>0</v>
      </c>
      <c r="F24" s="34">
        <v>0</v>
      </c>
      <c r="G24" s="34">
        <v>7.8</v>
      </c>
      <c r="H24" s="100">
        <v>14.7</v>
      </c>
      <c r="I24" s="34">
        <f>+H24</f>
        <v>14.7</v>
      </c>
      <c r="J24" s="34">
        <v>0</v>
      </c>
      <c r="K24" s="34">
        <v>0</v>
      </c>
    </row>
    <row r="25" spans="1:11" s="10" customFormat="1" ht="110.25" customHeight="1" x14ac:dyDescent="0.25">
      <c r="A25" s="12"/>
      <c r="B25" s="85" t="s">
        <v>50</v>
      </c>
      <c r="C25" s="34">
        <v>277.89999999999998</v>
      </c>
      <c r="D25" s="34">
        <f>+C25</f>
        <v>277.89999999999998</v>
      </c>
      <c r="E25" s="34">
        <v>0</v>
      </c>
      <c r="F25" s="34">
        <v>0</v>
      </c>
      <c r="G25" s="34">
        <v>128.80000000000001</v>
      </c>
      <c r="H25" s="100">
        <v>158.5</v>
      </c>
      <c r="I25" s="34">
        <f t="shared" ref="I25:I35" si="4">+H25</f>
        <v>158.5</v>
      </c>
      <c r="J25" s="34">
        <v>0</v>
      </c>
      <c r="K25" s="34">
        <v>0</v>
      </c>
    </row>
    <row r="26" spans="1:11" s="10" customFormat="1" ht="115.5" customHeight="1" x14ac:dyDescent="0.25">
      <c r="A26" s="12"/>
      <c r="B26" s="85" t="s">
        <v>51</v>
      </c>
      <c r="C26" s="34">
        <v>2253.1999999999998</v>
      </c>
      <c r="D26" s="34">
        <f>+C26</f>
        <v>2253.1999999999998</v>
      </c>
      <c r="E26" s="34">
        <v>0</v>
      </c>
      <c r="F26" s="34">
        <v>0</v>
      </c>
      <c r="G26" s="34">
        <v>1074.9000000000001</v>
      </c>
      <c r="H26" s="100">
        <v>1239.7</v>
      </c>
      <c r="I26" s="34">
        <f t="shared" si="4"/>
        <v>1239.7</v>
      </c>
      <c r="J26" s="34">
        <v>0</v>
      </c>
      <c r="K26" s="34">
        <v>0</v>
      </c>
    </row>
    <row r="27" spans="1:11" s="10" customFormat="1" ht="107.25" customHeight="1" x14ac:dyDescent="0.25">
      <c r="A27" s="12"/>
      <c r="B27" s="85" t="s">
        <v>52</v>
      </c>
      <c r="C27" s="34">
        <v>6652.9</v>
      </c>
      <c r="D27" s="34">
        <f>+C27</f>
        <v>6652.9</v>
      </c>
      <c r="E27" s="34">
        <v>0</v>
      </c>
      <c r="F27" s="34">
        <v>0</v>
      </c>
      <c r="G27" s="34">
        <v>3216.4</v>
      </c>
      <c r="H27" s="100">
        <v>3443.5</v>
      </c>
      <c r="I27" s="34">
        <f t="shared" si="4"/>
        <v>3443.5</v>
      </c>
      <c r="J27" s="34">
        <v>0</v>
      </c>
      <c r="K27" s="34">
        <v>0</v>
      </c>
    </row>
    <row r="28" spans="1:11" s="10" customFormat="1" ht="44.25" customHeight="1" x14ac:dyDescent="0.25">
      <c r="A28" s="12"/>
      <c r="B28" s="85" t="s">
        <v>10</v>
      </c>
      <c r="C28" s="34">
        <v>530500</v>
      </c>
      <c r="D28" s="34">
        <f t="shared" ref="D28:D35" si="5">C28</f>
        <v>530500</v>
      </c>
      <c r="E28" s="34">
        <v>0</v>
      </c>
      <c r="F28" s="34">
        <v>0</v>
      </c>
      <c r="G28" s="34">
        <v>257500</v>
      </c>
      <c r="H28" s="100">
        <v>251420.4</v>
      </c>
      <c r="I28" s="34">
        <f t="shared" si="4"/>
        <v>251420.4</v>
      </c>
      <c r="J28" s="34">
        <v>0</v>
      </c>
      <c r="K28" s="34">
        <v>0</v>
      </c>
    </row>
    <row r="29" spans="1:11" s="10" customFormat="1" ht="36.75" customHeight="1" x14ac:dyDescent="0.25">
      <c r="A29" s="12"/>
      <c r="B29" s="85" t="s">
        <v>11</v>
      </c>
      <c r="C29" s="34">
        <v>2563900</v>
      </c>
      <c r="D29" s="34">
        <f t="shared" si="5"/>
        <v>2563900</v>
      </c>
      <c r="E29" s="34">
        <v>0</v>
      </c>
      <c r="F29" s="34">
        <v>0</v>
      </c>
      <c r="G29" s="34">
        <v>1251900</v>
      </c>
      <c r="H29" s="100">
        <v>1241406.8</v>
      </c>
      <c r="I29" s="34">
        <f t="shared" si="4"/>
        <v>1241406.8</v>
      </c>
      <c r="J29" s="34">
        <v>0</v>
      </c>
      <c r="K29" s="34">
        <v>0</v>
      </c>
    </row>
    <row r="30" spans="1:11" s="10" customFormat="1" ht="39" customHeight="1" x14ac:dyDescent="0.25">
      <c r="A30" s="12"/>
      <c r="B30" s="85" t="s">
        <v>12</v>
      </c>
      <c r="C30" s="34">
        <v>13000</v>
      </c>
      <c r="D30" s="34">
        <f t="shared" si="5"/>
        <v>13000</v>
      </c>
      <c r="E30" s="34">
        <v>0</v>
      </c>
      <c r="F30" s="34">
        <v>0</v>
      </c>
      <c r="G30" s="34">
        <v>6200</v>
      </c>
      <c r="H30" s="100">
        <v>5569.7</v>
      </c>
      <c r="I30" s="34">
        <f t="shared" si="4"/>
        <v>5569.7</v>
      </c>
      <c r="J30" s="34">
        <v>0</v>
      </c>
      <c r="K30" s="34">
        <v>0</v>
      </c>
    </row>
    <row r="31" spans="1:11" s="10" customFormat="1" ht="33" customHeight="1" x14ac:dyDescent="0.25">
      <c r="A31" s="12"/>
      <c r="B31" s="85" t="s">
        <v>13</v>
      </c>
      <c r="C31" s="34">
        <v>114800</v>
      </c>
      <c r="D31" s="34">
        <f t="shared" si="5"/>
        <v>114800</v>
      </c>
      <c r="E31" s="34">
        <v>0</v>
      </c>
      <c r="F31" s="34">
        <v>0</v>
      </c>
      <c r="G31" s="34">
        <v>54000</v>
      </c>
      <c r="H31" s="100">
        <v>60651.7</v>
      </c>
      <c r="I31" s="34">
        <f t="shared" si="4"/>
        <v>60651.7</v>
      </c>
      <c r="J31" s="34">
        <v>0</v>
      </c>
      <c r="K31" s="34">
        <v>0</v>
      </c>
    </row>
    <row r="32" spans="1:11" s="10" customFormat="1" ht="57" customHeight="1" x14ac:dyDescent="0.25">
      <c r="A32" s="12"/>
      <c r="B32" s="85" t="s">
        <v>14</v>
      </c>
      <c r="C32" s="34">
        <v>2050</v>
      </c>
      <c r="D32" s="34">
        <f t="shared" si="5"/>
        <v>2050</v>
      </c>
      <c r="E32" s="34">
        <v>0</v>
      </c>
      <c r="F32" s="34">
        <v>0</v>
      </c>
      <c r="G32" s="34">
        <v>750</v>
      </c>
      <c r="H32" s="100">
        <v>436</v>
      </c>
      <c r="I32" s="34">
        <f t="shared" si="4"/>
        <v>436</v>
      </c>
      <c r="J32" s="34">
        <v>0</v>
      </c>
      <c r="K32" s="34">
        <v>0</v>
      </c>
    </row>
    <row r="33" spans="1:11" s="10" customFormat="1" ht="49.5" customHeight="1" x14ac:dyDescent="0.25">
      <c r="A33" s="12"/>
      <c r="B33" s="85" t="s">
        <v>15</v>
      </c>
      <c r="C33" s="34">
        <v>650</v>
      </c>
      <c r="D33" s="34">
        <f t="shared" si="5"/>
        <v>650</v>
      </c>
      <c r="E33" s="34">
        <v>0</v>
      </c>
      <c r="F33" s="34">
        <v>0</v>
      </c>
      <c r="G33" s="34">
        <v>270</v>
      </c>
      <c r="H33" s="100">
        <v>741.4</v>
      </c>
      <c r="I33" s="34">
        <f t="shared" si="4"/>
        <v>741.4</v>
      </c>
      <c r="J33" s="34">
        <v>0</v>
      </c>
      <c r="K33" s="34">
        <v>0</v>
      </c>
    </row>
    <row r="34" spans="1:11" s="10" customFormat="1" ht="30.6" customHeight="1" x14ac:dyDescent="0.25">
      <c r="A34" s="12"/>
      <c r="B34" s="83" t="s">
        <v>53</v>
      </c>
      <c r="C34" s="34">
        <v>1380</v>
      </c>
      <c r="D34" s="34">
        <f t="shared" si="5"/>
        <v>1380</v>
      </c>
      <c r="E34" s="34">
        <v>0</v>
      </c>
      <c r="F34" s="34">
        <v>0</v>
      </c>
      <c r="G34" s="98">
        <v>650</v>
      </c>
      <c r="H34" s="100">
        <v>441.1</v>
      </c>
      <c r="I34" s="34">
        <f t="shared" si="4"/>
        <v>441.1</v>
      </c>
      <c r="J34" s="34">
        <v>0</v>
      </c>
      <c r="K34" s="99">
        <v>0</v>
      </c>
    </row>
    <row r="35" spans="1:11" s="10" customFormat="1" ht="30.6" customHeight="1" x14ac:dyDescent="0.25">
      <c r="A35" s="12"/>
      <c r="B35" s="83" t="s">
        <v>54</v>
      </c>
      <c r="C35" s="34">
        <v>607720</v>
      </c>
      <c r="D35" s="34">
        <f t="shared" si="5"/>
        <v>607720</v>
      </c>
      <c r="E35" s="34">
        <v>0</v>
      </c>
      <c r="F35" s="34">
        <v>0</v>
      </c>
      <c r="G35" s="98">
        <v>306844</v>
      </c>
      <c r="H35" s="100">
        <v>315600.90000000002</v>
      </c>
      <c r="I35" s="34">
        <f t="shared" si="4"/>
        <v>315600.90000000002</v>
      </c>
      <c r="J35" s="34">
        <v>0</v>
      </c>
      <c r="K35" s="34">
        <v>0</v>
      </c>
    </row>
    <row r="36" spans="1:11" s="10" customFormat="1" ht="35.25" customHeight="1" x14ac:dyDescent="0.25">
      <c r="A36" s="12"/>
      <c r="B36" s="83" t="s">
        <v>59</v>
      </c>
      <c r="C36" s="34">
        <v>29950</v>
      </c>
      <c r="D36" s="34">
        <v>0</v>
      </c>
      <c r="E36" s="34">
        <f>+C36</f>
        <v>29950</v>
      </c>
      <c r="F36" s="34">
        <v>0</v>
      </c>
      <c r="G36" s="98">
        <v>0</v>
      </c>
      <c r="H36" s="100">
        <v>11808.7</v>
      </c>
      <c r="I36" s="34">
        <v>0</v>
      </c>
      <c r="J36" s="34">
        <f>H36</f>
        <v>11808.7</v>
      </c>
      <c r="K36" s="99">
        <v>0</v>
      </c>
    </row>
    <row r="37" spans="1:11" s="10" customFormat="1" ht="53.45" customHeight="1" x14ac:dyDescent="0.25">
      <c r="A37" s="12"/>
      <c r="B37" s="82" t="s">
        <v>55</v>
      </c>
      <c r="C37" s="96">
        <f t="shared" ref="C37:K37" si="6">SUM(C38:C49)</f>
        <v>255146.31199999998</v>
      </c>
      <c r="D37" s="96">
        <f t="shared" si="6"/>
        <v>82257.3</v>
      </c>
      <c r="E37" s="96">
        <f t="shared" si="6"/>
        <v>172889.01199999999</v>
      </c>
      <c r="F37" s="101">
        <f t="shared" si="6"/>
        <v>1.2E-2</v>
      </c>
      <c r="G37" s="96">
        <f t="shared" si="6"/>
        <v>40689</v>
      </c>
      <c r="H37" s="97">
        <f>SUM(H38:H49)</f>
        <v>205837.212</v>
      </c>
      <c r="I37" s="96">
        <f t="shared" si="6"/>
        <v>61962.700000000004</v>
      </c>
      <c r="J37" s="96">
        <f t="shared" si="6"/>
        <v>143874.51199999999</v>
      </c>
      <c r="K37" s="101">
        <f t="shared" si="6"/>
        <v>1.2E-2</v>
      </c>
    </row>
    <row r="38" spans="1:11" s="10" customFormat="1" ht="104.45" customHeight="1" x14ac:dyDescent="0.25">
      <c r="A38" s="12"/>
      <c r="B38" s="83" t="s">
        <v>16</v>
      </c>
      <c r="C38" s="34">
        <v>170</v>
      </c>
      <c r="D38" s="34">
        <f t="shared" ref="D38:D39" si="7">+C38</f>
        <v>170</v>
      </c>
      <c r="E38" s="34">
        <v>0</v>
      </c>
      <c r="F38" s="34">
        <v>0</v>
      </c>
      <c r="G38" s="34">
        <v>34</v>
      </c>
      <c r="H38" s="34">
        <v>-402.6</v>
      </c>
      <c r="I38" s="34">
        <f>+H38</f>
        <v>-402.6</v>
      </c>
      <c r="J38" s="34">
        <v>0</v>
      </c>
      <c r="K38" s="99">
        <v>0</v>
      </c>
    </row>
    <row r="39" spans="1:11" s="10" customFormat="1" ht="58.15" customHeight="1" x14ac:dyDescent="0.25">
      <c r="A39" s="12"/>
      <c r="B39" s="83" t="s">
        <v>57</v>
      </c>
      <c r="C39" s="34">
        <v>39600</v>
      </c>
      <c r="D39" s="34">
        <f t="shared" si="7"/>
        <v>39600</v>
      </c>
      <c r="E39" s="34">
        <v>0</v>
      </c>
      <c r="F39" s="34">
        <v>0</v>
      </c>
      <c r="G39" s="34">
        <v>19080</v>
      </c>
      <c r="H39" s="34">
        <v>16445.599999999999</v>
      </c>
      <c r="I39" s="34">
        <f t="shared" ref="I39:I45" si="8">+H39</f>
        <v>16445.599999999999</v>
      </c>
      <c r="J39" s="34">
        <v>0</v>
      </c>
      <c r="K39" s="34">
        <v>0</v>
      </c>
    </row>
    <row r="40" spans="1:11" s="10" customFormat="1" ht="183" customHeight="1" x14ac:dyDescent="0.25">
      <c r="A40" s="12"/>
      <c r="B40" s="83" t="s">
        <v>136</v>
      </c>
      <c r="C40" s="99">
        <v>130</v>
      </c>
      <c r="D40" s="99">
        <f>+C40</f>
        <v>130</v>
      </c>
      <c r="E40" s="99">
        <v>0</v>
      </c>
      <c r="F40" s="99">
        <v>0</v>
      </c>
      <c r="G40" s="34">
        <v>58</v>
      </c>
      <c r="H40" s="34">
        <v>84.9</v>
      </c>
      <c r="I40" s="34">
        <f t="shared" si="8"/>
        <v>84.9</v>
      </c>
      <c r="J40" s="34">
        <v>0</v>
      </c>
      <c r="K40" s="99">
        <v>0</v>
      </c>
    </row>
    <row r="41" spans="1:11" s="10" customFormat="1" ht="100.9" customHeight="1" x14ac:dyDescent="0.25">
      <c r="A41" s="12"/>
      <c r="B41" s="83" t="s">
        <v>17</v>
      </c>
      <c r="C41" s="34">
        <v>7000</v>
      </c>
      <c r="D41" s="34">
        <f t="shared" ref="D41:D42" si="9">+C41</f>
        <v>7000</v>
      </c>
      <c r="E41" s="34">
        <v>0</v>
      </c>
      <c r="F41" s="34">
        <v>0</v>
      </c>
      <c r="G41" s="34">
        <v>3480</v>
      </c>
      <c r="H41" s="34">
        <v>3551.2</v>
      </c>
      <c r="I41" s="34">
        <f t="shared" si="8"/>
        <v>3551.2</v>
      </c>
      <c r="J41" s="34">
        <v>0</v>
      </c>
      <c r="K41" s="99">
        <v>0</v>
      </c>
    </row>
    <row r="42" spans="1:11" s="10" customFormat="1" ht="49.9" customHeight="1" x14ac:dyDescent="0.25">
      <c r="A42" s="12"/>
      <c r="B42" s="83" t="s">
        <v>56</v>
      </c>
      <c r="C42" s="34">
        <f>1100+10</f>
        <v>1110</v>
      </c>
      <c r="D42" s="34">
        <f t="shared" si="9"/>
        <v>1110</v>
      </c>
      <c r="E42" s="34">
        <v>0</v>
      </c>
      <c r="F42" s="34">
        <v>0</v>
      </c>
      <c r="G42" s="34">
        <v>490</v>
      </c>
      <c r="H42" s="34">
        <f>775.2+389.3</f>
        <v>1164.5</v>
      </c>
      <c r="I42" s="34">
        <f t="shared" si="8"/>
        <v>1164.5</v>
      </c>
      <c r="J42" s="34">
        <v>0</v>
      </c>
      <c r="K42" s="34">
        <v>0</v>
      </c>
    </row>
    <row r="43" spans="1:11" s="10" customFormat="1" ht="31.9" customHeight="1" x14ac:dyDescent="0.25">
      <c r="A43" s="12"/>
      <c r="B43" s="83" t="s">
        <v>18</v>
      </c>
      <c r="C43" s="34">
        <v>6500</v>
      </c>
      <c r="D43" s="34">
        <v>6500</v>
      </c>
      <c r="E43" s="34">
        <v>0</v>
      </c>
      <c r="F43" s="34">
        <v>0</v>
      </c>
      <c r="G43" s="34">
        <v>3048</v>
      </c>
      <c r="H43" s="34">
        <v>4159.1000000000004</v>
      </c>
      <c r="I43" s="34">
        <f t="shared" si="8"/>
        <v>4159.1000000000004</v>
      </c>
      <c r="J43" s="34">
        <v>0</v>
      </c>
      <c r="K43" s="99">
        <v>0</v>
      </c>
    </row>
    <row r="44" spans="1:11" s="10" customFormat="1" ht="108.6" customHeight="1" x14ac:dyDescent="0.25">
      <c r="A44" s="12"/>
      <c r="B44" s="83" t="s">
        <v>117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23.9</v>
      </c>
      <c r="I44" s="34">
        <f t="shared" si="8"/>
        <v>23.9</v>
      </c>
      <c r="J44" s="34">
        <v>0</v>
      </c>
      <c r="K44" s="99">
        <v>0</v>
      </c>
    </row>
    <row r="45" spans="1:11" s="10" customFormat="1" ht="39.75" customHeight="1" x14ac:dyDescent="0.25">
      <c r="A45" s="12"/>
      <c r="B45" s="83" t="s">
        <v>19</v>
      </c>
      <c r="C45" s="34">
        <v>9247.2999999999993</v>
      </c>
      <c r="D45" s="34">
        <f>+C45</f>
        <v>9247.2999999999993</v>
      </c>
      <c r="E45" s="34">
        <v>0</v>
      </c>
      <c r="F45" s="34">
        <v>0</v>
      </c>
      <c r="G45" s="34">
        <v>5794</v>
      </c>
      <c r="H45" s="34">
        <v>17272.2</v>
      </c>
      <c r="I45" s="34">
        <f t="shared" si="8"/>
        <v>17272.2</v>
      </c>
      <c r="J45" s="34">
        <v>0</v>
      </c>
      <c r="K45" s="34">
        <v>0</v>
      </c>
    </row>
    <row r="46" spans="1:11" s="10" customFormat="1" ht="140.44999999999999" customHeight="1" x14ac:dyDescent="0.25">
      <c r="A46" s="12"/>
      <c r="B46" s="83" t="s">
        <v>21</v>
      </c>
      <c r="C46" s="34">
        <v>50</v>
      </c>
      <c r="D46" s="34">
        <v>0</v>
      </c>
      <c r="E46" s="34">
        <f>+C46</f>
        <v>50</v>
      </c>
      <c r="F46" s="34">
        <v>0</v>
      </c>
      <c r="G46" s="34">
        <v>0</v>
      </c>
      <c r="H46" s="100">
        <v>373.8</v>
      </c>
      <c r="I46" s="34">
        <v>0</v>
      </c>
      <c r="J46" s="34">
        <f>+H46</f>
        <v>373.8</v>
      </c>
      <c r="K46" s="99">
        <v>0</v>
      </c>
    </row>
    <row r="47" spans="1:11" s="10" customFormat="1" ht="312.60000000000002" customHeight="1" x14ac:dyDescent="0.25">
      <c r="A47" s="12"/>
      <c r="B47" s="83" t="s">
        <v>82</v>
      </c>
      <c r="C47" s="34">
        <v>18500</v>
      </c>
      <c r="D47" s="34">
        <f>+C47</f>
        <v>18500</v>
      </c>
      <c r="E47" s="34">
        <v>0</v>
      </c>
      <c r="F47" s="34">
        <v>0</v>
      </c>
      <c r="G47" s="34">
        <v>8705</v>
      </c>
      <c r="H47" s="100">
        <v>19663.900000000001</v>
      </c>
      <c r="I47" s="34">
        <f>+H47</f>
        <v>19663.900000000001</v>
      </c>
      <c r="J47" s="34">
        <v>0</v>
      </c>
      <c r="K47" s="99">
        <v>0</v>
      </c>
    </row>
    <row r="48" spans="1:11" s="10" customFormat="1" ht="55.15" customHeight="1" x14ac:dyDescent="0.25">
      <c r="A48" s="12"/>
      <c r="B48" s="83" t="s">
        <v>22</v>
      </c>
      <c r="C48" s="34">
        <v>172839</v>
      </c>
      <c r="D48" s="34">
        <v>0</v>
      </c>
      <c r="E48" s="34">
        <f>C48</f>
        <v>172839</v>
      </c>
      <c r="F48" s="34">
        <v>0</v>
      </c>
      <c r="G48" s="34">
        <v>0</v>
      </c>
      <c r="H48" s="100">
        <v>143500.70000000001</v>
      </c>
      <c r="I48" s="34">
        <v>0</v>
      </c>
      <c r="J48" s="34">
        <f>+H48</f>
        <v>143500.70000000001</v>
      </c>
      <c r="K48" s="34">
        <v>0</v>
      </c>
    </row>
    <row r="49" spans="1:11" s="10" customFormat="1" ht="84.6" customHeight="1" x14ac:dyDescent="0.25">
      <c r="A49" s="12"/>
      <c r="B49" s="86" t="s">
        <v>60</v>
      </c>
      <c r="C49" s="102">
        <v>1.2E-2</v>
      </c>
      <c r="D49" s="103">
        <v>0</v>
      </c>
      <c r="E49" s="102">
        <f>C49</f>
        <v>1.2E-2</v>
      </c>
      <c r="F49" s="102">
        <f>E49</f>
        <v>1.2E-2</v>
      </c>
      <c r="G49" s="34">
        <v>0</v>
      </c>
      <c r="H49" s="104">
        <f>J49</f>
        <v>1.2E-2</v>
      </c>
      <c r="I49" s="34">
        <v>0</v>
      </c>
      <c r="J49" s="102">
        <v>1.2E-2</v>
      </c>
      <c r="K49" s="102">
        <v>1.2E-2</v>
      </c>
    </row>
    <row r="50" spans="1:11" s="10" customFormat="1" ht="42" customHeight="1" x14ac:dyDescent="0.25">
      <c r="A50" s="12"/>
      <c r="B50" s="82" t="s">
        <v>58</v>
      </c>
      <c r="C50" s="96">
        <f t="shared" ref="C50:K50" si="10">+C52+C53</f>
        <v>12052.5</v>
      </c>
      <c r="D50" s="96">
        <f t="shared" si="10"/>
        <v>0</v>
      </c>
      <c r="E50" s="96">
        <f t="shared" si="10"/>
        <v>12052.5</v>
      </c>
      <c r="F50" s="96">
        <f t="shared" si="10"/>
        <v>12052.5</v>
      </c>
      <c r="G50" s="96">
        <f t="shared" si="10"/>
        <v>0</v>
      </c>
      <c r="H50" s="97">
        <f t="shared" si="10"/>
        <v>3940</v>
      </c>
      <c r="I50" s="96">
        <f t="shared" si="10"/>
        <v>0</v>
      </c>
      <c r="J50" s="96">
        <f t="shared" si="10"/>
        <v>3940</v>
      </c>
      <c r="K50" s="96">
        <f t="shared" si="10"/>
        <v>3940</v>
      </c>
    </row>
    <row r="51" spans="1:11" s="9" customFormat="1" ht="30" customHeight="1" x14ac:dyDescent="0.25">
      <c r="A51" s="13"/>
      <c r="B51" s="87" t="s">
        <v>1</v>
      </c>
      <c r="C51" s="96"/>
      <c r="D51" s="96"/>
      <c r="E51" s="96"/>
      <c r="F51" s="96"/>
      <c r="G51" s="34"/>
      <c r="H51" s="97"/>
      <c r="I51" s="96"/>
      <c r="J51" s="96"/>
      <c r="K51" s="96"/>
    </row>
    <row r="52" spans="1:11" s="9" customFormat="1" ht="94.9" customHeight="1" x14ac:dyDescent="0.25">
      <c r="A52" s="13"/>
      <c r="B52" s="83" t="s">
        <v>23</v>
      </c>
      <c r="C52" s="34">
        <v>10000</v>
      </c>
      <c r="D52" s="34">
        <v>0</v>
      </c>
      <c r="E52" s="34">
        <f>+C52</f>
        <v>10000</v>
      </c>
      <c r="F52" s="34">
        <f>+E52</f>
        <v>10000</v>
      </c>
      <c r="G52" s="34">
        <v>0</v>
      </c>
      <c r="H52" s="100">
        <v>3824.5</v>
      </c>
      <c r="I52" s="34">
        <v>0</v>
      </c>
      <c r="J52" s="34">
        <f>+H52</f>
        <v>3824.5</v>
      </c>
      <c r="K52" s="34">
        <f>+J52</f>
        <v>3824.5</v>
      </c>
    </row>
    <row r="53" spans="1:11" s="10" customFormat="1" ht="31.9" customHeight="1" x14ac:dyDescent="0.25">
      <c r="A53" s="12"/>
      <c r="B53" s="86" t="s">
        <v>24</v>
      </c>
      <c r="C53" s="34">
        <v>2052.5</v>
      </c>
      <c r="D53" s="34">
        <v>0</v>
      </c>
      <c r="E53" s="34">
        <f>+C53</f>
        <v>2052.5</v>
      </c>
      <c r="F53" s="34">
        <f>+E53</f>
        <v>2052.5</v>
      </c>
      <c r="G53" s="34">
        <v>0</v>
      </c>
      <c r="H53" s="100">
        <v>115.5</v>
      </c>
      <c r="I53" s="34">
        <v>0</v>
      </c>
      <c r="J53" s="34">
        <f>+H53</f>
        <v>115.5</v>
      </c>
      <c r="K53" s="99">
        <f>+J53</f>
        <v>115.5</v>
      </c>
    </row>
    <row r="54" spans="1:11" s="10" customFormat="1" ht="115.9" customHeight="1" x14ac:dyDescent="0.25">
      <c r="A54" s="12"/>
      <c r="B54" s="83" t="s">
        <v>86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100">
        <v>7933.5</v>
      </c>
      <c r="I54" s="34">
        <v>0</v>
      </c>
      <c r="J54" s="34">
        <f>+H54</f>
        <v>7933.5</v>
      </c>
      <c r="K54" s="99">
        <v>0</v>
      </c>
    </row>
    <row r="55" spans="1:11" s="10" customFormat="1" ht="52.9" customHeight="1" x14ac:dyDescent="0.25">
      <c r="A55" s="12"/>
      <c r="B55" s="84" t="s">
        <v>88</v>
      </c>
      <c r="C55" s="96">
        <f>C15+C37+C50</f>
        <v>8915960.8120000008</v>
      </c>
      <c r="D55" s="96">
        <f>D15+D37+D50</f>
        <v>8701069.3000000007</v>
      </c>
      <c r="E55" s="96">
        <f>E15+E37+E50</f>
        <v>214891.51199999999</v>
      </c>
      <c r="F55" s="96">
        <f>F15+F37+F50</f>
        <v>12052.512000000001</v>
      </c>
      <c r="G55" s="96">
        <f>G15+G37+G50</f>
        <v>4275030.9000000004</v>
      </c>
      <c r="H55" s="97">
        <f>H15+H37+H50+H54</f>
        <v>4520346.3120000008</v>
      </c>
      <c r="I55" s="96">
        <f>I15+I37+I50</f>
        <v>4352789.6000000006</v>
      </c>
      <c r="J55" s="96">
        <f>J15+J37+J50+J54</f>
        <v>167556.712</v>
      </c>
      <c r="K55" s="96">
        <f>K15+K37+K50</f>
        <v>3940.0120000000002</v>
      </c>
    </row>
    <row r="56" spans="1:11" s="10" customFormat="1" ht="48" customHeight="1" x14ac:dyDescent="0.25">
      <c r="A56" s="12"/>
      <c r="B56" s="83" t="s">
        <v>20</v>
      </c>
      <c r="C56" s="96">
        <f>+D56+E56</f>
        <v>1424140.3</v>
      </c>
      <c r="D56" s="96">
        <v>1095340.3</v>
      </c>
      <c r="E56" s="96">
        <v>328800</v>
      </c>
      <c r="F56" s="96">
        <f>+E56</f>
        <v>328800</v>
      </c>
      <c r="G56" s="105">
        <v>989978.9</v>
      </c>
      <c r="H56" s="106">
        <f>+I56+J56</f>
        <v>988653.2</v>
      </c>
      <c r="I56" s="105">
        <v>988653.2</v>
      </c>
      <c r="J56" s="105">
        <v>0</v>
      </c>
      <c r="K56" s="96">
        <v>0</v>
      </c>
    </row>
    <row r="57" spans="1:11" ht="54.6" customHeight="1" x14ac:dyDescent="0.25">
      <c r="B57" s="83" t="s">
        <v>118</v>
      </c>
      <c r="C57" s="96">
        <f>+D57+E57</f>
        <v>245250</v>
      </c>
      <c r="D57" s="96">
        <v>0</v>
      </c>
      <c r="E57" s="96">
        <v>245250</v>
      </c>
      <c r="F57" s="96">
        <v>0</v>
      </c>
      <c r="G57" s="105">
        <v>0</v>
      </c>
      <c r="H57" s="106">
        <f>+I57+J57</f>
        <v>217755.5</v>
      </c>
      <c r="I57" s="105">
        <v>0</v>
      </c>
      <c r="J57" s="105">
        <v>217755.5</v>
      </c>
      <c r="K57" s="96">
        <v>0</v>
      </c>
    </row>
    <row r="58" spans="1:11" s="10" customFormat="1" ht="47.45" customHeight="1" x14ac:dyDescent="0.25">
      <c r="A58" s="12"/>
      <c r="B58" s="88" t="s">
        <v>89</v>
      </c>
      <c r="C58" s="89">
        <f>C55+C56+C57</f>
        <v>10585351.112000002</v>
      </c>
      <c r="D58" s="89">
        <f t="shared" ref="D58:G58" si="11">D55+D56</f>
        <v>9796409.6000000015</v>
      </c>
      <c r="E58" s="89">
        <f>E55+E56+E57</f>
        <v>788941.51199999999</v>
      </c>
      <c r="F58" s="89">
        <f t="shared" si="11"/>
        <v>340852.51199999999</v>
      </c>
      <c r="G58" s="81">
        <f t="shared" si="11"/>
        <v>5265009.8000000007</v>
      </c>
      <c r="H58" s="90">
        <f>H55+H56+H57</f>
        <v>5726755.012000001</v>
      </c>
      <c r="I58" s="89">
        <f>I55+I56</f>
        <v>5341442.8000000007</v>
      </c>
      <c r="J58" s="89">
        <f>J55+J56+J57</f>
        <v>385312.212</v>
      </c>
      <c r="K58" s="89">
        <f>K55+K56</f>
        <v>3940.0120000000002</v>
      </c>
    </row>
    <row r="59" spans="1:11" ht="36.75" customHeight="1" x14ac:dyDescent="0.25">
      <c r="B59" s="48" t="s">
        <v>61</v>
      </c>
      <c r="C59" s="36"/>
      <c r="D59" s="37"/>
      <c r="E59" s="38"/>
      <c r="F59" s="38"/>
      <c r="G59" s="38"/>
      <c r="H59" s="39"/>
      <c r="I59" s="37"/>
      <c r="J59" s="40"/>
      <c r="K59" s="38"/>
    </row>
    <row r="60" spans="1:11" s="10" customFormat="1" ht="30" customHeight="1" x14ac:dyDescent="0.25">
      <c r="A60" s="12"/>
      <c r="B60" s="49" t="s">
        <v>25</v>
      </c>
      <c r="C60" s="41">
        <f>D60+E60</f>
        <v>488294.7</v>
      </c>
      <c r="D60" s="33">
        <v>477725.2</v>
      </c>
      <c r="E60" s="33">
        <v>10569.5</v>
      </c>
      <c r="F60" s="33">
        <v>10401.5</v>
      </c>
      <c r="G60" s="33">
        <v>250990.6</v>
      </c>
      <c r="H60" s="33">
        <f>SUM(I60+J60)</f>
        <v>236393.19999999998</v>
      </c>
      <c r="I60" s="33">
        <v>235499.4</v>
      </c>
      <c r="J60" s="33">
        <v>893.8</v>
      </c>
      <c r="K60" s="33">
        <v>802.9</v>
      </c>
    </row>
    <row r="61" spans="1:11" s="10" customFormat="1" ht="32.25" customHeight="1" x14ac:dyDescent="0.25">
      <c r="A61" s="24">
        <v>1000</v>
      </c>
      <c r="B61" s="49" t="s">
        <v>26</v>
      </c>
      <c r="C61" s="41">
        <f>D61+E61</f>
        <v>3458242.2</v>
      </c>
      <c r="D61" s="33">
        <v>3072284.7</v>
      </c>
      <c r="E61" s="33">
        <v>385957.5</v>
      </c>
      <c r="F61" s="33">
        <f>256956.7-26129.4</f>
        <v>230827.30000000002</v>
      </c>
      <c r="G61" s="33">
        <v>2052321.1</v>
      </c>
      <c r="H61" s="33">
        <f t="shared" ref="H61:H65" si="12">SUM(I61+J61)</f>
        <v>2088057.5</v>
      </c>
      <c r="I61" s="33">
        <v>1902879.5</v>
      </c>
      <c r="J61" s="33">
        <v>185178</v>
      </c>
      <c r="K61" s="33">
        <f>83146.6-22525.5</f>
        <v>60621.100000000006</v>
      </c>
    </row>
    <row r="62" spans="1:11" s="10" customFormat="1" ht="38.450000000000003" customHeight="1" x14ac:dyDescent="0.25">
      <c r="A62" s="24">
        <v>2000</v>
      </c>
      <c r="B62" s="49" t="s">
        <v>27</v>
      </c>
      <c r="C62" s="41">
        <f t="shared" ref="C62:C65" si="13">D62+E62</f>
        <v>703834.89999999991</v>
      </c>
      <c r="D62" s="33">
        <v>395685.3</v>
      </c>
      <c r="E62" s="33">
        <v>308149.59999999998</v>
      </c>
      <c r="F62" s="33">
        <v>308149.59999999998</v>
      </c>
      <c r="G62" s="33">
        <v>224527.8</v>
      </c>
      <c r="H62" s="33">
        <f t="shared" si="12"/>
        <v>284000.5</v>
      </c>
      <c r="I62" s="33">
        <v>191240</v>
      </c>
      <c r="J62" s="33">
        <v>92760.5</v>
      </c>
      <c r="K62" s="33">
        <v>92760.5</v>
      </c>
    </row>
    <row r="63" spans="1:11" s="10" customFormat="1" ht="49.9" customHeight="1" x14ac:dyDescent="0.25">
      <c r="A63" s="12">
        <v>3000</v>
      </c>
      <c r="B63" s="51" t="s">
        <v>74</v>
      </c>
      <c r="C63" s="41">
        <f t="shared" si="13"/>
        <v>1038827.7</v>
      </c>
      <c r="D63" s="33">
        <v>933867.2</v>
      </c>
      <c r="E63" s="33">
        <v>104960.5</v>
      </c>
      <c r="F63" s="33">
        <v>76974.2</v>
      </c>
      <c r="G63" s="33">
        <v>619385.69999999995</v>
      </c>
      <c r="H63" s="33">
        <f t="shared" si="12"/>
        <v>502154.4</v>
      </c>
      <c r="I63" s="33">
        <v>477742</v>
      </c>
      <c r="J63" s="33">
        <v>24412.400000000001</v>
      </c>
      <c r="K63" s="33">
        <v>0</v>
      </c>
    </row>
    <row r="64" spans="1:11" s="10" customFormat="1" ht="54.6" customHeight="1" x14ac:dyDescent="0.25">
      <c r="A64" s="12">
        <v>4000</v>
      </c>
      <c r="B64" s="51" t="s">
        <v>137</v>
      </c>
      <c r="C64" s="41">
        <f t="shared" si="13"/>
        <v>244596</v>
      </c>
      <c r="D64" s="33">
        <f>188174.7+30970.3</f>
        <v>219145</v>
      </c>
      <c r="E64" s="33">
        <v>25451</v>
      </c>
      <c r="F64" s="33">
        <f>22887.8</f>
        <v>22887.8</v>
      </c>
      <c r="G64" s="33">
        <f>101288.9+16060.7</f>
        <v>117349.59999999999</v>
      </c>
      <c r="H64" s="33">
        <f t="shared" si="12"/>
        <v>106895.5</v>
      </c>
      <c r="I64" s="33">
        <f>88614.9+13370.3</f>
        <v>101985.2</v>
      </c>
      <c r="J64" s="33">
        <v>4910.3</v>
      </c>
      <c r="K64" s="33">
        <v>3503.7</v>
      </c>
    </row>
    <row r="65" spans="1:11" s="10" customFormat="1" ht="40.9" customHeight="1" x14ac:dyDescent="0.25">
      <c r="A65" s="12">
        <v>5000</v>
      </c>
      <c r="B65" s="49" t="s">
        <v>28</v>
      </c>
      <c r="C65" s="41">
        <f t="shared" si="13"/>
        <v>216649.4</v>
      </c>
      <c r="D65" s="33">
        <v>208392.6</v>
      </c>
      <c r="E65" s="33">
        <v>8256.7999999999993</v>
      </c>
      <c r="F65" s="33">
        <v>387</v>
      </c>
      <c r="G65" s="33">
        <v>111077.3</v>
      </c>
      <c r="H65" s="33">
        <f t="shared" si="12"/>
        <v>103641.7</v>
      </c>
      <c r="I65" s="33">
        <v>102267.9</v>
      </c>
      <c r="J65" s="33">
        <v>1373.8</v>
      </c>
      <c r="K65" s="33">
        <v>0</v>
      </c>
    </row>
    <row r="66" spans="1:11" s="10" customFormat="1" ht="51.6" customHeight="1" x14ac:dyDescent="0.25">
      <c r="A66" s="12">
        <v>6000</v>
      </c>
      <c r="B66" s="51" t="s">
        <v>73</v>
      </c>
      <c r="C66" s="41">
        <f>D66+E66</f>
        <v>3054060.8000000003</v>
      </c>
      <c r="D66" s="33">
        <f>SUM(D67:D76)</f>
        <v>1863925.3000000003</v>
      </c>
      <c r="E66" s="33">
        <f>SUM(E67:E76)</f>
        <v>1190135.5</v>
      </c>
      <c r="F66" s="33">
        <f>SUM(F67:F76)</f>
        <v>1190135.5</v>
      </c>
      <c r="G66" s="33">
        <f>SUM(G67:G76)</f>
        <v>809929.79999999993</v>
      </c>
      <c r="H66" s="33">
        <f>I66+J66</f>
        <v>810944.1</v>
      </c>
      <c r="I66" s="33">
        <f>SUM(I67:I76)</f>
        <v>702690</v>
      </c>
      <c r="J66" s="33">
        <f>SUM(J67:J76)</f>
        <v>108254.1</v>
      </c>
      <c r="K66" s="33">
        <f>SUM(K67:K76)</f>
        <v>108254.1</v>
      </c>
    </row>
    <row r="67" spans="1:11" s="10" customFormat="1" ht="58.9" customHeight="1" x14ac:dyDescent="0.25">
      <c r="A67" s="24">
        <v>6011</v>
      </c>
      <c r="B67" s="50" t="s">
        <v>65</v>
      </c>
      <c r="C67" s="42">
        <f t="shared" ref="C67:C79" si="14">D67+E67</f>
        <v>138940.6</v>
      </c>
      <c r="D67" s="35">
        <v>60012.6</v>
      </c>
      <c r="E67" s="35">
        <v>78928</v>
      </c>
      <c r="F67" s="35">
        <v>78928</v>
      </c>
      <c r="G67" s="35">
        <v>45433.7</v>
      </c>
      <c r="H67" s="35">
        <f>I67+J67</f>
        <v>38964</v>
      </c>
      <c r="I67" s="35">
        <v>30037.7</v>
      </c>
      <c r="J67" s="35">
        <v>8926.2999999999993</v>
      </c>
      <c r="K67" s="35">
        <v>8926.2999999999993</v>
      </c>
    </row>
    <row r="68" spans="1:11" s="10" customFormat="1" ht="73.150000000000006" customHeight="1" x14ac:dyDescent="0.25">
      <c r="A68" s="24">
        <v>6012</v>
      </c>
      <c r="B68" s="50" t="s">
        <v>63</v>
      </c>
      <c r="C68" s="42">
        <f t="shared" si="14"/>
        <v>117617.1</v>
      </c>
      <c r="D68" s="35">
        <v>30000</v>
      </c>
      <c r="E68" s="35">
        <v>87617.1</v>
      </c>
      <c r="F68" s="35">
        <v>87617.1</v>
      </c>
      <c r="G68" s="35">
        <v>30000</v>
      </c>
      <c r="H68" s="35">
        <f t="shared" ref="H68" si="15">SUM(I68+J68)</f>
        <v>30000</v>
      </c>
      <c r="I68" s="35">
        <v>30000</v>
      </c>
      <c r="J68" s="35">
        <v>0</v>
      </c>
      <c r="K68" s="35">
        <v>0</v>
      </c>
    </row>
    <row r="69" spans="1:11" s="10" customFormat="1" ht="69.599999999999994" customHeight="1" x14ac:dyDescent="0.25">
      <c r="A69" s="12">
        <v>6013</v>
      </c>
      <c r="B69" s="50" t="s">
        <v>64</v>
      </c>
      <c r="C69" s="42">
        <f t="shared" si="14"/>
        <v>77958.100000000006</v>
      </c>
      <c r="D69" s="35">
        <v>46872</v>
      </c>
      <c r="E69" s="35">
        <f>31086.2-0.1</f>
        <v>31086.100000000002</v>
      </c>
      <c r="F69" s="35">
        <v>31086.1</v>
      </c>
      <c r="G69" s="35">
        <v>46872</v>
      </c>
      <c r="H69" s="35">
        <f t="shared" ref="H69:H76" si="16">I69+J69</f>
        <v>49218.5</v>
      </c>
      <c r="I69" s="35">
        <v>46859.3</v>
      </c>
      <c r="J69" s="35">
        <v>2359.1999999999998</v>
      </c>
      <c r="K69" s="35">
        <v>2359.1999999999998</v>
      </c>
    </row>
    <row r="70" spans="1:11" s="10" customFormat="1" ht="52.15" customHeight="1" x14ac:dyDescent="0.25">
      <c r="A70" s="12">
        <v>6015</v>
      </c>
      <c r="B70" s="50" t="s">
        <v>105</v>
      </c>
      <c r="C70" s="42">
        <f t="shared" si="14"/>
        <v>22895.599999999999</v>
      </c>
      <c r="D70" s="35">
        <v>0</v>
      </c>
      <c r="E70" s="35">
        <v>22895.599999999999</v>
      </c>
      <c r="F70" s="35">
        <v>22895.599999999999</v>
      </c>
      <c r="G70" s="35">
        <v>0</v>
      </c>
      <c r="H70" s="35">
        <f t="shared" si="16"/>
        <v>4772.6000000000004</v>
      </c>
      <c r="I70" s="35">
        <v>0</v>
      </c>
      <c r="J70" s="35">
        <v>4772.6000000000004</v>
      </c>
      <c r="K70" s="35">
        <v>4772.6000000000004</v>
      </c>
    </row>
    <row r="71" spans="1:11" s="10" customFormat="1" ht="52.9" customHeight="1" x14ac:dyDescent="0.25">
      <c r="A71" s="12">
        <v>6030</v>
      </c>
      <c r="B71" s="50" t="s">
        <v>29</v>
      </c>
      <c r="C71" s="42">
        <f t="shared" si="14"/>
        <v>1703236.6</v>
      </c>
      <c r="D71" s="35">
        <v>1683078.6</v>
      </c>
      <c r="E71" s="35">
        <v>20158</v>
      </c>
      <c r="F71" s="35">
        <v>20158</v>
      </c>
      <c r="G71" s="35">
        <v>662334</v>
      </c>
      <c r="H71" s="35">
        <f t="shared" si="16"/>
        <v>585497.59999999998</v>
      </c>
      <c r="I71" s="35">
        <v>575209.6</v>
      </c>
      <c r="J71" s="35">
        <v>10288</v>
      </c>
      <c r="K71" s="35">
        <v>10288</v>
      </c>
    </row>
    <row r="72" spans="1:11" s="10" customFormat="1" ht="131.44999999999999" customHeight="1" x14ac:dyDescent="0.25">
      <c r="A72" s="12">
        <v>6084</v>
      </c>
      <c r="B72" s="50" t="s">
        <v>66</v>
      </c>
      <c r="C72" s="42">
        <f t="shared" si="14"/>
        <v>8.6</v>
      </c>
      <c r="D72" s="35">
        <v>8.6</v>
      </c>
      <c r="E72" s="35">
        <v>0</v>
      </c>
      <c r="F72" s="35">
        <v>0</v>
      </c>
      <c r="G72" s="35">
        <v>0</v>
      </c>
      <c r="H72" s="35">
        <f t="shared" si="16"/>
        <v>0</v>
      </c>
      <c r="I72" s="35">
        <v>0</v>
      </c>
      <c r="J72" s="35">
        <v>0</v>
      </c>
      <c r="K72" s="35">
        <v>0</v>
      </c>
    </row>
    <row r="73" spans="1:11" s="10" customFormat="1" ht="105" customHeight="1" x14ac:dyDescent="0.25">
      <c r="A73" s="12">
        <v>6085</v>
      </c>
      <c r="B73" s="63" t="s">
        <v>92</v>
      </c>
      <c r="C73" s="42">
        <f>D73+E73</f>
        <v>1026</v>
      </c>
      <c r="D73" s="35">
        <v>1026</v>
      </c>
      <c r="E73" s="35">
        <v>0</v>
      </c>
      <c r="F73" s="35">
        <v>0</v>
      </c>
      <c r="G73" s="35">
        <v>498.5</v>
      </c>
      <c r="H73" s="35">
        <f t="shared" si="16"/>
        <v>445.1</v>
      </c>
      <c r="I73" s="35">
        <v>445.1</v>
      </c>
      <c r="J73" s="35">
        <v>0</v>
      </c>
      <c r="K73" s="35">
        <v>0</v>
      </c>
    </row>
    <row r="74" spans="1:11" s="10" customFormat="1" ht="50.45" customHeight="1" x14ac:dyDescent="0.35">
      <c r="A74" s="12">
        <v>6090</v>
      </c>
      <c r="B74" s="47" t="s">
        <v>30</v>
      </c>
      <c r="C74" s="42">
        <f t="shared" ref="C74:C75" si="17">D74+E74</f>
        <v>42927.5</v>
      </c>
      <c r="D74" s="35">
        <f>42927.6-0.1</f>
        <v>42927.5</v>
      </c>
      <c r="E74" s="42">
        <v>0</v>
      </c>
      <c r="F74" s="35">
        <v>0</v>
      </c>
      <c r="G74" s="35">
        <v>24791.599999999999</v>
      </c>
      <c r="H74" s="35">
        <f t="shared" si="16"/>
        <v>20138.3</v>
      </c>
      <c r="I74" s="35">
        <v>20138.3</v>
      </c>
      <c r="J74" s="35">
        <v>0</v>
      </c>
      <c r="K74" s="35">
        <v>0</v>
      </c>
    </row>
    <row r="75" spans="1:11" s="10" customFormat="1" ht="56.45" customHeight="1" x14ac:dyDescent="0.25">
      <c r="A75" s="12">
        <v>6091</v>
      </c>
      <c r="B75" s="63" t="s">
        <v>90</v>
      </c>
      <c r="C75" s="42">
        <f t="shared" si="17"/>
        <v>902583.9</v>
      </c>
      <c r="D75" s="35">
        <v>0</v>
      </c>
      <c r="E75" s="42">
        <v>902583.9</v>
      </c>
      <c r="F75" s="35">
        <v>902583.9</v>
      </c>
      <c r="G75" s="35">
        <v>0</v>
      </c>
      <c r="H75" s="35">
        <f t="shared" si="16"/>
        <v>64354.9</v>
      </c>
      <c r="I75" s="35">
        <v>0</v>
      </c>
      <c r="J75" s="35">
        <v>64354.9</v>
      </c>
      <c r="K75" s="35">
        <v>64354.9</v>
      </c>
    </row>
    <row r="76" spans="1:11" s="10" customFormat="1" ht="119.45" customHeight="1" x14ac:dyDescent="0.25">
      <c r="A76" s="12">
        <v>6092</v>
      </c>
      <c r="B76" s="63" t="s">
        <v>93</v>
      </c>
      <c r="C76" s="42">
        <f t="shared" si="14"/>
        <v>46866.8</v>
      </c>
      <c r="D76" s="35">
        <v>0</v>
      </c>
      <c r="E76" s="42">
        <v>46866.8</v>
      </c>
      <c r="F76" s="35">
        <v>46866.8</v>
      </c>
      <c r="G76" s="35">
        <v>0</v>
      </c>
      <c r="H76" s="35">
        <f t="shared" si="16"/>
        <v>17553.099999999999</v>
      </c>
      <c r="I76" s="35">
        <v>0</v>
      </c>
      <c r="J76" s="35">
        <v>17553.099999999999</v>
      </c>
      <c r="K76" s="35">
        <v>17553.099999999999</v>
      </c>
    </row>
    <row r="77" spans="1:11" s="10" customFormat="1" ht="48.6" customHeight="1" x14ac:dyDescent="0.25">
      <c r="A77" s="24">
        <v>7130</v>
      </c>
      <c r="B77" s="51" t="s">
        <v>31</v>
      </c>
      <c r="C77" s="41">
        <f>D77+E77</f>
        <v>560.79999999999995</v>
      </c>
      <c r="D77" s="33">
        <v>560.79999999999995</v>
      </c>
      <c r="E77" s="33">
        <v>0</v>
      </c>
      <c r="F77" s="33">
        <v>0</v>
      </c>
      <c r="G77" s="33">
        <v>531.1</v>
      </c>
      <c r="H77" s="33">
        <f>SUM(I77+J77)</f>
        <v>80.3</v>
      </c>
      <c r="I77" s="33">
        <v>80.3</v>
      </c>
      <c r="J77" s="33">
        <v>0</v>
      </c>
      <c r="K77" s="33">
        <v>0</v>
      </c>
    </row>
    <row r="78" spans="1:11" s="10" customFormat="1" ht="49.9" customHeight="1" x14ac:dyDescent="0.25">
      <c r="A78" s="12"/>
      <c r="B78" s="51" t="s">
        <v>122</v>
      </c>
      <c r="C78" s="41">
        <f>D78+E78</f>
        <v>54.1</v>
      </c>
      <c r="D78" s="33">
        <f>SUM(D79:D79)</f>
        <v>0</v>
      </c>
      <c r="E78" s="33">
        <f>SUM(E79:E79)</f>
        <v>54.1</v>
      </c>
      <c r="F78" s="33">
        <f>SUM(F79:F79)</f>
        <v>54.1</v>
      </c>
      <c r="G78" s="33">
        <f>SUM(G79:G79)</f>
        <v>0</v>
      </c>
      <c r="H78" s="33">
        <f>I78+J78</f>
        <v>54.1</v>
      </c>
      <c r="I78" s="33">
        <f>SUM(I79:I79)</f>
        <v>0</v>
      </c>
      <c r="J78" s="33">
        <f>SUM(J79:J79)</f>
        <v>54.1</v>
      </c>
      <c r="K78" s="33">
        <f>SUM(K79:K79)</f>
        <v>54.1</v>
      </c>
    </row>
    <row r="79" spans="1:11" s="17" customFormat="1" ht="54" customHeight="1" x14ac:dyDescent="0.3">
      <c r="A79" s="16">
        <v>7330</v>
      </c>
      <c r="B79" s="50" t="s">
        <v>94</v>
      </c>
      <c r="C79" s="42">
        <f t="shared" si="14"/>
        <v>54.1</v>
      </c>
      <c r="D79" s="35">
        <v>0</v>
      </c>
      <c r="E79" s="42">
        <v>54.1</v>
      </c>
      <c r="F79" s="35">
        <v>54.1</v>
      </c>
      <c r="G79" s="35">
        <v>0</v>
      </c>
      <c r="H79" s="35">
        <f t="shared" ref="H79" si="18">I79+J79</f>
        <v>54.1</v>
      </c>
      <c r="I79" s="35">
        <v>0</v>
      </c>
      <c r="J79" s="35">
        <v>54.1</v>
      </c>
      <c r="K79" s="35">
        <v>54.1</v>
      </c>
    </row>
    <row r="80" spans="1:11" s="10" customFormat="1" ht="62.45" customHeight="1" x14ac:dyDescent="0.25">
      <c r="A80" s="12">
        <v>7400</v>
      </c>
      <c r="B80" s="51" t="s">
        <v>32</v>
      </c>
      <c r="C80" s="41">
        <f>D80+E80</f>
        <v>1266123.3999999999</v>
      </c>
      <c r="D80" s="33">
        <f>SUM(D81:D84)</f>
        <v>986732.9</v>
      </c>
      <c r="E80" s="33">
        <f>SUM(E81:E84)</f>
        <v>279390.5</v>
      </c>
      <c r="F80" s="33">
        <f>SUM(F81:F84)</f>
        <v>34140.5</v>
      </c>
      <c r="G80" s="33">
        <f>SUM(G81:G84)</f>
        <v>439169.4</v>
      </c>
      <c r="H80" s="33">
        <f>SUM(I80+J80)</f>
        <v>577038.69999999995</v>
      </c>
      <c r="I80" s="33">
        <f>SUM(I81:I84)</f>
        <v>416029.8</v>
      </c>
      <c r="J80" s="33">
        <f>SUM(J81:J84)</f>
        <v>161008.9</v>
      </c>
      <c r="K80" s="33">
        <f>SUM(K81:K84)</f>
        <v>18520.099999999999</v>
      </c>
    </row>
    <row r="81" spans="1:11" s="10" customFormat="1" ht="56.45" customHeight="1" x14ac:dyDescent="0.25">
      <c r="A81" s="12">
        <v>7411</v>
      </c>
      <c r="B81" s="50" t="s">
        <v>113</v>
      </c>
      <c r="C81" s="42">
        <f>D81+E81</f>
        <v>123076.5</v>
      </c>
      <c r="D81" s="35">
        <v>104273.7</v>
      </c>
      <c r="E81" s="35">
        <v>18802.8</v>
      </c>
      <c r="F81" s="35">
        <v>0</v>
      </c>
      <c r="G81" s="35">
        <v>49397</v>
      </c>
      <c r="H81" s="35">
        <f t="shared" ref="H81:H84" si="19">I81+J81</f>
        <v>60018.8</v>
      </c>
      <c r="I81" s="35">
        <v>48758.400000000001</v>
      </c>
      <c r="J81" s="35">
        <v>11260.4</v>
      </c>
      <c r="K81" s="35">
        <v>0</v>
      </c>
    </row>
    <row r="82" spans="1:11" s="17" customFormat="1" ht="53.45" customHeight="1" x14ac:dyDescent="0.3">
      <c r="A82" s="25">
        <v>7421</v>
      </c>
      <c r="B82" s="50" t="s">
        <v>80</v>
      </c>
      <c r="C82" s="42">
        <f t="shared" ref="C82:C98" si="20">D82+E82</f>
        <v>1063124.1000000001</v>
      </c>
      <c r="D82" s="35">
        <v>836676.9</v>
      </c>
      <c r="E82" s="42">
        <v>226447.2</v>
      </c>
      <c r="F82" s="35">
        <v>0</v>
      </c>
      <c r="G82" s="35">
        <v>366682</v>
      </c>
      <c r="H82" s="35">
        <f t="shared" si="19"/>
        <v>478751.9</v>
      </c>
      <c r="I82" s="35">
        <v>347523.5</v>
      </c>
      <c r="J82" s="35">
        <v>131228.4</v>
      </c>
      <c r="K82" s="35">
        <v>0</v>
      </c>
    </row>
    <row r="83" spans="1:11" s="17" customFormat="1" ht="50.45" customHeight="1" x14ac:dyDescent="0.3">
      <c r="A83" s="25">
        <v>7426</v>
      </c>
      <c r="B83" s="50" t="s">
        <v>67</v>
      </c>
      <c r="C83" s="42">
        <f t="shared" si="20"/>
        <v>39077.4</v>
      </c>
      <c r="D83" s="35">
        <v>4936.8999999999996</v>
      </c>
      <c r="E83" s="42">
        <v>34140.5</v>
      </c>
      <c r="F83" s="35">
        <v>34140.5</v>
      </c>
      <c r="G83" s="35">
        <v>2936.9</v>
      </c>
      <c r="H83" s="35">
        <f t="shared" si="19"/>
        <v>19738.699999999997</v>
      </c>
      <c r="I83" s="35">
        <v>1218.5999999999999</v>
      </c>
      <c r="J83" s="35">
        <v>18520.099999999999</v>
      </c>
      <c r="K83" s="35">
        <v>18520.099999999999</v>
      </c>
    </row>
    <row r="84" spans="1:11" s="17" customFormat="1" ht="56.45" customHeight="1" x14ac:dyDescent="0.3">
      <c r="A84" s="25">
        <v>7430</v>
      </c>
      <c r="B84" s="50" t="s">
        <v>33</v>
      </c>
      <c r="C84" s="42">
        <f t="shared" si="20"/>
        <v>40845.4</v>
      </c>
      <c r="D84" s="35">
        <v>40845.4</v>
      </c>
      <c r="E84" s="42">
        <v>0</v>
      </c>
      <c r="F84" s="35">
        <v>0</v>
      </c>
      <c r="G84" s="35">
        <v>20153.5</v>
      </c>
      <c r="H84" s="35">
        <f t="shared" si="19"/>
        <v>18529.3</v>
      </c>
      <c r="I84" s="35">
        <v>18529.3</v>
      </c>
      <c r="J84" s="35">
        <v>0</v>
      </c>
      <c r="K84" s="35">
        <v>0</v>
      </c>
    </row>
    <row r="85" spans="1:11" s="17" customFormat="1" ht="52.9" customHeight="1" x14ac:dyDescent="0.3">
      <c r="A85" s="16">
        <v>7500</v>
      </c>
      <c r="B85" s="51" t="s">
        <v>83</v>
      </c>
      <c r="C85" s="43">
        <f t="shared" ref="C85:K85" si="21">SUM(C86:C86)</f>
        <v>119126</v>
      </c>
      <c r="D85" s="41">
        <f t="shared" si="21"/>
        <v>96014.2</v>
      </c>
      <c r="E85" s="33">
        <f t="shared" si="21"/>
        <v>23111.8</v>
      </c>
      <c r="F85" s="41">
        <f t="shared" si="21"/>
        <v>10121</v>
      </c>
      <c r="G85" s="41">
        <f t="shared" si="21"/>
        <v>66078.8</v>
      </c>
      <c r="H85" s="94">
        <f t="shared" si="21"/>
        <v>37541.199999999997</v>
      </c>
      <c r="I85" s="33">
        <f t="shared" si="21"/>
        <v>24075.200000000001</v>
      </c>
      <c r="J85" s="33">
        <f t="shared" si="21"/>
        <v>13466</v>
      </c>
      <c r="K85" s="33">
        <f t="shared" si="21"/>
        <v>480.9</v>
      </c>
    </row>
    <row r="86" spans="1:11" s="18" customFormat="1" ht="54" customHeight="1" x14ac:dyDescent="0.3">
      <c r="A86" s="23">
        <v>7520</v>
      </c>
      <c r="B86" s="50" t="s">
        <v>79</v>
      </c>
      <c r="C86" s="42">
        <f t="shared" si="20"/>
        <v>119126</v>
      </c>
      <c r="D86" s="35">
        <v>96014.2</v>
      </c>
      <c r="E86" s="35">
        <v>23111.8</v>
      </c>
      <c r="F86" s="35">
        <v>10121</v>
      </c>
      <c r="G86" s="35">
        <v>66078.8</v>
      </c>
      <c r="H86" s="35">
        <f>I86+J86</f>
        <v>37541.199999999997</v>
      </c>
      <c r="I86" s="35">
        <v>24075.200000000001</v>
      </c>
      <c r="J86" s="35">
        <v>13466</v>
      </c>
      <c r="K86" s="35">
        <v>480.9</v>
      </c>
    </row>
    <row r="87" spans="1:11" s="20" customFormat="1" ht="75.75" customHeight="1" x14ac:dyDescent="0.3">
      <c r="A87" s="19">
        <v>7600</v>
      </c>
      <c r="B87" s="51" t="s">
        <v>34</v>
      </c>
      <c r="C87" s="41">
        <f>D87+E87</f>
        <v>251656.09999999998</v>
      </c>
      <c r="D87" s="33">
        <f>SUM(D88:D97)</f>
        <v>124195.9</v>
      </c>
      <c r="E87" s="33">
        <f>SUM(E88:E97)</f>
        <v>127460.2</v>
      </c>
      <c r="F87" s="41">
        <f>SUM(F88:F97)</f>
        <v>126966.3</v>
      </c>
      <c r="G87" s="33">
        <f>SUM(G88:G97)</f>
        <v>62330.2</v>
      </c>
      <c r="H87" s="33">
        <f>I87+J87</f>
        <v>56487.4</v>
      </c>
      <c r="I87" s="33">
        <f>SUM(I88:I97)</f>
        <v>36006.400000000001</v>
      </c>
      <c r="J87" s="33">
        <f>SUM(J88:J97)</f>
        <v>20481</v>
      </c>
      <c r="K87" s="33">
        <f>SUM(K88:K97)</f>
        <v>20075.7</v>
      </c>
    </row>
    <row r="88" spans="1:11" s="22" customFormat="1" ht="52.9" customHeight="1" x14ac:dyDescent="0.3">
      <c r="A88" s="26">
        <v>7610</v>
      </c>
      <c r="B88" s="50" t="s">
        <v>35</v>
      </c>
      <c r="C88" s="42">
        <f t="shared" si="20"/>
        <v>1361.1</v>
      </c>
      <c r="D88" s="35">
        <v>1361.1</v>
      </c>
      <c r="E88" s="35">
        <v>0</v>
      </c>
      <c r="F88" s="35">
        <v>0</v>
      </c>
      <c r="G88" s="35">
        <v>866.2</v>
      </c>
      <c r="H88" s="35">
        <f t="shared" ref="H88:H96" si="22">I88+J88</f>
        <v>140.9</v>
      </c>
      <c r="I88" s="35">
        <v>140.9</v>
      </c>
      <c r="J88" s="35">
        <v>0</v>
      </c>
      <c r="K88" s="35">
        <v>0</v>
      </c>
    </row>
    <row r="89" spans="1:11" s="22" customFormat="1" ht="52.9" customHeight="1" x14ac:dyDescent="0.3">
      <c r="A89" s="26">
        <v>7622</v>
      </c>
      <c r="B89" s="50" t="s">
        <v>95</v>
      </c>
      <c r="C89" s="42">
        <f>D89+E89</f>
        <v>442.6</v>
      </c>
      <c r="D89" s="35">
        <v>442.6</v>
      </c>
      <c r="E89" s="35">
        <v>0</v>
      </c>
      <c r="F89" s="35">
        <v>0</v>
      </c>
      <c r="G89" s="35">
        <v>381.8</v>
      </c>
      <c r="H89" s="35">
        <f t="shared" si="22"/>
        <v>160.30000000000001</v>
      </c>
      <c r="I89" s="35">
        <v>160.30000000000001</v>
      </c>
      <c r="J89" s="35">
        <v>0</v>
      </c>
      <c r="K89" s="35">
        <v>0</v>
      </c>
    </row>
    <row r="90" spans="1:11" s="22" customFormat="1" ht="59.45" customHeight="1" x14ac:dyDescent="0.3">
      <c r="A90" s="26">
        <v>7630</v>
      </c>
      <c r="B90" s="50" t="s">
        <v>36</v>
      </c>
      <c r="C90" s="42">
        <f t="shared" si="20"/>
        <v>4771.8999999999996</v>
      </c>
      <c r="D90" s="35">
        <v>4771.8999999999996</v>
      </c>
      <c r="E90" s="42">
        <v>0</v>
      </c>
      <c r="F90" s="35">
        <v>0</v>
      </c>
      <c r="G90" s="35">
        <v>3371.9</v>
      </c>
      <c r="H90" s="35">
        <f t="shared" si="22"/>
        <v>1690.7</v>
      </c>
      <c r="I90" s="35">
        <v>1690.7</v>
      </c>
      <c r="J90" s="35">
        <v>0</v>
      </c>
      <c r="K90" s="35">
        <v>0</v>
      </c>
    </row>
    <row r="91" spans="1:11" s="22" customFormat="1" ht="34.15" customHeight="1" x14ac:dyDescent="0.3">
      <c r="A91" s="26">
        <v>7640</v>
      </c>
      <c r="B91" s="50" t="s">
        <v>37</v>
      </c>
      <c r="C91" s="42">
        <f t="shared" si="20"/>
        <v>61805.200000000004</v>
      </c>
      <c r="D91" s="35">
        <v>7954.9</v>
      </c>
      <c r="E91" s="35">
        <v>53850.3</v>
      </c>
      <c r="F91" s="35">
        <v>53850.3</v>
      </c>
      <c r="G91" s="35">
        <v>3802.1</v>
      </c>
      <c r="H91" s="35">
        <f>I91+J91</f>
        <v>7590.7999999999993</v>
      </c>
      <c r="I91" s="35">
        <v>2763.6</v>
      </c>
      <c r="J91" s="35">
        <v>4827.2</v>
      </c>
      <c r="K91" s="35">
        <v>4827.2</v>
      </c>
    </row>
    <row r="92" spans="1:11" s="22" customFormat="1" ht="76.150000000000006" customHeight="1" x14ac:dyDescent="0.3">
      <c r="A92" s="26">
        <v>7650</v>
      </c>
      <c r="B92" s="50" t="s">
        <v>38</v>
      </c>
      <c r="C92" s="42">
        <f t="shared" si="20"/>
        <v>57.2</v>
      </c>
      <c r="D92" s="35">
        <v>0</v>
      </c>
      <c r="E92" s="42">
        <v>57.2</v>
      </c>
      <c r="F92" s="35">
        <v>57.2</v>
      </c>
      <c r="G92" s="35">
        <v>0</v>
      </c>
      <c r="H92" s="35">
        <f t="shared" si="22"/>
        <v>18</v>
      </c>
      <c r="I92" s="35">
        <v>0</v>
      </c>
      <c r="J92" s="35">
        <v>18</v>
      </c>
      <c r="K92" s="35">
        <v>18</v>
      </c>
    </row>
    <row r="93" spans="1:11" s="22" customFormat="1" ht="137.44999999999999" customHeight="1" x14ac:dyDescent="0.3">
      <c r="A93" s="26">
        <v>7660</v>
      </c>
      <c r="B93" s="50" t="s">
        <v>116</v>
      </c>
      <c r="C93" s="42">
        <f>D93+E93</f>
        <v>92</v>
      </c>
      <c r="D93" s="35">
        <v>0</v>
      </c>
      <c r="E93" s="42">
        <v>92</v>
      </c>
      <c r="F93" s="35">
        <v>92</v>
      </c>
      <c r="G93" s="35">
        <v>0</v>
      </c>
      <c r="H93" s="35">
        <f>I93+J93</f>
        <v>0</v>
      </c>
      <c r="I93" s="35">
        <v>0</v>
      </c>
      <c r="J93" s="35">
        <v>0</v>
      </c>
      <c r="K93" s="35">
        <v>0</v>
      </c>
    </row>
    <row r="94" spans="1:11" s="22" customFormat="1" ht="56.45" customHeight="1" x14ac:dyDescent="0.3">
      <c r="A94" s="26">
        <v>7670</v>
      </c>
      <c r="B94" s="50" t="s">
        <v>39</v>
      </c>
      <c r="C94" s="42">
        <f t="shared" si="20"/>
        <v>72966.8</v>
      </c>
      <c r="D94" s="35">
        <v>0</v>
      </c>
      <c r="E94" s="42">
        <v>72966.8</v>
      </c>
      <c r="F94" s="35">
        <v>72966.8</v>
      </c>
      <c r="G94" s="35">
        <v>0</v>
      </c>
      <c r="H94" s="35">
        <f t="shared" si="22"/>
        <v>15230.5</v>
      </c>
      <c r="I94" s="35">
        <v>0</v>
      </c>
      <c r="J94" s="35">
        <v>15230.5</v>
      </c>
      <c r="K94" s="35">
        <v>15230.5</v>
      </c>
    </row>
    <row r="95" spans="1:11" s="22" customFormat="1" ht="54" customHeight="1" x14ac:dyDescent="0.3">
      <c r="A95" s="26">
        <v>7680</v>
      </c>
      <c r="B95" s="50" t="s">
        <v>40</v>
      </c>
      <c r="C95" s="42">
        <f t="shared" si="20"/>
        <v>1029.2</v>
      </c>
      <c r="D95" s="35">
        <v>1029.2</v>
      </c>
      <c r="E95" s="42">
        <v>0</v>
      </c>
      <c r="F95" s="35">
        <v>0</v>
      </c>
      <c r="G95" s="35">
        <v>1029.2</v>
      </c>
      <c r="H95" s="35">
        <f t="shared" si="22"/>
        <v>1029.2</v>
      </c>
      <c r="I95" s="35">
        <v>1029.2</v>
      </c>
      <c r="J95" s="35">
        <v>0</v>
      </c>
      <c r="K95" s="35">
        <v>0</v>
      </c>
    </row>
    <row r="96" spans="1:11" s="22" customFormat="1" ht="262.89999999999998" customHeight="1" x14ac:dyDescent="0.3">
      <c r="A96" s="26"/>
      <c r="B96" s="50" t="s">
        <v>123</v>
      </c>
      <c r="C96" s="42">
        <f t="shared" si="20"/>
        <v>493.9</v>
      </c>
      <c r="D96" s="35">
        <v>0</v>
      </c>
      <c r="E96" s="42">
        <v>493.9</v>
      </c>
      <c r="F96" s="35">
        <v>0</v>
      </c>
      <c r="G96" s="35">
        <v>0</v>
      </c>
      <c r="H96" s="35">
        <f t="shared" si="22"/>
        <v>405.3</v>
      </c>
      <c r="I96" s="35">
        <v>0</v>
      </c>
      <c r="J96" s="35">
        <v>405.3</v>
      </c>
      <c r="K96" s="35">
        <v>0</v>
      </c>
    </row>
    <row r="97" spans="1:11" s="22" customFormat="1" ht="52.15" customHeight="1" x14ac:dyDescent="0.3">
      <c r="A97" s="21">
        <v>7693</v>
      </c>
      <c r="B97" s="50" t="s">
        <v>41</v>
      </c>
      <c r="C97" s="42">
        <f t="shared" si="20"/>
        <v>108636.2</v>
      </c>
      <c r="D97" s="35">
        <v>108636.2</v>
      </c>
      <c r="E97" s="42">
        <v>0</v>
      </c>
      <c r="F97" s="35">
        <v>0</v>
      </c>
      <c r="G97" s="35">
        <v>52879</v>
      </c>
      <c r="H97" s="35">
        <f>I97+J97</f>
        <v>30221.7</v>
      </c>
      <c r="I97" s="35">
        <v>30221.7</v>
      </c>
      <c r="J97" s="35">
        <v>0</v>
      </c>
      <c r="K97" s="35">
        <v>0</v>
      </c>
    </row>
    <row r="98" spans="1:11" s="10" customFormat="1" ht="36" customHeight="1" x14ac:dyDescent="0.25">
      <c r="A98" s="12"/>
      <c r="B98" s="49" t="s">
        <v>42</v>
      </c>
      <c r="C98" s="41">
        <f t="shared" si="20"/>
        <v>641730.10000000009</v>
      </c>
      <c r="D98" s="33">
        <f>D99+D102+D105+D109+D108</f>
        <v>262912.7</v>
      </c>
      <c r="E98" s="33">
        <f>E99+E102+E105+E109+E108</f>
        <v>378817.4</v>
      </c>
      <c r="F98" s="33">
        <f>F99+F102+F105+F109+F108</f>
        <v>310740</v>
      </c>
      <c r="G98" s="33">
        <f>G99+G102+G105+G109+G108</f>
        <v>104139.3</v>
      </c>
      <c r="H98" s="33">
        <f>I98+J98</f>
        <v>253322.5</v>
      </c>
      <c r="I98" s="33">
        <f>I99+I102+I105+I109+I108</f>
        <v>38850</v>
      </c>
      <c r="J98" s="33">
        <f>J99+J102+J105+J109+J108</f>
        <v>214472.5</v>
      </c>
      <c r="K98" s="33">
        <f>K99+K102+K105+K109+K108</f>
        <v>198868.69999999998</v>
      </c>
    </row>
    <row r="99" spans="1:11" s="10" customFormat="1" ht="55.9" customHeight="1" x14ac:dyDescent="0.25">
      <c r="A99" s="12"/>
      <c r="B99" s="50" t="s">
        <v>121</v>
      </c>
      <c r="C99" s="92">
        <f>D99+E99</f>
        <v>29196.6</v>
      </c>
      <c r="D99" s="42">
        <f>D100+D101</f>
        <v>29196.6</v>
      </c>
      <c r="E99" s="42">
        <f>E100+E101</f>
        <v>0</v>
      </c>
      <c r="F99" s="35">
        <f>F100+F101</f>
        <v>0</v>
      </c>
      <c r="G99" s="35">
        <f>G100+G101</f>
        <v>23602.799999999999</v>
      </c>
      <c r="H99" s="35">
        <f>I99+J99</f>
        <v>10951.800000000001</v>
      </c>
      <c r="I99" s="35">
        <f>I100+I101</f>
        <v>10951.800000000001</v>
      </c>
      <c r="J99" s="35">
        <f>J100+J101</f>
        <v>0</v>
      </c>
      <c r="K99" s="35">
        <f>K100+K101</f>
        <v>0</v>
      </c>
    </row>
    <row r="100" spans="1:11" s="10" customFormat="1" ht="76.900000000000006" customHeight="1" x14ac:dyDescent="0.25">
      <c r="A100" s="12">
        <v>8110</v>
      </c>
      <c r="B100" s="52" t="s">
        <v>68</v>
      </c>
      <c r="C100" s="93">
        <f>D100+E100</f>
        <v>23755.199999999997</v>
      </c>
      <c r="D100" s="44">
        <f>23755.1+0.1</f>
        <v>23755.199999999997</v>
      </c>
      <c r="E100" s="93">
        <v>0</v>
      </c>
      <c r="F100" s="44">
        <v>0</v>
      </c>
      <c r="G100" s="44">
        <v>20877.2</v>
      </c>
      <c r="H100" s="44">
        <f>I100+J100</f>
        <v>9126.1</v>
      </c>
      <c r="I100" s="44">
        <v>9126.1</v>
      </c>
      <c r="J100" s="44">
        <v>0</v>
      </c>
      <c r="K100" s="44">
        <v>0</v>
      </c>
    </row>
    <row r="101" spans="1:11" s="10" customFormat="1" ht="48.75" customHeight="1" x14ac:dyDescent="0.25">
      <c r="A101" s="24">
        <v>8120</v>
      </c>
      <c r="B101" s="52" t="s">
        <v>69</v>
      </c>
      <c r="C101" s="93">
        <f t="shared" ref="C101:C110" si="23">D101+E101</f>
        <v>5441.4</v>
      </c>
      <c r="D101" s="44">
        <v>5441.4</v>
      </c>
      <c r="E101" s="93">
        <v>0</v>
      </c>
      <c r="F101" s="44">
        <v>0</v>
      </c>
      <c r="G101" s="44">
        <v>2725.6</v>
      </c>
      <c r="H101" s="44">
        <f t="shared" ref="H101:H108" si="24">I101+J101</f>
        <v>1825.7</v>
      </c>
      <c r="I101" s="44">
        <v>1825.7</v>
      </c>
      <c r="J101" s="44">
        <v>0</v>
      </c>
      <c r="K101" s="44">
        <v>0</v>
      </c>
    </row>
    <row r="102" spans="1:11" s="10" customFormat="1" ht="48.75" customHeight="1" x14ac:dyDescent="0.25">
      <c r="A102" s="24"/>
      <c r="B102" s="50" t="s">
        <v>91</v>
      </c>
      <c r="C102" s="42">
        <f>D102+E102</f>
        <v>448877.9</v>
      </c>
      <c r="D102" s="35">
        <f>D103+D104</f>
        <v>141137.9</v>
      </c>
      <c r="E102" s="35">
        <f>E103+E104</f>
        <v>307740</v>
      </c>
      <c r="F102" s="35">
        <f>F103+F104</f>
        <v>307740</v>
      </c>
      <c r="G102" s="35">
        <f>G103+G104</f>
        <v>70109.600000000006</v>
      </c>
      <c r="H102" s="35">
        <f>I102+J102</f>
        <v>216597.59999999998</v>
      </c>
      <c r="I102" s="35">
        <f>I103+I104</f>
        <v>18702.8</v>
      </c>
      <c r="J102" s="35">
        <f>J103+J104</f>
        <v>197894.8</v>
      </c>
      <c r="K102" s="35">
        <f>K103+K104</f>
        <v>197894.8</v>
      </c>
    </row>
    <row r="103" spans="1:11" s="10" customFormat="1" ht="52.15" customHeight="1" x14ac:dyDescent="0.25">
      <c r="A103" s="24">
        <v>8230</v>
      </c>
      <c r="B103" s="52" t="s">
        <v>85</v>
      </c>
      <c r="C103" s="93">
        <f>D103+E103</f>
        <v>12824.1</v>
      </c>
      <c r="D103" s="44">
        <v>12824.1</v>
      </c>
      <c r="E103" s="93">
        <v>0</v>
      </c>
      <c r="F103" s="44">
        <v>0</v>
      </c>
      <c r="G103" s="44">
        <v>9145.6</v>
      </c>
      <c r="H103" s="44">
        <f t="shared" si="24"/>
        <v>2692</v>
      </c>
      <c r="I103" s="44">
        <v>2692</v>
      </c>
      <c r="J103" s="44">
        <v>0</v>
      </c>
      <c r="K103" s="44">
        <v>0</v>
      </c>
    </row>
    <row r="104" spans="1:11" s="10" customFormat="1" ht="56.45" customHeight="1" x14ac:dyDescent="0.25">
      <c r="A104" s="12">
        <v>8240</v>
      </c>
      <c r="B104" s="52" t="s">
        <v>84</v>
      </c>
      <c r="C104" s="93">
        <f t="shared" si="23"/>
        <v>436053.8</v>
      </c>
      <c r="D104" s="44">
        <v>128313.8</v>
      </c>
      <c r="E104" s="93">
        <v>307740</v>
      </c>
      <c r="F104" s="44">
        <v>307740</v>
      </c>
      <c r="G104" s="44">
        <v>60964</v>
      </c>
      <c r="H104" s="44">
        <f>I104+J104</f>
        <v>213905.59999999998</v>
      </c>
      <c r="I104" s="44">
        <v>16010.8</v>
      </c>
      <c r="J104" s="44">
        <v>197894.8</v>
      </c>
      <c r="K104" s="44">
        <f>J104</f>
        <v>197894.8</v>
      </c>
    </row>
    <row r="105" spans="1:11" s="10" customFormat="1" ht="61.15" customHeight="1" x14ac:dyDescent="0.25">
      <c r="A105" s="12"/>
      <c r="B105" s="50" t="s">
        <v>112</v>
      </c>
      <c r="C105" s="42">
        <f t="shared" si="23"/>
        <v>71077.399999999994</v>
      </c>
      <c r="D105" s="35">
        <f>SUM(D106:D107)</f>
        <v>0</v>
      </c>
      <c r="E105" s="35">
        <f>SUM(E106:E107)</f>
        <v>71077.399999999994</v>
      </c>
      <c r="F105" s="35">
        <f>SUM(F106:F107)</f>
        <v>3000</v>
      </c>
      <c r="G105" s="35">
        <f>SUM(G106:G107)</f>
        <v>0</v>
      </c>
      <c r="H105" s="35">
        <f>I105+J105</f>
        <v>16577.7</v>
      </c>
      <c r="I105" s="35">
        <f>SUM(I106:I107)</f>
        <v>0</v>
      </c>
      <c r="J105" s="35">
        <f>SUM(J106:J107)</f>
        <v>16577.7</v>
      </c>
      <c r="K105" s="35">
        <f>SUM(K106:K107)</f>
        <v>973.9</v>
      </c>
    </row>
    <row r="106" spans="1:11" s="17" customFormat="1" ht="76.150000000000006" customHeight="1" x14ac:dyDescent="0.3">
      <c r="A106" s="25">
        <v>8313</v>
      </c>
      <c r="B106" s="54" t="s">
        <v>96</v>
      </c>
      <c r="C106" s="93">
        <f t="shared" si="23"/>
        <v>3000</v>
      </c>
      <c r="D106" s="44">
        <v>0</v>
      </c>
      <c r="E106" s="93">
        <v>3000</v>
      </c>
      <c r="F106" s="44">
        <v>3000</v>
      </c>
      <c r="G106" s="44">
        <v>0</v>
      </c>
      <c r="H106" s="44">
        <f t="shared" si="24"/>
        <v>973.9</v>
      </c>
      <c r="I106" s="44">
        <v>0</v>
      </c>
      <c r="J106" s="44">
        <v>973.9</v>
      </c>
      <c r="K106" s="44">
        <f>973.9</f>
        <v>973.9</v>
      </c>
    </row>
    <row r="107" spans="1:11" s="17" customFormat="1" ht="52.15" customHeight="1" x14ac:dyDescent="0.3">
      <c r="A107" s="25">
        <v>8340</v>
      </c>
      <c r="B107" s="54" t="s">
        <v>97</v>
      </c>
      <c r="C107" s="93">
        <f t="shared" si="23"/>
        <v>68077.399999999994</v>
      </c>
      <c r="D107" s="44">
        <v>0</v>
      </c>
      <c r="E107" s="93">
        <v>68077.399999999994</v>
      </c>
      <c r="F107" s="44">
        <v>0</v>
      </c>
      <c r="G107" s="44">
        <v>0</v>
      </c>
      <c r="H107" s="44">
        <f t="shared" si="24"/>
        <v>15603.8</v>
      </c>
      <c r="I107" s="44">
        <v>0</v>
      </c>
      <c r="J107" s="44">
        <v>15603.8</v>
      </c>
      <c r="K107" s="44">
        <v>0</v>
      </c>
    </row>
    <row r="108" spans="1:11" ht="26.45" customHeight="1" x14ac:dyDescent="0.25">
      <c r="A108" s="27">
        <v>8600</v>
      </c>
      <c r="B108" s="53" t="s">
        <v>114</v>
      </c>
      <c r="C108" s="42">
        <f t="shared" si="23"/>
        <v>61775.4</v>
      </c>
      <c r="D108" s="35">
        <v>61775.4</v>
      </c>
      <c r="E108" s="42">
        <v>0</v>
      </c>
      <c r="F108" s="35">
        <v>0</v>
      </c>
      <c r="G108" s="35">
        <v>10426.9</v>
      </c>
      <c r="H108" s="35">
        <f t="shared" si="24"/>
        <v>9195.4</v>
      </c>
      <c r="I108" s="35">
        <f>9195.4</f>
        <v>9195.4</v>
      </c>
      <c r="J108" s="35">
        <v>0</v>
      </c>
      <c r="K108" s="35">
        <v>0</v>
      </c>
    </row>
    <row r="109" spans="1:11" ht="34.9" customHeight="1" x14ac:dyDescent="0.25">
      <c r="A109" s="27">
        <v>8710</v>
      </c>
      <c r="B109" s="53" t="s">
        <v>110</v>
      </c>
      <c r="C109" s="42">
        <f t="shared" si="23"/>
        <v>30802.799999999999</v>
      </c>
      <c r="D109" s="42">
        <v>30802.799999999999</v>
      </c>
      <c r="E109" s="42">
        <v>0</v>
      </c>
      <c r="F109" s="42">
        <v>0</v>
      </c>
      <c r="G109" s="42">
        <v>0</v>
      </c>
      <c r="H109" s="35">
        <f>I109+J109</f>
        <v>0</v>
      </c>
      <c r="I109" s="35">
        <v>0</v>
      </c>
      <c r="J109" s="35">
        <v>0</v>
      </c>
      <c r="K109" s="35">
        <v>0</v>
      </c>
    </row>
    <row r="110" spans="1:11" s="4" customFormat="1" ht="33.6" customHeight="1" x14ac:dyDescent="0.25">
      <c r="A110" s="14"/>
      <c r="B110" s="55" t="s">
        <v>72</v>
      </c>
      <c r="C110" s="41">
        <f t="shared" si="23"/>
        <v>848000.59999999986</v>
      </c>
      <c r="D110" s="33">
        <f>SUM(D111:D120)</f>
        <v>701003.29999999993</v>
      </c>
      <c r="E110" s="33">
        <f>SUM(E111:E120)</f>
        <v>146997.29999999999</v>
      </c>
      <c r="F110" s="33">
        <f>SUM(F111:F120)</f>
        <v>146997.29999999999</v>
      </c>
      <c r="G110" s="33">
        <f>SUM(G111:G120)</f>
        <v>394148.2</v>
      </c>
      <c r="H110" s="33">
        <f>I110+J110</f>
        <v>456630.1</v>
      </c>
      <c r="I110" s="33">
        <f>SUM(I111:I120)</f>
        <v>376274.7</v>
      </c>
      <c r="J110" s="33">
        <f>SUM(J111:J120)</f>
        <v>80355.399999999994</v>
      </c>
      <c r="K110" s="33">
        <f>SUM(K111:K120)</f>
        <v>80355.399999999994</v>
      </c>
    </row>
    <row r="111" spans="1:11" s="4" customFormat="1" ht="33.6" customHeight="1" x14ac:dyDescent="0.25">
      <c r="A111" s="14"/>
      <c r="B111" s="56" t="s">
        <v>106</v>
      </c>
      <c r="C111" s="42">
        <f>D111+E111</f>
        <v>194172.4</v>
      </c>
      <c r="D111" s="35">
        <v>194172.4</v>
      </c>
      <c r="E111" s="35">
        <v>0</v>
      </c>
      <c r="F111" s="35">
        <v>0</v>
      </c>
      <c r="G111" s="35">
        <v>97086</v>
      </c>
      <c r="H111" s="35">
        <f t="shared" ref="H111:H119" si="25">I111+J111</f>
        <v>97086</v>
      </c>
      <c r="I111" s="35">
        <v>97086</v>
      </c>
      <c r="J111" s="35">
        <v>0</v>
      </c>
      <c r="K111" s="35">
        <v>0</v>
      </c>
    </row>
    <row r="112" spans="1:11" ht="40.15" customHeight="1" x14ac:dyDescent="0.25">
      <c r="A112" s="11">
        <v>9150</v>
      </c>
      <c r="B112" s="56" t="s">
        <v>43</v>
      </c>
      <c r="C112" s="42">
        <f>D112+E112</f>
        <v>394961.6</v>
      </c>
      <c r="D112" s="35">
        <v>394961.6</v>
      </c>
      <c r="E112" s="35">
        <v>0</v>
      </c>
      <c r="F112" s="35">
        <v>0</v>
      </c>
      <c r="G112" s="35">
        <v>201545.1</v>
      </c>
      <c r="H112" s="35">
        <f t="shared" si="25"/>
        <v>201545.1</v>
      </c>
      <c r="I112" s="35">
        <v>201545.1</v>
      </c>
      <c r="J112" s="35">
        <v>0</v>
      </c>
      <c r="K112" s="35">
        <v>0</v>
      </c>
    </row>
    <row r="113" spans="1:11" ht="406.15" customHeight="1" x14ac:dyDescent="0.25">
      <c r="B113" s="122" t="s">
        <v>128</v>
      </c>
      <c r="C113" s="124">
        <f>D113+E113</f>
        <v>31232.1</v>
      </c>
      <c r="D113" s="119">
        <v>31232.1</v>
      </c>
      <c r="E113" s="119">
        <v>0</v>
      </c>
      <c r="F113" s="119">
        <v>0</v>
      </c>
      <c r="G113" s="119">
        <v>31232.1</v>
      </c>
      <c r="H113" s="119">
        <f t="shared" si="25"/>
        <v>31232.1</v>
      </c>
      <c r="I113" s="119">
        <v>31232.1</v>
      </c>
      <c r="J113" s="119">
        <v>0</v>
      </c>
      <c r="K113" s="119">
        <v>0</v>
      </c>
    </row>
    <row r="114" spans="1:11" ht="284.45" customHeight="1" x14ac:dyDescent="0.25">
      <c r="B114" s="123"/>
      <c r="C114" s="125"/>
      <c r="D114" s="120"/>
      <c r="E114" s="120"/>
      <c r="F114" s="120"/>
      <c r="G114" s="120"/>
      <c r="H114" s="120"/>
      <c r="I114" s="120"/>
      <c r="J114" s="120"/>
      <c r="K114" s="120"/>
    </row>
    <row r="115" spans="1:11" ht="139.15" customHeight="1" x14ac:dyDescent="0.25">
      <c r="B115" s="50" t="s">
        <v>125</v>
      </c>
      <c r="C115" s="42">
        <f>D115+E115</f>
        <v>140.5</v>
      </c>
      <c r="D115" s="35">
        <v>140.5</v>
      </c>
      <c r="E115" s="35">
        <v>0</v>
      </c>
      <c r="F115" s="35">
        <v>0</v>
      </c>
      <c r="G115" s="35">
        <v>46.9</v>
      </c>
      <c r="H115" s="35">
        <f t="shared" si="25"/>
        <v>46.9</v>
      </c>
      <c r="I115" s="35">
        <v>46.9</v>
      </c>
      <c r="J115" s="35">
        <v>0</v>
      </c>
      <c r="K115" s="35">
        <v>0</v>
      </c>
    </row>
    <row r="116" spans="1:11" ht="31.15" customHeight="1" x14ac:dyDescent="0.25">
      <c r="A116" s="11">
        <v>9770</v>
      </c>
      <c r="B116" s="57" t="s">
        <v>44</v>
      </c>
      <c r="C116" s="42">
        <f t="shared" ref="C116:C120" si="26">D116+E116</f>
        <v>88202.6</v>
      </c>
      <c r="D116" s="35">
        <v>32077.5</v>
      </c>
      <c r="E116" s="35">
        <v>56125.1</v>
      </c>
      <c r="F116" s="35">
        <v>56125.1</v>
      </c>
      <c r="G116" s="35">
        <v>18996.400000000001</v>
      </c>
      <c r="H116" s="35">
        <f t="shared" si="25"/>
        <v>3221.9</v>
      </c>
      <c r="I116" s="35">
        <v>3122.9</v>
      </c>
      <c r="J116" s="35">
        <v>99</v>
      </c>
      <c r="K116" s="35">
        <v>99</v>
      </c>
    </row>
    <row r="117" spans="1:11" ht="183" hidden="1" customHeight="1" x14ac:dyDescent="0.25">
      <c r="B117" s="64" t="s">
        <v>109</v>
      </c>
      <c r="C117" s="42">
        <f t="shared" si="26"/>
        <v>0</v>
      </c>
      <c r="D117" s="35"/>
      <c r="E117" s="35"/>
      <c r="F117" s="35"/>
      <c r="G117" s="35">
        <v>0</v>
      </c>
      <c r="H117" s="35">
        <f t="shared" si="25"/>
        <v>0</v>
      </c>
      <c r="I117" s="35">
        <v>0</v>
      </c>
      <c r="J117" s="35">
        <v>0</v>
      </c>
      <c r="K117" s="35">
        <v>0</v>
      </c>
    </row>
    <row r="118" spans="1:11" ht="33.6" hidden="1" customHeight="1" x14ac:dyDescent="0.25">
      <c r="B118" s="58" t="s">
        <v>107</v>
      </c>
      <c r="C118" s="42">
        <f t="shared" si="26"/>
        <v>0</v>
      </c>
      <c r="D118" s="35"/>
      <c r="E118" s="35"/>
      <c r="F118" s="35"/>
      <c r="G118" s="35">
        <v>0</v>
      </c>
      <c r="H118" s="35">
        <f t="shared" si="25"/>
        <v>0</v>
      </c>
      <c r="I118" s="35">
        <v>0</v>
      </c>
      <c r="J118" s="35">
        <v>0</v>
      </c>
      <c r="K118" s="35">
        <v>0</v>
      </c>
    </row>
    <row r="119" spans="1:11" ht="52.9" hidden="1" customHeight="1" x14ac:dyDescent="0.25">
      <c r="B119" s="64" t="s">
        <v>108</v>
      </c>
      <c r="C119" s="42">
        <f t="shared" si="26"/>
        <v>0</v>
      </c>
      <c r="D119" s="35"/>
      <c r="E119" s="35"/>
      <c r="F119" s="35"/>
      <c r="G119" s="35">
        <v>0</v>
      </c>
      <c r="H119" s="35">
        <f t="shared" si="25"/>
        <v>0</v>
      </c>
      <c r="I119" s="35">
        <v>0</v>
      </c>
      <c r="J119" s="35">
        <v>0</v>
      </c>
      <c r="K119" s="35">
        <v>0</v>
      </c>
    </row>
    <row r="120" spans="1:11" s="3" customFormat="1" ht="89.45" customHeight="1" x14ac:dyDescent="0.25">
      <c r="A120" s="13">
        <v>9800</v>
      </c>
      <c r="B120" s="58" t="s">
        <v>81</v>
      </c>
      <c r="C120" s="42">
        <f t="shared" si="26"/>
        <v>139291.4</v>
      </c>
      <c r="D120" s="35">
        <v>48419.199999999997</v>
      </c>
      <c r="E120" s="42">
        <v>90872.2</v>
      </c>
      <c r="F120" s="35">
        <f>E120</f>
        <v>90872.2</v>
      </c>
      <c r="G120" s="35">
        <v>45241.7</v>
      </c>
      <c r="H120" s="35">
        <f>I120+J120</f>
        <v>123498.09999999999</v>
      </c>
      <c r="I120" s="35">
        <v>43241.7</v>
      </c>
      <c r="J120" s="35">
        <v>80256.399999999994</v>
      </c>
      <c r="K120" s="35">
        <v>80256.399999999994</v>
      </c>
    </row>
    <row r="121" spans="1:11" ht="35.25" customHeight="1" x14ac:dyDescent="0.25">
      <c r="B121" s="59" t="s">
        <v>45</v>
      </c>
      <c r="C121" s="45">
        <f>D121+E121</f>
        <v>12331756.800000001</v>
      </c>
      <c r="D121" s="45">
        <f t="shared" ref="D121:K121" si="27">D60+D61+D62+D63+D64+D65+D66+D77+D78+D80+D85+D87+D98+D110</f>
        <v>9342445.1000000015</v>
      </c>
      <c r="E121" s="45">
        <f t="shared" si="27"/>
        <v>2989311.6999999997</v>
      </c>
      <c r="F121" s="45">
        <f t="shared" si="27"/>
        <v>2468782.0999999996</v>
      </c>
      <c r="G121" s="46">
        <f t="shared" si="27"/>
        <v>5251978.9000000004</v>
      </c>
      <c r="H121" s="46">
        <f t="shared" si="27"/>
        <v>5513241.2000000002</v>
      </c>
      <c r="I121" s="46">
        <f t="shared" si="27"/>
        <v>4605620.3999999994</v>
      </c>
      <c r="J121" s="46">
        <f t="shared" si="27"/>
        <v>907620.8</v>
      </c>
      <c r="K121" s="45">
        <f t="shared" si="27"/>
        <v>584297.20000000007</v>
      </c>
    </row>
    <row r="122" spans="1:11" ht="35.25" customHeight="1" x14ac:dyDescent="0.25">
      <c r="B122" s="79" t="s">
        <v>98</v>
      </c>
      <c r="C122" s="46">
        <f t="shared" ref="C122:C125" si="28">D122+E122</f>
        <v>50074.6</v>
      </c>
      <c r="D122" s="46">
        <f>SUM(D123:D125)</f>
        <v>0</v>
      </c>
      <c r="E122" s="46">
        <f>SUM(E123:E125)</f>
        <v>50074.6</v>
      </c>
      <c r="F122" s="46">
        <f>SUM(F123:F125)</f>
        <v>50074.6</v>
      </c>
      <c r="G122" s="46">
        <f>SUM(G123:G125)</f>
        <v>0</v>
      </c>
      <c r="H122" s="46">
        <f t="shared" ref="H122:H125" si="29">I122+J122</f>
        <v>-77.2</v>
      </c>
      <c r="I122" s="46">
        <f>SUM(I123:I125)</f>
        <v>0</v>
      </c>
      <c r="J122" s="46">
        <f>J123+J124+J125</f>
        <v>-77.2</v>
      </c>
      <c r="K122" s="46">
        <f>SUM(K123:K125)</f>
        <v>0</v>
      </c>
    </row>
    <row r="123" spans="1:11" ht="102" customHeight="1" x14ac:dyDescent="0.25">
      <c r="B123" s="53" t="s">
        <v>70</v>
      </c>
      <c r="C123" s="42">
        <f t="shared" si="28"/>
        <v>143</v>
      </c>
      <c r="D123" s="35">
        <v>0</v>
      </c>
      <c r="E123" s="35">
        <v>143</v>
      </c>
      <c r="F123" s="35">
        <v>0</v>
      </c>
      <c r="G123" s="35">
        <v>0</v>
      </c>
      <c r="H123" s="35">
        <f t="shared" si="29"/>
        <v>0</v>
      </c>
      <c r="I123" s="35">
        <v>0</v>
      </c>
      <c r="J123" s="35">
        <v>0</v>
      </c>
      <c r="K123" s="35">
        <v>0</v>
      </c>
    </row>
    <row r="124" spans="1:11" ht="130.9" customHeight="1" x14ac:dyDescent="0.25">
      <c r="B124" s="53" t="s">
        <v>71</v>
      </c>
      <c r="C124" s="42">
        <f t="shared" si="28"/>
        <v>-143</v>
      </c>
      <c r="D124" s="35">
        <v>0</v>
      </c>
      <c r="E124" s="35">
        <v>-143</v>
      </c>
      <c r="F124" s="35">
        <v>0</v>
      </c>
      <c r="G124" s="35">
        <v>0</v>
      </c>
      <c r="H124" s="35">
        <f t="shared" si="29"/>
        <v>-77.2</v>
      </c>
      <c r="I124" s="35">
        <v>0</v>
      </c>
      <c r="J124" s="35">
        <v>-77.2</v>
      </c>
      <c r="K124" s="35">
        <v>0</v>
      </c>
    </row>
    <row r="125" spans="1:11" ht="99" customHeight="1" x14ac:dyDescent="0.25">
      <c r="B125" s="53" t="s">
        <v>46</v>
      </c>
      <c r="C125" s="42">
        <f t="shared" si="28"/>
        <v>50074.6</v>
      </c>
      <c r="D125" s="35">
        <v>0</v>
      </c>
      <c r="E125" s="35">
        <f>F125</f>
        <v>50074.6</v>
      </c>
      <c r="F125" s="35">
        <v>50074.6</v>
      </c>
      <c r="G125" s="35">
        <v>0</v>
      </c>
      <c r="H125" s="35">
        <f t="shared" si="29"/>
        <v>0</v>
      </c>
      <c r="I125" s="35">
        <v>0</v>
      </c>
      <c r="J125" s="35">
        <v>0</v>
      </c>
      <c r="K125" s="35">
        <v>0</v>
      </c>
    </row>
    <row r="126" spans="1:11" ht="45" customHeight="1" x14ac:dyDescent="0.25">
      <c r="B126" s="79" t="s">
        <v>99</v>
      </c>
      <c r="C126" s="91">
        <f>D126+E126</f>
        <v>1788740.4000000001</v>
      </c>
      <c r="D126" s="80">
        <f>D127+D130+D131+D132+D133+D134</f>
        <v>-453964.49999999977</v>
      </c>
      <c r="E126" s="80">
        <f>E127+E130+E131+E132+E133+E134</f>
        <v>2242704.9</v>
      </c>
      <c r="F126" s="80">
        <f>F127+F130+F131+F132+F133+F134</f>
        <v>2178004.2000000002</v>
      </c>
      <c r="G126" s="46">
        <f>G127+G130+G131+G132+G133+G134</f>
        <v>0</v>
      </c>
      <c r="H126" s="46">
        <f>I126+J126</f>
        <v>-174904.79999999993</v>
      </c>
      <c r="I126" s="46">
        <f>I127+I130+I131+I132+I133+I134</f>
        <v>-727648</v>
      </c>
      <c r="J126" s="46">
        <f>J127+J130+J131+J132+J133+J134</f>
        <v>552743.20000000007</v>
      </c>
      <c r="K126" s="46">
        <f>K127+K130+K131+K132+K133+K134</f>
        <v>609668.5</v>
      </c>
    </row>
    <row r="127" spans="1:11" s="6" customFormat="1" ht="42" customHeight="1" x14ac:dyDescent="0.3">
      <c r="B127" s="53" t="s">
        <v>100</v>
      </c>
      <c r="C127" s="42">
        <f>D127+E127</f>
        <v>1213585.3</v>
      </c>
      <c r="D127" s="42">
        <f t="shared" ref="D127:G127" si="30">D128-D129</f>
        <v>1092756.4000000001</v>
      </c>
      <c r="E127" s="42">
        <f t="shared" si="30"/>
        <v>120828.9</v>
      </c>
      <c r="F127" s="42">
        <f t="shared" si="30"/>
        <v>56128.2</v>
      </c>
      <c r="G127" s="42">
        <f t="shared" si="30"/>
        <v>0</v>
      </c>
      <c r="H127" s="42">
        <f t="shared" ref="H127:H134" si="31">I127+J127</f>
        <v>-277691.29999999993</v>
      </c>
      <c r="I127" s="42">
        <f>I128-I129</f>
        <v>-221406.19999999995</v>
      </c>
      <c r="J127" s="42">
        <f t="shared" ref="J127:K127" si="32">J128-J129</f>
        <v>-56285.100000000006</v>
      </c>
      <c r="K127" s="42">
        <f t="shared" si="32"/>
        <v>17594</v>
      </c>
    </row>
    <row r="128" spans="1:11" s="15" customFormat="1" ht="31.9" customHeight="1" x14ac:dyDescent="0.3">
      <c r="A128" s="71">
        <v>208100</v>
      </c>
      <c r="B128" s="54" t="s">
        <v>101</v>
      </c>
      <c r="C128" s="93">
        <f t="shared" ref="C128:C134" si="33">D128+E128</f>
        <v>1305592.5</v>
      </c>
      <c r="D128" s="44">
        <v>1184050.6000000001</v>
      </c>
      <c r="E128" s="44">
        <v>121541.9</v>
      </c>
      <c r="F128" s="44">
        <v>56128.2</v>
      </c>
      <c r="G128" s="44">
        <v>0</v>
      </c>
      <c r="H128" s="42">
        <f t="shared" si="31"/>
        <v>1305592.5</v>
      </c>
      <c r="I128" s="44">
        <v>1184050.6000000001</v>
      </c>
      <c r="J128" s="44">
        <v>121541.9</v>
      </c>
      <c r="K128" s="44">
        <v>56128.2</v>
      </c>
    </row>
    <row r="129" spans="1:11" s="15" customFormat="1" ht="42.6" customHeight="1" x14ac:dyDescent="0.3">
      <c r="A129" s="71">
        <v>208200</v>
      </c>
      <c r="B129" s="54" t="s">
        <v>102</v>
      </c>
      <c r="C129" s="93">
        <f t="shared" si="33"/>
        <v>92007.2</v>
      </c>
      <c r="D129" s="44">
        <v>91294.2</v>
      </c>
      <c r="E129" s="44">
        <v>713</v>
      </c>
      <c r="F129" s="44">
        <v>0</v>
      </c>
      <c r="G129" s="44">
        <v>0</v>
      </c>
      <c r="H129" s="42">
        <f t="shared" si="31"/>
        <v>1583283.8</v>
      </c>
      <c r="I129" s="44">
        <v>1405456.8</v>
      </c>
      <c r="J129" s="44">
        <v>177827</v>
      </c>
      <c r="K129" s="44">
        <v>38534.199999999997</v>
      </c>
    </row>
    <row r="130" spans="1:11" s="15" customFormat="1" ht="37.9" customHeight="1" x14ac:dyDescent="0.3">
      <c r="B130" s="53" t="s">
        <v>111</v>
      </c>
      <c r="C130" s="42">
        <f t="shared" si="33"/>
        <v>-11964.9</v>
      </c>
      <c r="D130" s="35">
        <v>-11964.9</v>
      </c>
      <c r="E130" s="35">
        <v>0</v>
      </c>
      <c r="F130" s="35">
        <v>0</v>
      </c>
      <c r="G130" s="35">
        <v>0</v>
      </c>
      <c r="H130" s="42">
        <f t="shared" si="31"/>
        <v>-11964.9</v>
      </c>
      <c r="I130" s="35">
        <v>-11964.9</v>
      </c>
      <c r="J130" s="35">
        <v>0</v>
      </c>
      <c r="K130" s="95"/>
    </row>
    <row r="131" spans="1:11" ht="99.6" customHeight="1" x14ac:dyDescent="0.25">
      <c r="A131" s="11">
        <v>208400</v>
      </c>
      <c r="B131" s="53" t="s">
        <v>103</v>
      </c>
      <c r="C131" s="42">
        <f t="shared" si="33"/>
        <v>0</v>
      </c>
      <c r="D131" s="35">
        <v>-1621876</v>
      </c>
      <c r="E131" s="35">
        <f>-D131</f>
        <v>1621876</v>
      </c>
      <c r="F131" s="35">
        <f>E131</f>
        <v>1621876</v>
      </c>
      <c r="G131" s="35">
        <v>0</v>
      </c>
      <c r="H131" s="42">
        <f t="shared" si="31"/>
        <v>0</v>
      </c>
      <c r="I131" s="35">
        <f>-J131</f>
        <v>-581356.9</v>
      </c>
      <c r="J131" s="35">
        <v>581356.9</v>
      </c>
      <c r="K131" s="35">
        <f>J131</f>
        <v>581356.9</v>
      </c>
    </row>
    <row r="132" spans="1:11" ht="48.6" customHeight="1" x14ac:dyDescent="0.25">
      <c r="B132" s="53" t="s">
        <v>120</v>
      </c>
      <c r="C132" s="42">
        <f t="shared" si="33"/>
        <v>500000</v>
      </c>
      <c r="D132" s="35"/>
      <c r="E132" s="35">
        <v>500000</v>
      </c>
      <c r="F132" s="35">
        <f>E132</f>
        <v>500000</v>
      </c>
      <c r="G132" s="35">
        <v>0</v>
      </c>
      <c r="H132" s="42">
        <f t="shared" si="31"/>
        <v>10717.6</v>
      </c>
      <c r="I132" s="35"/>
      <c r="J132" s="35">
        <v>10717.6</v>
      </c>
      <c r="K132" s="35">
        <f>J132</f>
        <v>10717.6</v>
      </c>
    </row>
    <row r="133" spans="1:11" ht="37.9" customHeight="1" x14ac:dyDescent="0.25">
      <c r="A133" s="11">
        <v>401200</v>
      </c>
      <c r="B133" s="53" t="s">
        <v>115</v>
      </c>
      <c r="C133" s="42">
        <f t="shared" si="33"/>
        <v>87120</v>
      </c>
      <c r="D133" s="35">
        <v>87120</v>
      </c>
      <c r="E133" s="35">
        <v>0</v>
      </c>
      <c r="F133" s="35">
        <v>0</v>
      </c>
      <c r="G133" s="35">
        <v>0</v>
      </c>
      <c r="H133" s="42">
        <f t="shared" si="31"/>
        <v>87102.2</v>
      </c>
      <c r="I133" s="35">
        <v>87102.2</v>
      </c>
      <c r="J133" s="35">
        <v>0</v>
      </c>
      <c r="K133" s="35">
        <v>0</v>
      </c>
    </row>
    <row r="134" spans="1:11" ht="35.450000000000003" customHeight="1" x14ac:dyDescent="0.25">
      <c r="B134" s="53" t="s">
        <v>119</v>
      </c>
      <c r="C134" s="42">
        <f t="shared" si="33"/>
        <v>0</v>
      </c>
      <c r="D134" s="35"/>
      <c r="E134" s="35"/>
      <c r="F134" s="35"/>
      <c r="G134" s="35">
        <v>0</v>
      </c>
      <c r="H134" s="42">
        <f t="shared" si="31"/>
        <v>16931.599999999999</v>
      </c>
      <c r="I134" s="35">
        <v>-22.2</v>
      </c>
      <c r="J134" s="35">
        <v>16953.8</v>
      </c>
      <c r="K134" s="35"/>
    </row>
    <row r="135" spans="1:11" x14ac:dyDescent="0.25">
      <c r="B135" s="5"/>
      <c r="D135" s="10"/>
    </row>
    <row r="136" spans="1:11" s="67" customFormat="1" ht="32.450000000000003" customHeight="1" x14ac:dyDescent="0.35">
      <c r="B136" s="68"/>
      <c r="C136" s="107"/>
      <c r="D136" s="107"/>
      <c r="E136" s="107"/>
      <c r="F136" s="107"/>
      <c r="G136" s="69"/>
      <c r="H136" s="69"/>
      <c r="I136" s="69"/>
      <c r="J136" s="69"/>
      <c r="K136" s="69"/>
    </row>
    <row r="137" spans="1:11" s="110" customFormat="1" ht="115.15" customHeight="1" x14ac:dyDescent="0.5">
      <c r="B137" s="109" t="s">
        <v>134</v>
      </c>
      <c r="C137" s="113"/>
      <c r="D137" s="113"/>
      <c r="E137" s="126" t="s">
        <v>135</v>
      </c>
      <c r="F137" s="126"/>
      <c r="G137" s="126"/>
      <c r="H137" s="126"/>
      <c r="I137" s="126"/>
      <c r="J137" s="111"/>
      <c r="K137" s="112"/>
    </row>
    <row r="138" spans="1:11" s="6" customFormat="1" ht="56.45" customHeight="1" x14ac:dyDescent="0.3">
      <c r="B138" s="66"/>
      <c r="C138" s="72"/>
      <c r="D138" s="66"/>
      <c r="E138" s="73"/>
      <c r="F138" s="73"/>
      <c r="G138" s="74"/>
      <c r="H138" s="75"/>
      <c r="I138" s="66"/>
      <c r="J138" s="74"/>
      <c r="K138" s="74"/>
    </row>
    <row r="139" spans="1:11" x14ac:dyDescent="0.25">
      <c r="B139" s="5"/>
      <c r="J139" s="108"/>
      <c r="K139" s="10"/>
    </row>
    <row r="140" spans="1:11" x14ac:dyDescent="0.25">
      <c r="B140" s="5"/>
      <c r="J140" s="10"/>
      <c r="K140" s="10"/>
    </row>
    <row r="141" spans="1:11" x14ac:dyDescent="0.25">
      <c r="B141" s="5"/>
      <c r="J141" s="10"/>
      <c r="K141" s="10"/>
    </row>
    <row r="142" spans="1:11" x14ac:dyDescent="0.25">
      <c r="B142" s="5"/>
      <c r="J142" s="10"/>
      <c r="K142" s="10"/>
    </row>
    <row r="143" spans="1:11" x14ac:dyDescent="0.25">
      <c r="B143" s="5"/>
      <c r="J143" s="10"/>
      <c r="K143" s="10"/>
    </row>
    <row r="144" spans="1:11" x14ac:dyDescent="0.25">
      <c r="B144" s="5"/>
      <c r="J144" s="10"/>
      <c r="K144" s="10"/>
    </row>
    <row r="145" spans="1:11" s="6" customFormat="1" ht="20.25" x14ac:dyDescent="0.3">
      <c r="A145" s="11"/>
      <c r="B145" s="5"/>
      <c r="C145" s="7"/>
      <c r="D145" s="5"/>
      <c r="E145" s="9"/>
      <c r="F145" s="9"/>
      <c r="G145" s="10"/>
      <c r="H145" s="29"/>
      <c r="I145" s="5"/>
      <c r="J145" s="10"/>
      <c r="K145" s="10"/>
    </row>
    <row r="146" spans="1:11" s="6" customFormat="1" ht="20.25" x14ac:dyDescent="0.3">
      <c r="A146" s="11"/>
      <c r="B146" s="5"/>
      <c r="C146" s="7"/>
      <c r="D146" s="5"/>
      <c r="E146" s="9"/>
      <c r="F146" s="9"/>
      <c r="G146" s="10"/>
      <c r="H146" s="29"/>
      <c r="I146" s="5"/>
      <c r="J146" s="10"/>
      <c r="K146" s="10"/>
    </row>
    <row r="147" spans="1:11" s="6" customFormat="1" ht="20.25" x14ac:dyDescent="0.3">
      <c r="A147" s="11"/>
      <c r="B147" s="5"/>
      <c r="C147" s="7"/>
      <c r="D147" s="5"/>
      <c r="E147" s="9"/>
      <c r="F147" s="9"/>
      <c r="G147" s="10"/>
      <c r="H147" s="29"/>
      <c r="I147" s="5"/>
      <c r="J147" s="10"/>
      <c r="K147" s="10"/>
    </row>
    <row r="148" spans="1:11" s="6" customFormat="1" ht="20.25" x14ac:dyDescent="0.3">
      <c r="A148" s="11"/>
      <c r="B148" s="5"/>
      <c r="C148" s="7"/>
      <c r="D148" s="5"/>
      <c r="E148" s="9"/>
      <c r="F148" s="9"/>
      <c r="G148" s="10"/>
      <c r="H148" s="29"/>
      <c r="I148" s="5"/>
      <c r="J148" s="10"/>
      <c r="K148" s="10"/>
    </row>
    <row r="149" spans="1:11" s="6" customFormat="1" ht="20.25" x14ac:dyDescent="0.3">
      <c r="A149" s="11"/>
      <c r="B149" s="1"/>
      <c r="C149" s="7"/>
      <c r="D149" s="5"/>
      <c r="E149" s="9"/>
      <c r="F149" s="9"/>
      <c r="G149" s="10"/>
      <c r="H149" s="29"/>
      <c r="I149" s="5"/>
      <c r="J149" s="10"/>
      <c r="K149" s="10"/>
    </row>
    <row r="150" spans="1:11" s="6" customFormat="1" ht="20.25" x14ac:dyDescent="0.3">
      <c r="A150" s="11"/>
      <c r="B150" s="1"/>
      <c r="C150" s="7"/>
      <c r="D150" s="5"/>
      <c r="E150" s="9"/>
      <c r="F150" s="9"/>
      <c r="G150" s="10"/>
      <c r="H150" s="29"/>
      <c r="I150" s="5"/>
      <c r="J150" s="10"/>
      <c r="K150" s="10"/>
    </row>
    <row r="151" spans="1:11" s="6" customFormat="1" ht="20.25" x14ac:dyDescent="0.3">
      <c r="A151" s="11"/>
      <c r="B151" s="1"/>
      <c r="C151" s="7"/>
      <c r="D151" s="5"/>
      <c r="E151" s="9"/>
      <c r="F151" s="9"/>
      <c r="G151" s="10"/>
      <c r="H151" s="29"/>
      <c r="I151" s="5"/>
      <c r="J151" s="10"/>
      <c r="K151" s="10"/>
    </row>
    <row r="152" spans="1:11" s="6" customFormat="1" ht="20.25" x14ac:dyDescent="0.3">
      <c r="A152" s="11"/>
      <c r="B152" s="1"/>
      <c r="C152" s="7"/>
      <c r="D152" s="5"/>
      <c r="E152" s="10"/>
      <c r="F152" s="10"/>
      <c r="G152" s="10"/>
      <c r="H152" s="29"/>
      <c r="I152" s="5"/>
      <c r="J152" s="10"/>
      <c r="K152" s="10"/>
    </row>
    <row r="153" spans="1:11" s="6" customFormat="1" ht="20.25" x14ac:dyDescent="0.3">
      <c r="A153" s="11"/>
      <c r="B153" s="1"/>
      <c r="C153" s="7"/>
      <c r="D153" s="5"/>
      <c r="E153" s="10"/>
      <c r="F153" s="10"/>
      <c r="G153" s="10"/>
      <c r="H153" s="29"/>
      <c r="I153" s="5"/>
      <c r="J153" s="10"/>
      <c r="K153" s="10"/>
    </row>
    <row r="154" spans="1:11" s="6" customFormat="1" ht="20.25" x14ac:dyDescent="0.3">
      <c r="A154" s="11"/>
      <c r="B154" s="1"/>
      <c r="C154" s="7"/>
      <c r="D154" s="5"/>
      <c r="E154" s="10"/>
      <c r="F154" s="10"/>
      <c r="G154" s="10"/>
      <c r="H154" s="29"/>
      <c r="I154" s="5"/>
      <c r="J154" s="10"/>
      <c r="K154" s="10"/>
    </row>
    <row r="155" spans="1:11" s="6" customFormat="1" ht="20.25" x14ac:dyDescent="0.3">
      <c r="A155" s="11"/>
      <c r="B155" s="1"/>
      <c r="C155" s="7"/>
      <c r="D155" s="5"/>
      <c r="E155" s="10"/>
      <c r="F155" s="10"/>
      <c r="G155" s="10"/>
      <c r="H155" s="29"/>
      <c r="I155" s="5"/>
      <c r="J155" s="10"/>
      <c r="K155" s="10"/>
    </row>
    <row r="156" spans="1:11" s="6" customFormat="1" ht="20.25" x14ac:dyDescent="0.3">
      <c r="A156" s="11"/>
      <c r="B156" s="1"/>
      <c r="C156" s="7"/>
      <c r="D156" s="5"/>
      <c r="E156" s="10"/>
      <c r="F156" s="10"/>
      <c r="G156" s="10"/>
      <c r="H156" s="29"/>
      <c r="I156" s="5"/>
      <c r="J156" s="10"/>
      <c r="K156" s="10"/>
    </row>
    <row r="157" spans="1:11" s="6" customFormat="1" ht="20.25" x14ac:dyDescent="0.3">
      <c r="A157" s="11"/>
      <c r="B157" s="1"/>
      <c r="C157" s="7"/>
      <c r="D157" s="5"/>
      <c r="E157" s="10"/>
      <c r="F157" s="10"/>
      <c r="G157" s="10"/>
      <c r="H157" s="29"/>
      <c r="I157" s="5"/>
      <c r="J157" s="10"/>
      <c r="K157" s="10"/>
    </row>
    <row r="158" spans="1:11" s="6" customFormat="1" ht="20.25" x14ac:dyDescent="0.3">
      <c r="A158" s="11"/>
      <c r="B158" s="1"/>
      <c r="C158" s="7"/>
      <c r="D158" s="5"/>
      <c r="E158" s="10"/>
      <c r="F158" s="10"/>
      <c r="G158" s="10"/>
      <c r="H158" s="29"/>
      <c r="I158" s="5"/>
      <c r="J158" s="10"/>
      <c r="K158" s="10"/>
    </row>
    <row r="159" spans="1:11" s="6" customFormat="1" ht="20.25" x14ac:dyDescent="0.3">
      <c r="A159" s="11"/>
      <c r="B159" s="1"/>
      <c r="C159" s="7"/>
      <c r="D159" s="5"/>
      <c r="E159" s="10"/>
      <c r="F159" s="10"/>
      <c r="G159" s="10"/>
      <c r="H159" s="29"/>
      <c r="I159" s="5"/>
      <c r="J159" s="10"/>
      <c r="K159" s="10"/>
    </row>
    <row r="160" spans="1:11" s="6" customFormat="1" ht="20.25" x14ac:dyDescent="0.3">
      <c r="A160" s="11"/>
      <c r="B160" s="1"/>
      <c r="C160" s="7"/>
      <c r="D160" s="5"/>
      <c r="E160" s="10"/>
      <c r="F160" s="10"/>
      <c r="G160" s="10"/>
      <c r="H160" s="29"/>
      <c r="I160" s="5"/>
      <c r="J160" s="10"/>
      <c r="K160" s="10"/>
    </row>
    <row r="161" spans="1:11" s="6" customFormat="1" ht="20.25" x14ac:dyDescent="0.3">
      <c r="A161" s="11"/>
      <c r="B161" s="1"/>
      <c r="C161" s="7"/>
      <c r="D161" s="5"/>
      <c r="E161" s="10"/>
      <c r="F161" s="10"/>
      <c r="G161" s="10"/>
      <c r="H161" s="29"/>
      <c r="I161" s="5"/>
      <c r="J161" s="10"/>
      <c r="K161" s="10"/>
    </row>
    <row r="162" spans="1:11" s="6" customFormat="1" ht="20.25" x14ac:dyDescent="0.3">
      <c r="A162" s="11"/>
      <c r="B162" s="1"/>
      <c r="C162" s="7"/>
      <c r="D162" s="5"/>
      <c r="E162" s="10"/>
      <c r="F162" s="10"/>
      <c r="G162" s="10"/>
      <c r="H162" s="29"/>
      <c r="I162" s="5"/>
      <c r="J162" s="10"/>
      <c r="K162" s="10"/>
    </row>
    <row r="163" spans="1:11" s="6" customFormat="1" ht="20.25" x14ac:dyDescent="0.3">
      <c r="A163" s="11"/>
      <c r="B163" s="1"/>
      <c r="C163" s="7"/>
      <c r="D163" s="5"/>
      <c r="E163" s="10"/>
      <c r="F163" s="10"/>
      <c r="G163" s="10"/>
      <c r="H163" s="29"/>
      <c r="I163" s="5"/>
      <c r="J163" s="10"/>
      <c r="K163" s="10"/>
    </row>
    <row r="164" spans="1:11" s="6" customFormat="1" ht="20.25" x14ac:dyDescent="0.3">
      <c r="A164" s="11"/>
      <c r="B164" s="1"/>
      <c r="C164" s="7"/>
      <c r="D164" s="5"/>
      <c r="E164" s="10"/>
      <c r="F164" s="10"/>
      <c r="G164" s="10"/>
      <c r="H164" s="29"/>
      <c r="I164" s="5"/>
      <c r="J164" s="10"/>
      <c r="K164" s="10"/>
    </row>
    <row r="165" spans="1:11" s="6" customFormat="1" ht="20.25" x14ac:dyDescent="0.3">
      <c r="A165" s="11"/>
      <c r="B165" s="1"/>
      <c r="C165" s="7"/>
      <c r="D165" s="5"/>
      <c r="E165" s="10"/>
      <c r="F165" s="10"/>
      <c r="G165" s="10"/>
      <c r="H165" s="29"/>
      <c r="I165" s="5"/>
      <c r="J165" s="10"/>
      <c r="K165" s="10"/>
    </row>
    <row r="166" spans="1:11" s="6" customFormat="1" ht="20.25" x14ac:dyDescent="0.3">
      <c r="A166" s="11"/>
      <c r="B166" s="1"/>
      <c r="C166" s="7"/>
      <c r="D166" s="5"/>
      <c r="E166" s="10"/>
      <c r="F166" s="10"/>
      <c r="G166" s="10"/>
      <c r="H166" s="29"/>
      <c r="I166" s="5"/>
      <c r="J166" s="10"/>
      <c r="K166" s="10"/>
    </row>
    <row r="167" spans="1:11" s="6" customFormat="1" ht="20.25" x14ac:dyDescent="0.3">
      <c r="A167" s="11"/>
      <c r="B167" s="1"/>
      <c r="C167" s="7"/>
      <c r="D167" s="5"/>
      <c r="E167" s="10"/>
      <c r="F167" s="10"/>
      <c r="G167" s="10"/>
      <c r="H167" s="29"/>
      <c r="I167" s="5"/>
      <c r="J167" s="10"/>
      <c r="K167" s="10"/>
    </row>
    <row r="168" spans="1:11" s="6" customFormat="1" ht="20.25" x14ac:dyDescent="0.3">
      <c r="A168" s="11"/>
      <c r="B168" s="1"/>
      <c r="C168" s="7"/>
      <c r="D168" s="5"/>
      <c r="E168" s="10"/>
      <c r="F168" s="10"/>
      <c r="G168" s="10"/>
      <c r="H168" s="29"/>
      <c r="I168" s="5"/>
      <c r="J168" s="10"/>
      <c r="K168" s="10"/>
    </row>
    <row r="169" spans="1:11" s="6" customFormat="1" ht="20.25" x14ac:dyDescent="0.3">
      <c r="A169" s="11"/>
      <c r="B169" s="1"/>
      <c r="C169" s="7"/>
      <c r="D169" s="5"/>
      <c r="E169" s="10"/>
      <c r="F169" s="10"/>
      <c r="G169" s="10"/>
      <c r="H169" s="29"/>
      <c r="I169" s="5"/>
      <c r="J169" s="10"/>
      <c r="K169" s="10"/>
    </row>
    <row r="170" spans="1:11" s="6" customFormat="1" ht="20.25" x14ac:dyDescent="0.3">
      <c r="A170" s="11"/>
      <c r="B170" s="1"/>
      <c r="C170" s="7"/>
      <c r="D170" s="5"/>
      <c r="E170" s="10"/>
      <c r="F170" s="10"/>
      <c r="G170" s="10"/>
      <c r="H170" s="29"/>
      <c r="I170" s="5"/>
      <c r="J170" s="10"/>
      <c r="K170" s="10"/>
    </row>
    <row r="171" spans="1:11" s="6" customFormat="1" ht="20.25" x14ac:dyDescent="0.3">
      <c r="A171" s="11"/>
      <c r="B171" s="1"/>
      <c r="C171" s="7"/>
      <c r="D171" s="5"/>
      <c r="E171" s="10"/>
      <c r="F171" s="10"/>
      <c r="G171" s="10"/>
      <c r="H171" s="29"/>
      <c r="I171" s="5"/>
      <c r="J171" s="10"/>
      <c r="K171" s="10"/>
    </row>
    <row r="172" spans="1:11" s="6" customFormat="1" ht="20.25" x14ac:dyDescent="0.3">
      <c r="A172" s="11"/>
      <c r="B172" s="1"/>
      <c r="C172" s="7"/>
      <c r="D172" s="5"/>
      <c r="E172" s="10"/>
      <c r="F172" s="10"/>
      <c r="G172" s="10"/>
      <c r="H172" s="29"/>
      <c r="I172" s="5"/>
      <c r="J172" s="10"/>
      <c r="K172" s="10"/>
    </row>
    <row r="173" spans="1:11" s="6" customFormat="1" ht="20.25" x14ac:dyDescent="0.3">
      <c r="A173" s="11"/>
      <c r="B173" s="1"/>
      <c r="C173" s="7"/>
      <c r="D173" s="5"/>
      <c r="E173" s="10"/>
      <c r="F173" s="10"/>
      <c r="G173" s="10"/>
      <c r="H173" s="29"/>
      <c r="I173" s="5"/>
      <c r="J173" s="10"/>
      <c r="K173" s="10"/>
    </row>
    <row r="174" spans="1:11" s="6" customFormat="1" ht="20.25" x14ac:dyDescent="0.3">
      <c r="A174" s="11"/>
      <c r="B174" s="1"/>
      <c r="C174" s="7"/>
      <c r="D174" s="5"/>
      <c r="E174" s="10"/>
      <c r="F174" s="10"/>
      <c r="G174" s="10"/>
      <c r="H174" s="29"/>
      <c r="I174" s="5"/>
      <c r="J174" s="10"/>
      <c r="K174" s="10"/>
    </row>
    <row r="175" spans="1:11" s="6" customFormat="1" ht="20.25" x14ac:dyDescent="0.3">
      <c r="A175" s="11"/>
      <c r="B175" s="1"/>
      <c r="C175" s="7"/>
      <c r="D175" s="5"/>
      <c r="E175" s="10"/>
      <c r="F175" s="10"/>
      <c r="G175" s="10"/>
      <c r="H175" s="29"/>
      <c r="I175" s="5"/>
      <c r="J175" s="10"/>
      <c r="K175" s="10"/>
    </row>
    <row r="176" spans="1:11" s="6" customFormat="1" ht="20.25" x14ac:dyDescent="0.3">
      <c r="A176" s="11"/>
      <c r="B176" s="1"/>
      <c r="C176" s="7"/>
      <c r="D176" s="5"/>
      <c r="E176" s="10"/>
      <c r="F176" s="10"/>
      <c r="G176" s="10"/>
      <c r="H176" s="29"/>
      <c r="I176" s="5"/>
      <c r="J176" s="10"/>
      <c r="K176" s="10"/>
    </row>
    <row r="177" spans="1:11" s="6" customFormat="1" ht="20.25" x14ac:dyDescent="0.3">
      <c r="A177" s="11"/>
      <c r="B177" s="1"/>
      <c r="C177" s="7"/>
      <c r="D177" s="5"/>
      <c r="E177" s="10"/>
      <c r="F177" s="10"/>
      <c r="G177" s="10"/>
      <c r="H177" s="29"/>
      <c r="I177" s="5"/>
      <c r="J177" s="10"/>
      <c r="K177" s="10"/>
    </row>
    <row r="178" spans="1:11" s="6" customFormat="1" ht="20.25" x14ac:dyDescent="0.3">
      <c r="A178" s="11"/>
      <c r="B178" s="1"/>
      <c r="C178" s="7"/>
      <c r="D178" s="5"/>
      <c r="E178" s="10"/>
      <c r="F178" s="10"/>
      <c r="G178" s="10"/>
      <c r="H178" s="29"/>
      <c r="I178" s="5"/>
      <c r="J178" s="10"/>
      <c r="K178" s="10"/>
    </row>
    <row r="179" spans="1:11" s="6" customFormat="1" ht="20.25" x14ac:dyDescent="0.3">
      <c r="A179" s="11"/>
      <c r="B179" s="1"/>
      <c r="C179" s="7"/>
      <c r="D179" s="5"/>
      <c r="E179" s="10"/>
      <c r="F179" s="10"/>
      <c r="G179" s="10"/>
      <c r="H179" s="29"/>
      <c r="I179" s="5"/>
      <c r="J179" s="10"/>
      <c r="K179" s="10"/>
    </row>
    <row r="180" spans="1:11" s="6" customFormat="1" ht="20.25" x14ac:dyDescent="0.3">
      <c r="A180" s="11"/>
      <c r="B180" s="1"/>
      <c r="C180" s="7"/>
      <c r="D180" s="5"/>
      <c r="E180" s="10"/>
      <c r="F180" s="10"/>
      <c r="G180" s="10"/>
      <c r="H180" s="29"/>
      <c r="I180" s="5"/>
      <c r="J180" s="10"/>
      <c r="K180" s="10"/>
    </row>
    <row r="181" spans="1:11" s="6" customFormat="1" ht="20.25" x14ac:dyDescent="0.3">
      <c r="A181" s="11"/>
      <c r="B181" s="1"/>
      <c r="C181" s="7"/>
      <c r="D181" s="5"/>
      <c r="E181" s="10"/>
      <c r="F181" s="10"/>
      <c r="G181" s="10"/>
      <c r="H181" s="29"/>
      <c r="I181" s="5"/>
      <c r="J181" s="10"/>
      <c r="K181" s="10"/>
    </row>
    <row r="182" spans="1:11" s="6" customFormat="1" ht="20.25" x14ac:dyDescent="0.3">
      <c r="A182" s="11"/>
      <c r="B182" s="1"/>
      <c r="C182" s="7"/>
      <c r="D182" s="5"/>
      <c r="E182" s="10"/>
      <c r="F182" s="10"/>
      <c r="G182" s="10"/>
      <c r="H182" s="29"/>
      <c r="I182" s="5"/>
      <c r="J182" s="10"/>
      <c r="K182" s="10"/>
    </row>
    <row r="183" spans="1:11" s="6" customFormat="1" ht="20.25" x14ac:dyDescent="0.3">
      <c r="A183" s="11"/>
      <c r="B183" s="1"/>
      <c r="C183" s="7"/>
      <c r="D183" s="5"/>
      <c r="E183" s="10"/>
      <c r="F183" s="10"/>
      <c r="G183" s="10"/>
      <c r="H183" s="29"/>
      <c r="I183" s="5"/>
      <c r="J183" s="10"/>
      <c r="K183" s="10"/>
    </row>
    <row r="184" spans="1:11" s="6" customFormat="1" ht="20.25" x14ac:dyDescent="0.3">
      <c r="A184" s="11"/>
      <c r="B184" s="1"/>
      <c r="C184" s="7"/>
      <c r="D184" s="5"/>
      <c r="E184" s="10"/>
      <c r="F184" s="10"/>
      <c r="G184" s="10"/>
      <c r="H184" s="29"/>
      <c r="I184" s="5"/>
      <c r="J184" s="10"/>
      <c r="K184" s="10"/>
    </row>
    <row r="185" spans="1:11" s="6" customFormat="1" ht="20.25" x14ac:dyDescent="0.3">
      <c r="A185" s="11"/>
      <c r="B185" s="1"/>
      <c r="C185" s="7"/>
      <c r="D185" s="5"/>
      <c r="E185" s="10"/>
      <c r="F185" s="10"/>
      <c r="G185" s="10"/>
      <c r="H185" s="29"/>
      <c r="I185" s="5"/>
      <c r="J185" s="10"/>
      <c r="K185" s="10"/>
    </row>
    <row r="186" spans="1:11" s="6" customFormat="1" ht="20.25" x14ac:dyDescent="0.3">
      <c r="A186" s="11"/>
      <c r="B186" s="1"/>
      <c r="C186" s="7"/>
      <c r="D186" s="5"/>
      <c r="E186" s="10"/>
      <c r="F186" s="10"/>
      <c r="G186" s="10"/>
      <c r="H186" s="29"/>
      <c r="I186" s="5"/>
      <c r="J186" s="10"/>
      <c r="K186" s="10"/>
    </row>
    <row r="187" spans="1:11" s="6" customFormat="1" ht="20.25" x14ac:dyDescent="0.3">
      <c r="A187" s="11"/>
      <c r="B187" s="1"/>
      <c r="C187" s="7"/>
      <c r="D187" s="5"/>
      <c r="E187" s="10"/>
      <c r="F187" s="10"/>
      <c r="G187" s="10"/>
      <c r="H187" s="29"/>
      <c r="I187" s="5"/>
      <c r="J187" s="10"/>
      <c r="K187" s="10"/>
    </row>
    <row r="188" spans="1:11" s="6" customFormat="1" ht="20.25" x14ac:dyDescent="0.3">
      <c r="A188" s="11"/>
      <c r="B188" s="1"/>
      <c r="C188" s="7"/>
      <c r="D188" s="5"/>
      <c r="E188" s="10"/>
      <c r="F188" s="10"/>
      <c r="G188" s="10"/>
      <c r="H188" s="29"/>
      <c r="I188" s="5"/>
      <c r="J188" s="10"/>
      <c r="K188" s="10"/>
    </row>
    <row r="189" spans="1:11" s="6" customFormat="1" ht="20.25" x14ac:dyDescent="0.3">
      <c r="A189" s="11"/>
      <c r="B189" s="1"/>
      <c r="C189" s="7"/>
      <c r="D189" s="5"/>
      <c r="E189" s="10"/>
      <c r="F189" s="10"/>
      <c r="G189" s="10"/>
      <c r="H189" s="29"/>
      <c r="I189" s="5"/>
      <c r="J189" s="10"/>
      <c r="K189" s="10"/>
    </row>
    <row r="190" spans="1:11" s="6" customFormat="1" ht="20.25" x14ac:dyDescent="0.3">
      <c r="A190" s="11"/>
      <c r="B190" s="1"/>
      <c r="C190" s="7"/>
      <c r="D190" s="5"/>
      <c r="E190" s="10"/>
      <c r="F190" s="10"/>
      <c r="G190" s="10"/>
      <c r="H190" s="29"/>
      <c r="I190" s="5"/>
      <c r="J190" s="10"/>
      <c r="K190" s="10"/>
    </row>
    <row r="191" spans="1:11" s="6" customFormat="1" ht="20.25" x14ac:dyDescent="0.3">
      <c r="A191" s="11"/>
      <c r="B191" s="1"/>
      <c r="C191" s="7"/>
      <c r="D191" s="5"/>
      <c r="E191" s="10"/>
      <c r="F191" s="10"/>
      <c r="G191" s="10"/>
      <c r="H191" s="29"/>
      <c r="I191" s="5"/>
      <c r="J191" s="10"/>
      <c r="K191" s="10"/>
    </row>
    <row r="192" spans="1:11" s="6" customFormat="1" ht="20.25" x14ac:dyDescent="0.3">
      <c r="A192" s="11"/>
      <c r="B192" s="1"/>
      <c r="C192" s="7"/>
      <c r="D192" s="5"/>
      <c r="E192" s="10"/>
      <c r="F192" s="10"/>
      <c r="G192" s="10"/>
      <c r="H192" s="29"/>
      <c r="I192" s="5"/>
      <c r="J192" s="10"/>
      <c r="K192" s="10"/>
    </row>
    <row r="193" spans="1:11" s="6" customFormat="1" ht="20.25" x14ac:dyDescent="0.3">
      <c r="A193" s="11"/>
      <c r="B193" s="1"/>
      <c r="C193" s="7"/>
      <c r="D193" s="5"/>
      <c r="E193" s="10"/>
      <c r="F193" s="10"/>
      <c r="G193" s="10"/>
      <c r="H193" s="29"/>
      <c r="I193" s="5"/>
      <c r="J193" s="10"/>
      <c r="K193" s="10"/>
    </row>
    <row r="194" spans="1:11" s="6" customFormat="1" ht="20.25" x14ac:dyDescent="0.3">
      <c r="A194" s="11"/>
      <c r="B194" s="1"/>
      <c r="C194" s="7"/>
      <c r="D194" s="5"/>
      <c r="E194" s="10"/>
      <c r="F194" s="10"/>
      <c r="G194" s="10"/>
      <c r="H194" s="29"/>
      <c r="I194" s="5"/>
      <c r="J194" s="10"/>
      <c r="K194" s="10"/>
    </row>
    <row r="195" spans="1:11" s="6" customFormat="1" ht="20.25" x14ac:dyDescent="0.3">
      <c r="A195" s="11"/>
      <c r="B195" s="1"/>
      <c r="C195" s="7"/>
      <c r="D195" s="5"/>
      <c r="E195" s="10"/>
      <c r="F195" s="10"/>
      <c r="G195" s="10"/>
      <c r="H195" s="29"/>
      <c r="I195" s="5"/>
      <c r="J195" s="10"/>
      <c r="K195" s="10"/>
    </row>
    <row r="196" spans="1:11" s="6" customFormat="1" ht="20.25" x14ac:dyDescent="0.3">
      <c r="A196" s="11"/>
      <c r="B196" s="1"/>
      <c r="C196" s="7"/>
      <c r="D196" s="5"/>
      <c r="E196" s="10"/>
      <c r="F196" s="10"/>
      <c r="G196" s="10"/>
      <c r="H196" s="29"/>
      <c r="I196" s="5"/>
      <c r="J196" s="10"/>
      <c r="K196" s="10"/>
    </row>
    <row r="197" spans="1:11" s="6" customFormat="1" ht="20.25" x14ac:dyDescent="0.3">
      <c r="A197" s="11"/>
      <c r="B197" s="1"/>
      <c r="C197" s="7"/>
      <c r="D197" s="5"/>
      <c r="E197" s="10"/>
      <c r="F197" s="10"/>
      <c r="G197" s="10"/>
      <c r="H197" s="29"/>
      <c r="I197" s="5"/>
      <c r="J197" s="10"/>
      <c r="K197" s="10"/>
    </row>
    <row r="198" spans="1:11" s="6" customFormat="1" ht="20.25" x14ac:dyDescent="0.3">
      <c r="A198" s="11"/>
      <c r="B198" s="1"/>
      <c r="C198" s="7"/>
      <c r="D198" s="5"/>
      <c r="E198" s="10"/>
      <c r="F198" s="10"/>
      <c r="G198" s="10"/>
      <c r="H198" s="29"/>
      <c r="I198" s="5"/>
      <c r="J198" s="10"/>
      <c r="K198" s="10"/>
    </row>
    <row r="199" spans="1:11" s="6" customFormat="1" ht="20.25" x14ac:dyDescent="0.3">
      <c r="A199" s="11"/>
      <c r="B199" s="1"/>
      <c r="C199" s="7"/>
      <c r="D199" s="5"/>
      <c r="E199" s="10"/>
      <c r="F199" s="10"/>
      <c r="G199" s="10"/>
      <c r="H199" s="29"/>
      <c r="I199" s="5"/>
      <c r="J199" s="10"/>
      <c r="K199" s="10"/>
    </row>
    <row r="200" spans="1:11" s="6" customFormat="1" ht="20.25" x14ac:dyDescent="0.3">
      <c r="A200" s="11"/>
      <c r="B200" s="1"/>
      <c r="C200" s="7"/>
      <c r="D200" s="5"/>
      <c r="E200" s="10"/>
      <c r="F200" s="10"/>
      <c r="G200" s="10"/>
      <c r="H200" s="29"/>
      <c r="I200" s="5"/>
      <c r="J200" s="10"/>
      <c r="K200" s="10"/>
    </row>
    <row r="201" spans="1:11" s="6" customFormat="1" ht="20.25" x14ac:dyDescent="0.3">
      <c r="A201" s="11"/>
      <c r="B201" s="1"/>
      <c r="C201" s="7"/>
      <c r="D201" s="5"/>
      <c r="E201" s="10"/>
      <c r="F201" s="10"/>
      <c r="G201" s="10"/>
      <c r="H201" s="29"/>
      <c r="I201" s="5"/>
      <c r="J201" s="10"/>
      <c r="K201" s="10"/>
    </row>
    <row r="202" spans="1:11" s="6" customFormat="1" ht="20.25" x14ac:dyDescent="0.3">
      <c r="A202" s="11"/>
      <c r="B202" s="1"/>
      <c r="C202" s="7"/>
      <c r="D202" s="5"/>
      <c r="E202" s="10"/>
      <c r="F202" s="10"/>
      <c r="G202" s="10"/>
      <c r="H202" s="29"/>
      <c r="I202" s="5"/>
      <c r="J202" s="10"/>
      <c r="K202" s="10"/>
    </row>
    <row r="203" spans="1:11" s="6" customFormat="1" ht="20.25" x14ac:dyDescent="0.3">
      <c r="A203" s="11"/>
      <c r="B203" s="1"/>
      <c r="C203" s="7"/>
      <c r="D203" s="5"/>
      <c r="E203" s="10"/>
      <c r="F203" s="10"/>
      <c r="G203" s="10"/>
      <c r="H203" s="29"/>
      <c r="I203" s="5"/>
      <c r="J203" s="10"/>
      <c r="K203" s="10"/>
    </row>
    <row r="204" spans="1:11" s="6" customFormat="1" ht="20.25" x14ac:dyDescent="0.3">
      <c r="A204" s="11"/>
      <c r="B204" s="1"/>
      <c r="C204" s="7"/>
      <c r="D204" s="5"/>
      <c r="E204" s="10"/>
      <c r="F204" s="10"/>
      <c r="G204" s="10"/>
      <c r="H204" s="29"/>
      <c r="I204" s="5"/>
      <c r="J204" s="10"/>
      <c r="K204" s="10"/>
    </row>
    <row r="205" spans="1:11" s="6" customFormat="1" ht="20.25" x14ac:dyDescent="0.3">
      <c r="A205" s="11"/>
      <c r="B205" s="1"/>
      <c r="C205" s="7"/>
      <c r="D205" s="5"/>
      <c r="E205" s="10"/>
      <c r="F205" s="10"/>
      <c r="G205" s="10"/>
      <c r="H205" s="29"/>
      <c r="I205" s="5"/>
      <c r="J205" s="10"/>
      <c r="K205" s="10"/>
    </row>
    <row r="206" spans="1:11" s="6" customFormat="1" ht="20.25" x14ac:dyDescent="0.3">
      <c r="A206" s="11"/>
      <c r="B206" s="1"/>
      <c r="C206" s="7"/>
      <c r="D206" s="5"/>
      <c r="E206" s="10"/>
      <c r="F206" s="10"/>
      <c r="G206" s="10"/>
      <c r="H206" s="29"/>
      <c r="I206" s="5"/>
      <c r="J206" s="10"/>
      <c r="K206" s="10"/>
    </row>
    <row r="207" spans="1:11" s="6" customFormat="1" ht="20.25" x14ac:dyDescent="0.3">
      <c r="A207" s="11"/>
      <c r="B207" s="1"/>
      <c r="C207" s="7"/>
      <c r="D207" s="5"/>
      <c r="E207" s="10"/>
      <c r="F207" s="10"/>
      <c r="G207" s="10"/>
      <c r="H207" s="29"/>
      <c r="I207" s="5"/>
      <c r="J207" s="10"/>
      <c r="K207" s="10"/>
    </row>
    <row r="208" spans="1:11" s="6" customFormat="1" ht="20.25" x14ac:dyDescent="0.3">
      <c r="A208" s="11"/>
      <c r="B208" s="1"/>
      <c r="C208" s="7"/>
      <c r="D208" s="5"/>
      <c r="E208" s="10"/>
      <c r="F208" s="10"/>
      <c r="G208" s="10"/>
      <c r="H208" s="29"/>
      <c r="I208" s="5"/>
      <c r="J208" s="10"/>
      <c r="K208" s="10"/>
    </row>
    <row r="209" spans="1:11" s="6" customFormat="1" ht="20.25" x14ac:dyDescent="0.3">
      <c r="A209" s="11"/>
      <c r="B209" s="1"/>
      <c r="C209" s="7"/>
      <c r="D209" s="5"/>
      <c r="E209" s="10"/>
      <c r="F209" s="10"/>
      <c r="G209" s="10"/>
      <c r="H209" s="29"/>
      <c r="I209" s="5"/>
      <c r="J209" s="10"/>
      <c r="K209" s="10"/>
    </row>
    <row r="210" spans="1:11" s="6" customFormat="1" ht="20.25" x14ac:dyDescent="0.3">
      <c r="A210" s="11"/>
      <c r="B210" s="1"/>
      <c r="C210" s="7"/>
      <c r="D210" s="5"/>
      <c r="E210" s="10"/>
      <c r="F210" s="10"/>
      <c r="G210" s="10"/>
      <c r="H210" s="29"/>
      <c r="I210" s="5"/>
      <c r="J210" s="10"/>
      <c r="K210" s="10"/>
    </row>
    <row r="211" spans="1:11" s="6" customFormat="1" ht="20.25" x14ac:dyDescent="0.3">
      <c r="A211" s="11"/>
      <c r="B211" s="1"/>
      <c r="C211" s="7"/>
      <c r="D211" s="5"/>
      <c r="E211" s="10"/>
      <c r="F211" s="10"/>
      <c r="G211" s="10"/>
      <c r="H211" s="29"/>
      <c r="I211" s="5"/>
      <c r="J211" s="10"/>
      <c r="K211" s="10"/>
    </row>
    <row r="212" spans="1:11" s="6" customFormat="1" ht="20.25" x14ac:dyDescent="0.3">
      <c r="A212" s="11"/>
      <c r="B212" s="1"/>
      <c r="C212" s="7"/>
      <c r="D212" s="5"/>
      <c r="E212" s="10"/>
      <c r="F212" s="10"/>
      <c r="G212" s="10"/>
      <c r="H212" s="29"/>
      <c r="I212" s="5"/>
      <c r="J212" s="10"/>
      <c r="K212" s="10"/>
    </row>
    <row r="213" spans="1:11" s="6" customFormat="1" ht="20.25" x14ac:dyDescent="0.3">
      <c r="A213" s="11"/>
      <c r="B213" s="1"/>
      <c r="C213" s="7"/>
      <c r="D213" s="5"/>
      <c r="E213" s="10"/>
      <c r="F213" s="10"/>
      <c r="G213" s="10"/>
      <c r="H213" s="29"/>
      <c r="I213" s="5"/>
      <c r="J213" s="10"/>
      <c r="K213" s="10"/>
    </row>
    <row r="214" spans="1:11" s="6" customFormat="1" ht="20.25" x14ac:dyDescent="0.3">
      <c r="A214" s="11"/>
      <c r="B214" s="1"/>
      <c r="C214" s="7"/>
      <c r="D214" s="5"/>
      <c r="E214" s="10"/>
      <c r="F214" s="10"/>
      <c r="G214" s="10"/>
      <c r="H214" s="29"/>
      <c r="I214" s="5"/>
      <c r="J214" s="10"/>
      <c r="K214" s="10"/>
    </row>
    <row r="215" spans="1:11" s="6" customFormat="1" ht="20.25" x14ac:dyDescent="0.3">
      <c r="A215" s="11"/>
      <c r="B215" s="1"/>
      <c r="C215" s="7"/>
      <c r="D215" s="5"/>
      <c r="E215" s="10"/>
      <c r="F215" s="10"/>
      <c r="G215" s="10"/>
      <c r="H215" s="29"/>
      <c r="I215" s="5"/>
      <c r="J215" s="10"/>
      <c r="K215" s="10"/>
    </row>
    <row r="216" spans="1:11" s="6" customFormat="1" ht="20.25" x14ac:dyDescent="0.3">
      <c r="A216" s="11"/>
      <c r="B216" s="1"/>
      <c r="C216" s="7"/>
      <c r="D216" s="5"/>
      <c r="E216" s="10"/>
      <c r="F216" s="10"/>
      <c r="G216" s="10"/>
      <c r="H216" s="29"/>
      <c r="I216" s="5"/>
      <c r="J216" s="10"/>
      <c r="K216" s="10"/>
    </row>
    <row r="217" spans="1:11" s="6" customFormat="1" ht="20.25" x14ac:dyDescent="0.3">
      <c r="A217" s="11"/>
      <c r="B217" s="1"/>
      <c r="C217" s="7"/>
      <c r="D217" s="5"/>
      <c r="E217" s="10"/>
      <c r="F217" s="10"/>
      <c r="G217" s="10"/>
      <c r="H217" s="29"/>
      <c r="I217" s="5"/>
      <c r="J217" s="10"/>
      <c r="K217" s="10"/>
    </row>
    <row r="218" spans="1:11" s="6" customFormat="1" ht="20.25" x14ac:dyDescent="0.3">
      <c r="A218" s="11"/>
      <c r="B218" s="1"/>
      <c r="C218" s="7"/>
      <c r="D218" s="5"/>
      <c r="E218" s="10"/>
      <c r="F218" s="10"/>
      <c r="G218" s="10"/>
      <c r="H218" s="29"/>
      <c r="I218" s="5"/>
      <c r="J218" s="10"/>
      <c r="K218" s="10"/>
    </row>
    <row r="219" spans="1:11" s="6" customFormat="1" ht="20.25" x14ac:dyDescent="0.3">
      <c r="A219" s="11"/>
      <c r="B219" s="1"/>
      <c r="C219" s="7"/>
      <c r="D219" s="5"/>
      <c r="E219" s="10"/>
      <c r="F219" s="10"/>
      <c r="G219" s="10"/>
      <c r="H219" s="29"/>
      <c r="I219" s="5"/>
      <c r="J219" s="10"/>
      <c r="K219" s="10"/>
    </row>
    <row r="220" spans="1:11" s="6" customFormat="1" ht="20.25" x14ac:dyDescent="0.3">
      <c r="A220" s="11"/>
      <c r="B220" s="1"/>
      <c r="C220" s="7"/>
      <c r="D220" s="5"/>
      <c r="E220" s="10"/>
      <c r="F220" s="10"/>
      <c r="G220" s="10"/>
      <c r="H220" s="29"/>
      <c r="I220" s="5"/>
      <c r="J220" s="10"/>
      <c r="K220" s="10"/>
    </row>
    <row r="221" spans="1:11" s="6" customFormat="1" ht="20.25" x14ac:dyDescent="0.3">
      <c r="A221" s="11"/>
      <c r="B221" s="1"/>
      <c r="C221" s="7"/>
      <c r="D221" s="5"/>
      <c r="E221" s="10"/>
      <c r="F221" s="10"/>
      <c r="G221" s="10"/>
      <c r="H221" s="29"/>
      <c r="I221" s="5"/>
      <c r="J221" s="10"/>
      <c r="K221" s="10"/>
    </row>
    <row r="222" spans="1:11" s="6" customFormat="1" ht="20.25" x14ac:dyDescent="0.3">
      <c r="A222" s="11"/>
      <c r="B222" s="1"/>
      <c r="C222" s="7"/>
      <c r="D222" s="5"/>
      <c r="E222" s="10"/>
      <c r="F222" s="10"/>
      <c r="G222" s="10"/>
      <c r="H222" s="29"/>
      <c r="I222" s="5"/>
      <c r="J222" s="10"/>
      <c r="K222" s="10"/>
    </row>
    <row r="223" spans="1:11" s="6" customFormat="1" ht="20.25" x14ac:dyDescent="0.3">
      <c r="A223" s="11"/>
      <c r="B223" s="1"/>
      <c r="C223" s="7"/>
      <c r="D223" s="5"/>
      <c r="E223" s="10"/>
      <c r="F223" s="10"/>
      <c r="G223" s="10"/>
      <c r="H223" s="29"/>
      <c r="I223" s="5"/>
      <c r="J223" s="10"/>
      <c r="K223" s="10"/>
    </row>
    <row r="224" spans="1:11" s="6" customFormat="1" ht="20.25" x14ac:dyDescent="0.3">
      <c r="A224" s="11"/>
      <c r="B224" s="1"/>
      <c r="C224" s="7"/>
      <c r="D224" s="5"/>
      <c r="E224" s="10"/>
      <c r="F224" s="10"/>
      <c r="G224" s="10"/>
      <c r="H224" s="29"/>
      <c r="I224" s="5"/>
      <c r="J224" s="10"/>
      <c r="K224" s="10"/>
    </row>
    <row r="225" spans="1:11" s="6" customFormat="1" ht="20.25" x14ac:dyDescent="0.3">
      <c r="A225" s="11"/>
      <c r="B225" s="1"/>
      <c r="C225" s="7"/>
      <c r="D225" s="5"/>
      <c r="E225" s="10"/>
      <c r="F225" s="10"/>
      <c r="G225" s="10"/>
      <c r="H225" s="29"/>
      <c r="I225" s="5"/>
      <c r="J225" s="10"/>
      <c r="K225" s="10"/>
    </row>
    <row r="226" spans="1:11" s="6" customFormat="1" ht="20.25" x14ac:dyDescent="0.3">
      <c r="A226" s="11"/>
      <c r="B226" s="1"/>
      <c r="C226" s="7"/>
      <c r="D226" s="5"/>
      <c r="E226" s="10"/>
      <c r="F226" s="10"/>
      <c r="G226" s="10"/>
      <c r="H226" s="29"/>
      <c r="I226" s="5"/>
      <c r="J226" s="10"/>
      <c r="K226" s="10"/>
    </row>
    <row r="227" spans="1:11" s="6" customFormat="1" ht="20.25" x14ac:dyDescent="0.3">
      <c r="A227" s="11"/>
      <c r="B227" s="1"/>
      <c r="C227" s="7"/>
      <c r="D227" s="5"/>
      <c r="E227" s="10"/>
      <c r="F227" s="10"/>
      <c r="G227" s="10"/>
      <c r="H227" s="29"/>
      <c r="I227" s="5"/>
      <c r="J227" s="10"/>
      <c r="K227" s="10"/>
    </row>
    <row r="228" spans="1:11" s="6" customFormat="1" ht="20.25" x14ac:dyDescent="0.3">
      <c r="A228" s="11"/>
      <c r="B228" s="1"/>
      <c r="C228" s="7"/>
      <c r="D228" s="5"/>
      <c r="E228" s="10"/>
      <c r="F228" s="10"/>
      <c r="G228" s="10"/>
      <c r="H228" s="29"/>
      <c r="I228" s="5"/>
      <c r="J228" s="10"/>
      <c r="K228" s="10"/>
    </row>
    <row r="229" spans="1:11" s="6" customFormat="1" ht="20.25" x14ac:dyDescent="0.3">
      <c r="A229" s="11"/>
      <c r="B229" s="1"/>
      <c r="C229" s="7"/>
      <c r="D229" s="5"/>
      <c r="E229" s="10"/>
      <c r="F229" s="10"/>
      <c r="G229" s="10"/>
      <c r="H229" s="29"/>
      <c r="I229" s="5"/>
      <c r="J229" s="10"/>
      <c r="K229" s="10"/>
    </row>
    <row r="230" spans="1:11" s="6" customFormat="1" ht="20.25" x14ac:dyDescent="0.3">
      <c r="A230" s="11"/>
      <c r="B230" s="1"/>
      <c r="C230" s="7"/>
      <c r="D230" s="5"/>
      <c r="E230" s="10"/>
      <c r="F230" s="10"/>
      <c r="G230" s="10"/>
      <c r="H230" s="29"/>
      <c r="I230" s="5"/>
      <c r="J230" s="10"/>
      <c r="K230" s="10"/>
    </row>
    <row r="231" spans="1:11" s="6" customFormat="1" ht="20.25" x14ac:dyDescent="0.3">
      <c r="A231" s="11"/>
      <c r="B231" s="1"/>
      <c r="C231" s="7"/>
      <c r="D231" s="5"/>
      <c r="E231" s="10"/>
      <c r="F231" s="10"/>
      <c r="G231" s="10"/>
      <c r="H231" s="29"/>
      <c r="I231" s="5"/>
      <c r="J231" s="10"/>
      <c r="K231" s="10"/>
    </row>
    <row r="232" spans="1:11" s="6" customFormat="1" ht="20.25" x14ac:dyDescent="0.3">
      <c r="A232" s="11"/>
      <c r="B232" s="1"/>
      <c r="C232" s="7"/>
      <c r="D232" s="5"/>
      <c r="E232" s="10"/>
      <c r="F232" s="10"/>
      <c r="G232" s="10"/>
      <c r="H232" s="29"/>
      <c r="I232" s="5"/>
      <c r="J232" s="10"/>
      <c r="K232" s="10"/>
    </row>
    <row r="233" spans="1:11" s="6" customFormat="1" ht="20.25" x14ac:dyDescent="0.3">
      <c r="A233" s="11"/>
      <c r="B233" s="1"/>
      <c r="C233" s="7"/>
      <c r="D233" s="5"/>
      <c r="E233" s="10"/>
      <c r="F233" s="10"/>
      <c r="G233" s="10"/>
      <c r="H233" s="29"/>
      <c r="I233" s="5"/>
      <c r="J233" s="10"/>
      <c r="K233" s="10"/>
    </row>
    <row r="234" spans="1:11" s="6" customFormat="1" ht="20.25" x14ac:dyDescent="0.3">
      <c r="A234" s="11"/>
      <c r="B234" s="1"/>
      <c r="C234" s="7"/>
      <c r="D234" s="5"/>
      <c r="E234" s="10"/>
      <c r="F234" s="10"/>
      <c r="G234" s="10"/>
      <c r="H234" s="29"/>
      <c r="I234" s="5"/>
      <c r="J234" s="10"/>
      <c r="K234" s="10"/>
    </row>
    <row r="235" spans="1:11" s="6" customFormat="1" ht="20.25" x14ac:dyDescent="0.3">
      <c r="A235" s="11"/>
      <c r="B235" s="1"/>
      <c r="C235" s="7"/>
      <c r="D235" s="5"/>
      <c r="E235" s="10"/>
      <c r="F235" s="10"/>
      <c r="G235" s="10"/>
      <c r="H235" s="29"/>
      <c r="I235" s="5"/>
      <c r="J235" s="10"/>
      <c r="K235" s="10"/>
    </row>
    <row r="236" spans="1:11" s="6" customFormat="1" ht="20.25" x14ac:dyDescent="0.3">
      <c r="A236" s="11"/>
      <c r="B236" s="1"/>
      <c r="C236" s="7"/>
      <c r="D236" s="5"/>
      <c r="E236" s="10"/>
      <c r="F236" s="10"/>
      <c r="G236" s="10"/>
      <c r="H236" s="29"/>
      <c r="I236" s="5"/>
      <c r="J236" s="10"/>
      <c r="K236" s="10"/>
    </row>
    <row r="237" spans="1:11" s="6" customFormat="1" ht="20.25" x14ac:dyDescent="0.3">
      <c r="A237" s="11"/>
      <c r="B237" s="1"/>
      <c r="C237" s="7"/>
      <c r="D237" s="5"/>
      <c r="E237" s="10"/>
      <c r="F237" s="10"/>
      <c r="G237" s="10"/>
      <c r="H237" s="29"/>
      <c r="I237" s="5"/>
      <c r="J237" s="10"/>
      <c r="K237" s="10"/>
    </row>
    <row r="238" spans="1:11" s="6" customFormat="1" ht="20.25" x14ac:dyDescent="0.3">
      <c r="A238" s="11"/>
      <c r="B238" s="1"/>
      <c r="C238" s="7"/>
      <c r="D238" s="5"/>
      <c r="E238" s="10"/>
      <c r="F238" s="10"/>
      <c r="G238" s="10"/>
      <c r="H238" s="29"/>
      <c r="I238" s="5"/>
      <c r="J238" s="10"/>
      <c r="K238" s="10"/>
    </row>
    <row r="239" spans="1:11" s="6" customFormat="1" ht="20.25" x14ac:dyDescent="0.3">
      <c r="A239" s="11"/>
      <c r="B239" s="1"/>
      <c r="C239" s="7"/>
      <c r="D239" s="5"/>
      <c r="E239" s="10"/>
      <c r="F239" s="10"/>
      <c r="G239" s="10"/>
      <c r="H239" s="29"/>
      <c r="I239" s="5"/>
      <c r="J239" s="10"/>
      <c r="K239" s="10"/>
    </row>
    <row r="240" spans="1:11" s="6" customFormat="1" ht="20.25" x14ac:dyDescent="0.3">
      <c r="A240" s="11"/>
      <c r="B240" s="1"/>
      <c r="C240" s="7"/>
      <c r="D240" s="5"/>
      <c r="E240" s="10"/>
      <c r="F240" s="10"/>
      <c r="G240" s="10"/>
      <c r="H240" s="29"/>
      <c r="I240" s="5"/>
      <c r="J240" s="10"/>
      <c r="K240" s="10"/>
    </row>
    <row r="241" spans="1:11" s="6" customFormat="1" ht="20.25" x14ac:dyDescent="0.3">
      <c r="A241" s="11"/>
      <c r="B241" s="1"/>
      <c r="C241" s="7"/>
      <c r="D241" s="5"/>
      <c r="E241" s="10"/>
      <c r="F241" s="10"/>
      <c r="G241" s="10"/>
      <c r="H241" s="29"/>
      <c r="I241" s="5"/>
      <c r="J241" s="10"/>
      <c r="K241" s="10"/>
    </row>
    <row r="242" spans="1:11" s="6" customFormat="1" ht="20.25" x14ac:dyDescent="0.3">
      <c r="A242" s="11"/>
      <c r="B242" s="1"/>
      <c r="C242" s="7"/>
      <c r="D242" s="5"/>
      <c r="E242" s="10"/>
      <c r="F242" s="10"/>
      <c r="G242" s="10"/>
      <c r="H242" s="29"/>
      <c r="I242" s="5"/>
      <c r="J242" s="10"/>
      <c r="K242" s="10"/>
    </row>
    <row r="243" spans="1:11" s="6" customFormat="1" ht="20.25" x14ac:dyDescent="0.3">
      <c r="A243" s="11"/>
      <c r="B243" s="1"/>
      <c r="C243" s="7"/>
      <c r="D243" s="5"/>
      <c r="E243" s="10"/>
      <c r="F243" s="10"/>
      <c r="G243" s="10"/>
      <c r="H243" s="29"/>
      <c r="I243" s="5"/>
      <c r="J243" s="10"/>
      <c r="K243" s="10"/>
    </row>
    <row r="244" spans="1:11" s="6" customFormat="1" ht="20.25" x14ac:dyDescent="0.3">
      <c r="A244" s="11"/>
      <c r="B244" s="1"/>
      <c r="C244" s="7"/>
      <c r="D244" s="5"/>
      <c r="E244" s="10"/>
      <c r="F244" s="10"/>
      <c r="G244" s="10"/>
      <c r="H244" s="29"/>
      <c r="I244" s="5"/>
      <c r="J244" s="10"/>
      <c r="K244" s="10"/>
    </row>
    <row r="245" spans="1:11" s="6" customFormat="1" ht="20.25" x14ac:dyDescent="0.3">
      <c r="A245" s="11"/>
      <c r="B245" s="1"/>
      <c r="C245" s="7"/>
      <c r="D245" s="5"/>
      <c r="E245" s="10"/>
      <c r="F245" s="10"/>
      <c r="G245" s="10"/>
      <c r="H245" s="29"/>
      <c r="I245" s="5"/>
      <c r="J245" s="10"/>
      <c r="K245" s="10"/>
    </row>
    <row r="246" spans="1:11" s="6" customFormat="1" ht="20.25" x14ac:dyDescent="0.3">
      <c r="A246" s="11"/>
      <c r="B246" s="1"/>
      <c r="C246" s="7"/>
      <c r="D246" s="5"/>
      <c r="E246" s="10"/>
      <c r="F246" s="10"/>
      <c r="G246" s="10"/>
      <c r="H246" s="29"/>
      <c r="I246" s="5"/>
      <c r="J246" s="10"/>
      <c r="K246" s="10"/>
    </row>
    <row r="247" spans="1:11" s="6" customFormat="1" ht="20.25" x14ac:dyDescent="0.3">
      <c r="A247" s="11"/>
      <c r="B247" s="1"/>
      <c r="C247" s="7"/>
      <c r="D247" s="5"/>
      <c r="E247" s="10"/>
      <c r="F247" s="10"/>
      <c r="G247" s="10"/>
      <c r="H247" s="29"/>
      <c r="I247" s="5"/>
      <c r="J247" s="10"/>
      <c r="K247" s="10"/>
    </row>
    <row r="248" spans="1:11" s="6" customFormat="1" ht="20.25" x14ac:dyDescent="0.3">
      <c r="A248" s="11"/>
      <c r="B248" s="1"/>
      <c r="C248" s="7"/>
      <c r="D248" s="5"/>
      <c r="E248" s="10"/>
      <c r="F248" s="10"/>
      <c r="G248" s="10"/>
      <c r="H248" s="29"/>
      <c r="I248" s="5"/>
      <c r="J248" s="10"/>
      <c r="K248" s="10"/>
    </row>
    <row r="249" spans="1:11" s="6" customFormat="1" ht="20.25" x14ac:dyDescent="0.3">
      <c r="A249" s="11"/>
      <c r="B249" s="1"/>
      <c r="C249" s="7"/>
      <c r="D249" s="5"/>
      <c r="E249" s="10"/>
      <c r="F249" s="10"/>
      <c r="G249" s="10"/>
      <c r="H249" s="29"/>
      <c r="I249" s="5"/>
      <c r="J249" s="10"/>
      <c r="K249" s="10"/>
    </row>
    <row r="250" spans="1:11" s="6" customFormat="1" ht="20.25" x14ac:dyDescent="0.3">
      <c r="A250" s="11"/>
      <c r="B250" s="1"/>
      <c r="C250" s="7"/>
      <c r="D250" s="5"/>
      <c r="E250" s="10"/>
      <c r="F250" s="10"/>
      <c r="G250" s="10"/>
      <c r="H250" s="29"/>
      <c r="I250" s="5"/>
      <c r="J250" s="10"/>
      <c r="K250" s="10"/>
    </row>
    <row r="251" spans="1:11" s="6" customFormat="1" ht="20.25" x14ac:dyDescent="0.3">
      <c r="A251" s="11"/>
      <c r="B251" s="1"/>
      <c r="C251" s="7"/>
      <c r="D251" s="5"/>
      <c r="E251" s="10"/>
      <c r="F251" s="10"/>
      <c r="G251" s="10"/>
      <c r="H251" s="29"/>
      <c r="I251" s="5"/>
      <c r="J251" s="10"/>
      <c r="K251" s="10"/>
    </row>
    <row r="252" spans="1:11" s="6" customFormat="1" ht="20.25" x14ac:dyDescent="0.3">
      <c r="A252" s="11"/>
      <c r="B252" s="1"/>
      <c r="C252" s="7"/>
      <c r="D252" s="5"/>
      <c r="E252" s="10"/>
      <c r="F252" s="10"/>
      <c r="G252" s="10"/>
      <c r="H252" s="29"/>
      <c r="I252" s="5"/>
      <c r="J252" s="10"/>
      <c r="K252" s="10"/>
    </row>
    <row r="253" spans="1:11" s="6" customFormat="1" ht="20.25" x14ac:dyDescent="0.3">
      <c r="A253" s="11"/>
      <c r="B253" s="1"/>
      <c r="C253" s="7"/>
      <c r="D253" s="5"/>
      <c r="E253" s="10"/>
      <c r="F253" s="10"/>
      <c r="G253" s="10"/>
      <c r="H253" s="29"/>
      <c r="I253" s="5"/>
      <c r="J253" s="10"/>
      <c r="K253" s="10"/>
    </row>
    <row r="254" spans="1:11" s="6" customFormat="1" ht="20.25" x14ac:dyDescent="0.3">
      <c r="A254" s="11"/>
      <c r="B254" s="1"/>
      <c r="C254" s="7"/>
      <c r="D254" s="5"/>
      <c r="E254" s="10"/>
      <c r="F254" s="10"/>
      <c r="G254" s="10"/>
      <c r="H254" s="29"/>
      <c r="I254" s="5"/>
      <c r="J254" s="10"/>
      <c r="K254" s="10"/>
    </row>
  </sheetData>
  <sheetProtection selectLockedCells="1" selectUnlockedCells="1"/>
  <mergeCells count="29">
    <mergeCell ref="E137:I137"/>
    <mergeCell ref="B4:K4"/>
    <mergeCell ref="B5:K5"/>
    <mergeCell ref="B6:K6"/>
    <mergeCell ref="B8:B12"/>
    <mergeCell ref="C8:C12"/>
    <mergeCell ref="D8:F8"/>
    <mergeCell ref="G8:G12"/>
    <mergeCell ref="H8:H12"/>
    <mergeCell ref="I8:K8"/>
    <mergeCell ref="D9:D12"/>
    <mergeCell ref="E9:E12"/>
    <mergeCell ref="F9:F12"/>
    <mergeCell ref="I9:I12"/>
    <mergeCell ref="J9:J12"/>
    <mergeCell ref="K9:K12"/>
    <mergeCell ref="B113:B114"/>
    <mergeCell ref="C113:C114"/>
    <mergeCell ref="D113:D114"/>
    <mergeCell ref="E113:E114"/>
    <mergeCell ref="F113:F114"/>
    <mergeCell ref="H1:K1"/>
    <mergeCell ref="H2:L2"/>
    <mergeCell ref="G113:G114"/>
    <mergeCell ref="H113:H114"/>
    <mergeCell ref="I113:I114"/>
    <mergeCell ref="J113:J114"/>
    <mergeCell ref="K113:K114"/>
    <mergeCell ref="H3:K3"/>
  </mergeCells>
  <printOptions horizontalCentered="1"/>
  <pageMargins left="0.19685039370078741" right="0.19685039370078741" top="0.43307086614173229" bottom="0.39370078740157483" header="0" footer="0.51181102362204722"/>
  <pageSetup paperSize="9" scale="54" firstPageNumber="0" orientation="landscape" r:id="rId1"/>
  <headerFooter differentFirst="1" alignWithMargins="0">
    <oddHeader xml:space="preserve">&amp;C&amp;16&amp;P&amp;R&amp;"Times New Roman,курсив"&amp;24Продовження додатка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01.07.2025  </vt:lpstr>
      <vt:lpstr>'01.07.2025  '!Excel_BuiltIn__FilterDatabase</vt:lpstr>
      <vt:lpstr>'01.07.2025  '!Заголовки_для_печати</vt:lpstr>
      <vt:lpstr>'01.07.2025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fin204</dc:creator>
  <cp:lastModifiedBy>opr7</cp:lastModifiedBy>
  <cp:lastPrinted>2025-08-27T12:05:11Z</cp:lastPrinted>
  <dcterms:created xsi:type="dcterms:W3CDTF">2019-03-04T11:16:34Z</dcterms:created>
  <dcterms:modified xsi:type="dcterms:W3CDTF">2025-08-27T12:08:51Z</dcterms:modified>
</cp:coreProperties>
</file>