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rg301\Desktop\Виконком_листопад\ПРОЄКТИ\ДФ\звіт за 9 м-в 2024\"/>
    </mc:Choice>
  </mc:AlternateContent>
  <bookViews>
    <workbookView xWindow="0" yWindow="0" windowWidth="20490" windowHeight="7155"/>
  </bookViews>
  <sheets>
    <sheet name="01.10.2024" sheetId="1" r:id="rId1"/>
  </sheets>
  <definedNames>
    <definedName name="Excel_BuiltIn__FilterDatabase" localSheetId="0">'01.10.2024'!$A$60:$I$130</definedName>
    <definedName name="_xlnm.Print_Titles" localSheetId="0">'01.10.2024'!$13:$13</definedName>
    <definedName name="_xlnm.Print_Area" localSheetId="0">'01.10.2024'!$A$1:$J$147</definedName>
  </definedNames>
  <calcPr calcId="152511"/>
</workbook>
</file>

<file path=xl/calcChain.xml><?xml version="1.0" encoding="utf-8"?>
<calcChain xmlns="http://schemas.openxmlformats.org/spreadsheetml/2006/main">
  <c r="E127" i="1" l="1"/>
  <c r="D127" i="1"/>
  <c r="C127" i="1"/>
  <c r="F127" i="1"/>
  <c r="H127" i="1"/>
  <c r="J127" i="1"/>
  <c r="I127" i="1"/>
  <c r="H117" i="1" l="1"/>
  <c r="G119" i="1"/>
  <c r="B119" i="1"/>
  <c r="G58" i="1" l="1"/>
  <c r="B58" i="1"/>
  <c r="I56" i="1"/>
  <c r="I55" i="1"/>
  <c r="J55" i="1" s="1"/>
  <c r="D55" i="1"/>
  <c r="E55" i="1" s="1"/>
  <c r="G54" i="1"/>
  <c r="G51" i="1" s="1"/>
  <c r="I53" i="1"/>
  <c r="J53" i="1" s="1"/>
  <c r="B53" i="1"/>
  <c r="D53" i="1" s="1"/>
  <c r="H51" i="1"/>
  <c r="F51" i="1"/>
  <c r="C51" i="1"/>
  <c r="G50" i="1"/>
  <c r="D50" i="1"/>
  <c r="E50" i="1" s="1"/>
  <c r="E38" i="1" s="1"/>
  <c r="I49" i="1"/>
  <c r="D49" i="1"/>
  <c r="H48" i="1"/>
  <c r="C48" i="1"/>
  <c r="I47" i="1"/>
  <c r="D47" i="1"/>
  <c r="H46" i="1"/>
  <c r="C46" i="1"/>
  <c r="H45" i="1"/>
  <c r="B45" i="1"/>
  <c r="G44" i="1"/>
  <c r="H44" i="1" s="1"/>
  <c r="B44" i="1"/>
  <c r="C44" i="1" s="1"/>
  <c r="H43" i="1"/>
  <c r="C43" i="1"/>
  <c r="H42" i="1"/>
  <c r="C42" i="1"/>
  <c r="H41" i="1"/>
  <c r="C41" i="1"/>
  <c r="H40" i="1"/>
  <c r="C40" i="1"/>
  <c r="H39" i="1"/>
  <c r="C39" i="1"/>
  <c r="J38" i="1"/>
  <c r="F38" i="1"/>
  <c r="I36" i="1"/>
  <c r="D36" i="1"/>
  <c r="H35" i="1"/>
  <c r="C35" i="1"/>
  <c r="H34" i="1"/>
  <c r="C34" i="1"/>
  <c r="H33" i="1"/>
  <c r="C33" i="1"/>
  <c r="H32" i="1"/>
  <c r="B32" i="1"/>
  <c r="C32" i="1" s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G23" i="1"/>
  <c r="G22" i="1" s="1"/>
  <c r="F23" i="1"/>
  <c r="F22" i="1" s="1"/>
  <c r="F15" i="1" s="1"/>
  <c r="E23" i="1"/>
  <c r="E22" i="1" s="1"/>
  <c r="E15" i="1" s="1"/>
  <c r="D23" i="1"/>
  <c r="D22" i="1" s="1"/>
  <c r="J22" i="1"/>
  <c r="J15" i="1" s="1"/>
  <c r="I22" i="1"/>
  <c r="H21" i="1"/>
  <c r="B21" i="1"/>
  <c r="C21" i="1" s="1"/>
  <c r="H20" i="1"/>
  <c r="B20" i="1"/>
  <c r="C20" i="1" s="1"/>
  <c r="H19" i="1"/>
  <c r="C19" i="1"/>
  <c r="H18" i="1"/>
  <c r="B18" i="1"/>
  <c r="C18" i="1" s="1"/>
  <c r="H17" i="1"/>
  <c r="C17" i="1"/>
  <c r="H16" i="1"/>
  <c r="B16" i="1"/>
  <c r="C16" i="1" s="1"/>
  <c r="B38" i="1" l="1"/>
  <c r="F57" i="1"/>
  <c r="F59" i="1" s="1"/>
  <c r="D15" i="1"/>
  <c r="C38" i="1"/>
  <c r="H38" i="1"/>
  <c r="D38" i="1"/>
  <c r="H23" i="1"/>
  <c r="H22" i="1" s="1"/>
  <c r="H15" i="1" s="1"/>
  <c r="I38" i="1"/>
  <c r="C23" i="1"/>
  <c r="C22" i="1" s="1"/>
  <c r="C15" i="1" s="1"/>
  <c r="G38" i="1"/>
  <c r="G15" i="1"/>
  <c r="E53" i="1"/>
  <c r="E51" i="1" s="1"/>
  <c r="E57" i="1" s="1"/>
  <c r="E59" i="1" s="1"/>
  <c r="D51" i="1"/>
  <c r="J51" i="1"/>
  <c r="I15" i="1"/>
  <c r="B51" i="1"/>
  <c r="B23" i="1"/>
  <c r="B22" i="1" s="1"/>
  <c r="B15" i="1" s="1"/>
  <c r="I51" i="1"/>
  <c r="G140" i="1"/>
  <c r="B140" i="1"/>
  <c r="C57" i="1" l="1"/>
  <c r="C59" i="1" s="1"/>
  <c r="D57" i="1"/>
  <c r="D59" i="1" s="1"/>
  <c r="H57" i="1"/>
  <c r="B57" i="1"/>
  <c r="B59" i="1" s="1"/>
  <c r="G57" i="1"/>
  <c r="I57" i="1"/>
  <c r="J57" i="1"/>
  <c r="I137" i="1"/>
  <c r="I59" i="1" l="1"/>
  <c r="G59" i="1"/>
  <c r="H59" i="1"/>
  <c r="J59" i="1"/>
  <c r="C133" i="1" l="1"/>
  <c r="C132" i="1" s="1"/>
  <c r="D98" i="1"/>
  <c r="I125" i="1"/>
  <c r="D125" i="1"/>
  <c r="I109" i="1"/>
  <c r="D109" i="1"/>
  <c r="D108" i="1"/>
  <c r="I106" i="1"/>
  <c r="D105" i="1"/>
  <c r="I100" i="1"/>
  <c r="D100" i="1"/>
  <c r="G99" i="1"/>
  <c r="D99" i="1"/>
  <c r="B99" i="1" s="1"/>
  <c r="I97" i="1"/>
  <c r="D97" i="1"/>
  <c r="I77" i="1"/>
  <c r="I78" i="1"/>
  <c r="I80" i="1"/>
  <c r="I83" i="1"/>
  <c r="D83" i="1"/>
  <c r="D81" i="1"/>
  <c r="D80" i="1"/>
  <c r="D79" i="1"/>
  <c r="D78" i="1"/>
  <c r="D77" i="1"/>
  <c r="G122" i="1" l="1"/>
  <c r="G120" i="1"/>
  <c r="B120" i="1"/>
  <c r="B122" i="1"/>
  <c r="F133" i="1" l="1"/>
  <c r="F132" i="1" s="1"/>
  <c r="H133" i="1"/>
  <c r="H132" i="1" s="1"/>
  <c r="G139" i="1"/>
  <c r="B139" i="1"/>
  <c r="G115" i="1" l="1"/>
  <c r="B115" i="1"/>
  <c r="B92" i="1"/>
  <c r="F84" i="1"/>
  <c r="I84" i="1"/>
  <c r="J84" i="1"/>
  <c r="H84" i="1"/>
  <c r="D84" i="1"/>
  <c r="E84" i="1"/>
  <c r="C84" i="1"/>
  <c r="G85" i="1"/>
  <c r="B85" i="1"/>
  <c r="B84" i="1" l="1"/>
  <c r="I81" i="1" l="1"/>
  <c r="F67" i="1" l="1"/>
  <c r="E107" i="1" l="1"/>
  <c r="D107" i="1"/>
  <c r="F117" i="1" l="1"/>
  <c r="J110" i="1" l="1"/>
  <c r="I110" i="1"/>
  <c r="H110" i="1"/>
  <c r="D110" i="1"/>
  <c r="E110" i="1"/>
  <c r="F110" i="1"/>
  <c r="C110" i="1"/>
  <c r="B110" i="1" l="1"/>
  <c r="G110" i="1"/>
  <c r="G137" i="1" l="1"/>
  <c r="B137" i="1"/>
  <c r="I138" i="1" l="1"/>
  <c r="I133" i="1" s="1"/>
  <c r="D138" i="1"/>
  <c r="I132" i="1" l="1"/>
  <c r="D133" i="1"/>
  <c r="J138" i="1"/>
  <c r="J133" i="1" s="1"/>
  <c r="I76" i="1"/>
  <c r="J132" i="1" l="1"/>
  <c r="D132" i="1"/>
  <c r="B132" i="1" s="1"/>
  <c r="B133" i="1"/>
  <c r="G134" i="1"/>
  <c r="B134" i="1" l="1"/>
  <c r="G136" i="1" l="1"/>
  <c r="G135" i="1"/>
  <c r="B136" i="1"/>
  <c r="B135" i="1"/>
  <c r="B138" i="1"/>
  <c r="E138" i="1" l="1"/>
  <c r="C117" i="1"/>
  <c r="J117" i="1"/>
  <c r="I117" i="1"/>
  <c r="G117" i="1" s="1"/>
  <c r="D117" i="1"/>
  <c r="E117" i="1"/>
  <c r="G116" i="1"/>
  <c r="C91" i="1"/>
  <c r="D91" i="1"/>
  <c r="E91" i="1"/>
  <c r="F91" i="1"/>
  <c r="H91" i="1"/>
  <c r="I91" i="1"/>
  <c r="J91" i="1"/>
  <c r="G90" i="1"/>
  <c r="B90" i="1"/>
  <c r="G138" i="1"/>
  <c r="G133" i="1" s="1"/>
  <c r="G132" i="1" s="1"/>
  <c r="E133" i="1" l="1"/>
  <c r="E132" i="1" s="1"/>
  <c r="G74" i="1" l="1"/>
  <c r="J104" i="1"/>
  <c r="I104" i="1"/>
  <c r="G95" i="1"/>
  <c r="F107" i="1"/>
  <c r="G112" i="1"/>
  <c r="G113" i="1"/>
  <c r="G109" i="1"/>
  <c r="B95" i="1"/>
  <c r="D67" i="1"/>
  <c r="B113" i="1" l="1"/>
  <c r="B112" i="1"/>
  <c r="J107" i="1" l="1"/>
  <c r="J103" i="1" s="1"/>
  <c r="G82" i="1" l="1"/>
  <c r="E76" i="1"/>
  <c r="B82" i="1"/>
  <c r="C104" i="1" l="1"/>
  <c r="H76" i="1" l="1"/>
  <c r="J76" i="1" l="1"/>
  <c r="D76" i="1"/>
  <c r="C76" i="1"/>
  <c r="G81" i="1"/>
  <c r="G83" i="1"/>
  <c r="B81" i="1"/>
  <c r="B83" i="1"/>
  <c r="G73" i="1" l="1"/>
  <c r="B80" i="1"/>
  <c r="F76" i="1" l="1"/>
  <c r="B118" i="1"/>
  <c r="C93" i="1"/>
  <c r="C67" i="1"/>
  <c r="B77" i="1"/>
  <c r="B75" i="1"/>
  <c r="B61" i="1"/>
  <c r="B67" i="1" l="1"/>
  <c r="G125" i="1"/>
  <c r="G75" i="1" l="1"/>
  <c r="E67" i="1"/>
  <c r="H67" i="1" l="1"/>
  <c r="B73" i="1"/>
  <c r="E104" i="1" l="1"/>
  <c r="E103" i="1" s="1"/>
  <c r="G105" i="1" l="1"/>
  <c r="F104" i="1"/>
  <c r="F103" i="1" s="1"/>
  <c r="I107" i="1"/>
  <c r="I103" i="1" s="1"/>
  <c r="C107" i="1"/>
  <c r="C103" i="1" s="1"/>
  <c r="C126" i="1" s="1"/>
  <c r="C131" i="1" s="1"/>
  <c r="B108" i="1"/>
  <c r="H104" i="1"/>
  <c r="D104" i="1"/>
  <c r="D103" i="1" s="1"/>
  <c r="B105" i="1"/>
  <c r="B104" i="1" l="1"/>
  <c r="B107" i="1"/>
  <c r="G104" i="1"/>
  <c r="G129" i="1" l="1"/>
  <c r="H107" i="1" l="1"/>
  <c r="H103" i="1" s="1"/>
  <c r="G107" i="1" l="1"/>
  <c r="B76" i="1"/>
  <c r="G80" i="1"/>
  <c r="B114" i="1" l="1"/>
  <c r="G77" i="1"/>
  <c r="B62" i="1" l="1"/>
  <c r="G84" i="1" l="1"/>
  <c r="B116" i="1" l="1"/>
  <c r="B111" i="1" l="1"/>
  <c r="G61" i="1" l="1"/>
  <c r="B63" i="1"/>
  <c r="G103" i="1" l="1"/>
  <c r="B127" i="1"/>
  <c r="B117" i="1" l="1"/>
  <c r="G108" i="1"/>
  <c r="B109" i="1" l="1"/>
  <c r="G63" i="1"/>
  <c r="G62" i="1"/>
  <c r="I67" i="1"/>
  <c r="F93" i="1"/>
  <c r="J93" i="1"/>
  <c r="I93" i="1"/>
  <c r="H93" i="1"/>
  <c r="E93" i="1"/>
  <c r="D93" i="1"/>
  <c r="B93" i="1" s="1"/>
  <c r="G68" i="1"/>
  <c r="G124" i="1"/>
  <c r="B68" i="1"/>
  <c r="B87" i="1"/>
  <c r="B71" i="1"/>
  <c r="J67" i="1"/>
  <c r="G78" i="1"/>
  <c r="G92" i="1"/>
  <c r="B97" i="1"/>
  <c r="G70" i="1"/>
  <c r="G114" i="1"/>
  <c r="G111" i="1"/>
  <c r="G106" i="1"/>
  <c r="G102" i="1"/>
  <c r="G101" i="1"/>
  <c r="G100" i="1"/>
  <c r="G98" i="1"/>
  <c r="G97" i="1"/>
  <c r="G96" i="1"/>
  <c r="G94" i="1"/>
  <c r="G89" i="1"/>
  <c r="G88" i="1"/>
  <c r="G87" i="1"/>
  <c r="G86" i="1"/>
  <c r="G79" i="1"/>
  <c r="G72" i="1"/>
  <c r="G69" i="1"/>
  <c r="B69" i="1"/>
  <c r="B70" i="1"/>
  <c r="B72" i="1"/>
  <c r="G64" i="1"/>
  <c r="G65" i="1"/>
  <c r="G66" i="1"/>
  <c r="B66" i="1"/>
  <c r="B64" i="1"/>
  <c r="B91" i="1"/>
  <c r="B65" i="1"/>
  <c r="B86" i="1"/>
  <c r="B89" i="1"/>
  <c r="B94" i="1"/>
  <c r="B96" i="1"/>
  <c r="B98" i="1"/>
  <c r="B100" i="1"/>
  <c r="B101" i="1"/>
  <c r="B102" i="1"/>
  <c r="G118" i="1"/>
  <c r="B125" i="1"/>
  <c r="B128" i="1"/>
  <c r="G128" i="1"/>
  <c r="B129" i="1"/>
  <c r="B130" i="1"/>
  <c r="G130" i="1"/>
  <c r="B78" i="1"/>
  <c r="B88" i="1"/>
  <c r="B79" i="1"/>
  <c r="G71" i="1"/>
  <c r="B106" i="1"/>
  <c r="B124" i="1"/>
  <c r="B74" i="1"/>
  <c r="H126" i="1" l="1"/>
  <c r="H131" i="1" s="1"/>
  <c r="F126" i="1"/>
  <c r="F131" i="1" s="1"/>
  <c r="G91" i="1"/>
  <c r="G67" i="1"/>
  <c r="G127" i="1"/>
  <c r="G93" i="1"/>
  <c r="D126" i="1"/>
  <c r="D131" i="1" s="1"/>
  <c r="I126" i="1"/>
  <c r="I131" i="1" s="1"/>
  <c r="E126" i="1"/>
  <c r="E131" i="1" s="1"/>
  <c r="J126" i="1"/>
  <c r="J131" i="1" s="1"/>
  <c r="G76" i="1"/>
  <c r="B131" i="1" l="1"/>
  <c r="B126" i="1"/>
  <c r="G126" i="1"/>
  <c r="G131" i="1" s="1"/>
  <c r="B103" i="1"/>
</calcChain>
</file>

<file path=xl/sharedStrings.xml><?xml version="1.0" encoding="utf-8"?>
<sst xmlns="http://schemas.openxmlformats.org/spreadsheetml/2006/main" count="150" uniqueCount="145">
  <si>
    <t xml:space="preserve"> </t>
  </si>
  <si>
    <t>у тому числі:</t>
  </si>
  <si>
    <t xml:space="preserve">2007 рік </t>
  </si>
  <si>
    <t>загальний фонд</t>
  </si>
  <si>
    <t>спеціальний фонд</t>
  </si>
  <si>
    <t xml:space="preserve">на </t>
  </si>
  <si>
    <t xml:space="preserve"> 01.10.2007</t>
  </si>
  <si>
    <t xml:space="preserve">податок та збір на доходи фізичних осіб </t>
  </si>
  <si>
    <t>податок на прибуток підприємств та фінансових установ комунальної власності</t>
  </si>
  <si>
    <t>місцеві податки: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</si>
  <si>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</si>
  <si>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</si>
  <si>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</si>
  <si>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</si>
  <si>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</si>
  <si>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</si>
  <si>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</si>
  <si>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</si>
  <si>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 </t>
  </si>
  <si>
    <t>інші надходження</t>
  </si>
  <si>
    <t>Субвенції, дотації, одержані з інших бюджетів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</si>
  <si>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</si>
  <si>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</si>
  <si>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</si>
  <si>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кошти від продажу землі</t>
  </si>
  <si>
    <t>Державне управління</t>
  </si>
  <si>
    <t xml:space="preserve">Освiта </t>
  </si>
  <si>
    <t xml:space="preserve">Охорона здоров'я </t>
  </si>
  <si>
    <t>Культура і мистецтво</t>
  </si>
  <si>
    <t xml:space="preserve">Фiзична культура i спорт </t>
  </si>
  <si>
    <t>Організація благоустрою населених пунктів</t>
  </si>
  <si>
    <t>Інша діяльність у сфері житлово-комунального господарства</t>
  </si>
  <si>
    <t>Здійснення  заходів із землеустрою</t>
  </si>
  <si>
    <t>Будівництво та регіональний розвиток</t>
  </si>
  <si>
    <t>Транспорт та транспортна інфраструктура, дорожнє господарство</t>
  </si>
  <si>
    <t>Утримання та розвиток місцевих аеропортів</t>
  </si>
  <si>
    <t>Інші програми та заходи, пов'язані з економічною діяльністю</t>
  </si>
  <si>
    <t>Сприяння розвитку малого та середнього підприємництва</t>
  </si>
  <si>
    <t>Реалізація програм і заходів в галузі зовнішньоекономічної діяльності</t>
  </si>
  <si>
    <t>Заходи з енергозбереження</t>
  </si>
  <si>
    <t>Проведення експертної  грошової  оцінки  земельної ділянки чи права на неї</t>
  </si>
  <si>
    <t>Внески до статутного капіталу суб’єктів господарювання</t>
  </si>
  <si>
    <t>Членські внески до асоціацій органів місцевого самоврядування</t>
  </si>
  <si>
    <t>Інші заходи, пов'язані з економічною діяльністю</t>
  </si>
  <si>
    <t>Інша діяльність</t>
  </si>
  <si>
    <t xml:space="preserve">Інші дотації з місцевого бюджету </t>
  </si>
  <si>
    <t xml:space="preserve">Інші субвенції з місцевого бюджету </t>
  </si>
  <si>
    <t>УСЬОГО ВИДАТКІВ:</t>
  </si>
  <si>
    <t>Надання коштів для забезпечення гарантійних зобов`язань за позичальників, що отримали кредити під місцеві гарантії</t>
  </si>
  <si>
    <t>ПОДАТКОВІ НАДХОДЖЕННЯ</t>
  </si>
  <si>
    <t>податок на майно: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</si>
  <si>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</si>
  <si>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</si>
  <si>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</si>
  <si>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</si>
  <si>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туристичний збір</t>
  </si>
  <si>
    <t xml:space="preserve">єдиний податок </t>
  </si>
  <si>
    <t>НЕПОДАТКОВІ НАДХОДЖЕННЯ</t>
  </si>
  <si>
    <t>адміністративні штрафи та інші санкції</t>
  </si>
  <si>
    <t>плата за надання адміністративних послуг</t>
  </si>
  <si>
    <t>ДОХОДИ ВІД ОПЕРАЦІЙ З КАПІТАЛОМ</t>
  </si>
  <si>
    <t>екологічний податок </t>
  </si>
  <si>
    <t>В И Т Р А Т И</t>
  </si>
  <si>
    <t>Н А Д Х О Д Ж Е Н Н Я</t>
  </si>
  <si>
    <t>Забезпечення діяльності з виробництва, транспортування, постачання теплової енергії</t>
  </si>
  <si>
    <t>Забезпечення діяльності водопровідно-каналізаційного господарства</t>
  </si>
  <si>
    <t>Експлуатація та технічне обслуговування житлового фонду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</si>
  <si>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</si>
  <si>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Інші заходи у сфері автотранспорту</t>
  </si>
  <si>
    <t>Інші заходи у сфері електротранспорту</t>
  </si>
  <si>
    <t>Заходи із запобігання та ліквідації надзвичайних ситуацій та наслідків стихійного лиха</t>
  </si>
  <si>
    <t>Заходи з організації рятування на водах</t>
  </si>
  <si>
    <t>Фінансова підтримка засобів масової інформації</t>
  </si>
  <si>
    <t>Надання пільгових довгострокових кредитів молодим сім`ям та одиноким молодим громадянам на будівництво/придбання житла</t>
  </si>
  <si>
    <t>Повернення пільгових довгострокових кредитів, наданих молодим сім`ям та одиноким молодим громадянам на будівництво/ придбання житла</t>
  </si>
  <si>
    <t>Міжбюджетні трансферти</t>
  </si>
  <si>
    <t>Житлово-комунальне господарство</t>
  </si>
  <si>
    <t xml:space="preserve">Соцiальний захист та соціальне забезпечення </t>
  </si>
  <si>
    <t>акцизний податок з вироблених  в Україні підакцизних товарів (продукції)</t>
  </si>
  <si>
    <t>акцизний податок з ввезених на митну територію   України підакцизних товарів (продукції)</t>
  </si>
  <si>
    <t>акцизний податок з реалізації суб’єктами господарювання  роздрібної торгівлі підакцизних товарів</t>
  </si>
  <si>
    <t>у тому числі бюджет розвитку</t>
  </si>
  <si>
    <t>Реалізація Національної програми інформатизації</t>
  </si>
  <si>
    <t>надходження коштів від Державного фонду дорогоцінних металів і дорогоцінного каміння</t>
  </si>
  <si>
    <t>Утримання та розвиток наземного електротранспорту</t>
  </si>
  <si>
    <t>Субвенція з місцевого бюджету державному бюджету на виконання програм соціально-економічного розвитку регіонів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</si>
  <si>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</si>
  <si>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Зв'язок, телекомунікації та інформатика</t>
  </si>
  <si>
    <t>Заходи та роботи з територіальної оборони</t>
  </si>
  <si>
    <t>Інші заходи громадського порядку та безпеки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</si>
  <si>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</si>
  <si>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податок з власників наземних, водних транспортних засобів та інших самохідних машин і механізмів</t>
  </si>
  <si>
    <t>рентна плата за користування надрами загальнодержавного значення</t>
  </si>
  <si>
    <t>УСЬОГО ДОХОДІВ  власних та закріплених:</t>
  </si>
  <si>
    <t>РАЗОМ  ДОХОДІВ:</t>
  </si>
  <si>
    <t>плата за ліцензії у сфері діяльності з організації та проведення азартних ігор і за ліцензії на випуск та проведення лотерей</t>
  </si>
  <si>
    <t>Будівництво об'єктів житлово-комунального господарства</t>
  </si>
  <si>
    <t>Будівництво освітніх установ та закладів</t>
  </si>
  <si>
    <t>Будівництво медичних установ та закладів</t>
  </si>
  <si>
    <t>Громадський порядок та безпека, у тому числі:</t>
  </si>
  <si>
    <t>Заходи із запобігання та ліквідації надзвичайних ситуацій та наслідків стихійного лиха, у тому числі:</t>
  </si>
  <si>
    <t>Здешевлення вартості іпотечних кредитів для забезпечення доступним житлом громадян, які потребують поліпшення житлових умов</t>
  </si>
  <si>
    <t xml:space="preserve">Реалізація проектів (заходів) з відновлення освітніх установ та закладів, пошкоджених / знащених внаслідок збройної агресії, за рахунок коштів місцевих бюджетів  </t>
  </si>
  <si>
    <t>Реалізація проектів (заходів) з відновлення об'єктів житлового фонду, пошкоджених / знищених внаслідок збройної агресії, за рахунок коштів місцевих бюджетів</t>
  </si>
  <si>
    <t xml:space="preserve">Реалізація проектів (заходів) з відновлення  установ та закладів соціальної сфери, пошкоджених / знащених внаслідок збройної агресії, за рахунок коштів місцевих бюджетів  </t>
  </si>
  <si>
    <t>Будівництво інших об'єктів комунальної власності</t>
  </si>
  <si>
    <t>Реалізація програм і заходів в галузі туризму та курортів</t>
  </si>
  <si>
    <t>Утилізація відходів</t>
  </si>
  <si>
    <t>Ліквідація іншого забруднення навколишнього природного середовища</t>
  </si>
  <si>
    <t>Природоохоронні заходи за рахунок цільових фондів</t>
  </si>
  <si>
    <t>Кредитування бюджету</t>
  </si>
  <si>
    <t>Зміни обсягів бюджетних коштів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</si>
  <si>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</si>
  <si>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</si>
  <si>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</si>
  <si>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 xml:space="preserve">     (код бюджету  0457810000)</t>
  </si>
  <si>
    <t>Інша діяльність у сфері транспорту</t>
  </si>
  <si>
    <t>Резервний фонд</t>
  </si>
  <si>
    <t>Інші розрахунки</t>
  </si>
  <si>
    <t>Субвенція з місцевого бюджету на виконання окремих заходів з реалізації соціального проекту `Активні парки-локації здорової України` за рахунок відповідної субвенції з державного бюджету</t>
  </si>
  <si>
    <t xml:space="preserve">Передача коштів із спеціального до загального фонду бюджету </t>
  </si>
  <si>
    <t>Охорона навколишнього природного середовища, у тому числі:</t>
  </si>
  <si>
    <t>Утримання та розвиток автотранспорту</t>
  </si>
  <si>
    <t>Обслуговування місцевого боргу</t>
  </si>
  <si>
    <t>Зовнішні запозичення</t>
  </si>
  <si>
    <t>Уточнений річний план станом на 01.10.2024 (з урахуванням довідок по власним надходженням бюджетних установ)</t>
  </si>
  <si>
    <t xml:space="preserve">Уточнений план загального фонду на січень-вересень 2024 року
</t>
  </si>
  <si>
    <t>Виконано за січень-вересень 2024 року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</si>
  <si>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2-5 частини першої статті 10-1 Закону України «Про статус ветеранів війни, гарантії їх соціального захисту», для осіб з інвалідністю I-II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</si>
  <si>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</si>
  <si>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</si>
  <si>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Курсова різниця</t>
  </si>
  <si>
    <t xml:space="preserve">плата за гарантії, надані Верховною Радою Автономної республіки Крим та міськими радами/
відсотки за користування довгостроковим кредитом, що надається з місцевих бюджетів молодим сім,ям та одиноким молодим громадянам на будівництво та придбання житла
</t>
  </si>
  <si>
    <t>П И С Ь М О В И Й    З В І Т</t>
  </si>
  <si>
    <t>тис.грн</t>
  </si>
  <si>
    <t xml:space="preserve">      до рішення  виконкому міської ради</t>
  </si>
  <si>
    <t xml:space="preserve">      про виконання бюджету Криворізької міської територіальної громади за 9 місяців 2024 року</t>
  </si>
  <si>
    <t>Загальне фінансування бюджету</t>
  </si>
  <si>
    <t>РАЗОМ ВИТРАТ  БЮДЖЕТУ:</t>
  </si>
  <si>
    <t xml:space="preserve">                 Керуюча справами виконкому </t>
  </si>
  <si>
    <t>Олена ШОВГЕЛЯ</t>
  </si>
  <si>
    <t>кошти гарантійного та реєстраційного внесків, що визначені Законом України «Про оренду державного та комунального майна», які підлягають перерахуванню оператором електронного майданчика до відповідного бюджету</t>
  </si>
  <si>
    <t>Показники  бюджету Криворізької міської територіальної громади</t>
  </si>
  <si>
    <t xml:space="preserve">            Додаток</t>
  </si>
  <si>
    <t>25.11.2024 №1454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</si>
</sst>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г_р_н_._-;\-* #,##0.00\ _г_р_н_._-;_-* &quot;-&quot;??\ _г_р_н_._-;_-@_-"/>
    <numFmt numFmtId="165" formatCode="#,##0.0"/>
    <numFmt numFmtId="166" formatCode="0.0"/>
    <numFmt numFmtId="167" formatCode="_-* #,##0.0\ _г_р_н_._-;\-* #,##0.0\ _г_р_н_._-;_-* &quot;-&quot;??\ _г_р_н_._-;_-@_-"/>
    <numFmt numFmtId="168" formatCode="#,##0.000"/>
  </numFmts>
  <fonts count="45" x14ac:knownFonts="1">
    <font>
      <sz val="10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63"/>
      <name val="Arial Cyr"/>
      <family val="2"/>
      <charset val="204"/>
    </font>
    <font>
      <i/>
      <sz val="24"/>
      <color indexed="63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color indexed="63"/>
      <name val="Arial Cyr"/>
      <family val="2"/>
      <charset val="204"/>
    </font>
    <font>
      <i/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0"/>
      <name val="Arial Cyr"/>
      <family val="2"/>
      <charset val="204"/>
    </font>
    <font>
      <i/>
      <sz val="14"/>
      <name val="Arial Cyr"/>
      <family val="2"/>
      <charset val="204"/>
    </font>
    <font>
      <sz val="16"/>
      <name val="Arial Cyr"/>
      <family val="2"/>
      <charset val="204"/>
    </font>
    <font>
      <i/>
      <sz val="16"/>
      <name val="Arial Cyr"/>
      <family val="2"/>
      <charset val="204"/>
    </font>
    <font>
      <i/>
      <sz val="14"/>
      <name val="Times New Roman"/>
      <family val="1"/>
      <charset val="204"/>
    </font>
    <font>
      <i/>
      <sz val="2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6"/>
      <color theme="0"/>
      <name val="Arial Cyr"/>
      <family val="2"/>
      <charset val="204"/>
    </font>
    <font>
      <b/>
      <sz val="16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rgb="FFFF0000"/>
      <name val="Arial Cyr"/>
      <family val="2"/>
      <charset val="204"/>
    </font>
    <font>
      <b/>
      <sz val="18"/>
      <name val="Arial Cyr"/>
      <family val="2"/>
      <charset val="204"/>
    </font>
    <font>
      <sz val="18"/>
      <name val="Arial Cyr"/>
      <family val="2"/>
      <charset val="204"/>
    </font>
    <font>
      <b/>
      <sz val="18"/>
      <color indexed="63"/>
      <name val="Times New Roman"/>
      <family val="1"/>
      <charset val="204"/>
    </font>
    <font>
      <sz val="18"/>
      <color indexed="63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17"/>
      <name val="Arial Cyr"/>
      <family val="2"/>
      <charset val="204"/>
    </font>
    <font>
      <b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color indexed="8"/>
      <name val="Times New Roman"/>
      <family val="1"/>
      <charset val="204"/>
    </font>
    <font>
      <b/>
      <i/>
      <sz val="17"/>
      <name val="Times New Roman"/>
      <family val="1"/>
      <charset val="204"/>
    </font>
    <font>
      <b/>
      <i/>
      <sz val="17"/>
      <color indexed="63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i/>
      <sz val="15"/>
      <color indexed="63"/>
      <name val="Times New Roman"/>
      <family val="1"/>
      <charset val="204"/>
    </font>
    <font>
      <sz val="16"/>
      <color indexed="63"/>
      <name val="Arial Cyr"/>
      <family val="2"/>
      <charset val="204"/>
    </font>
    <font>
      <sz val="18"/>
      <color indexed="63"/>
      <name val="Arial Cyr"/>
      <family val="2"/>
      <charset val="204"/>
    </font>
    <font>
      <i/>
      <sz val="1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28"/>
      <name val="Times New Roman"/>
      <family val="1"/>
      <charset val="204"/>
    </font>
    <font>
      <sz val="28"/>
      <name val="Arial Cyr"/>
      <family val="2"/>
      <charset val="204"/>
    </font>
    <font>
      <i/>
      <sz val="2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27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7" fillId="0" borderId="0"/>
    <xf numFmtId="164" fontId="2" fillId="0" borderId="0" applyFill="0" applyBorder="0" applyAlignment="0" applyProtection="0"/>
    <xf numFmtId="0" fontId="1" fillId="0" borderId="0"/>
  </cellStyleXfs>
  <cellXfs count="112">
    <xf numFmtId="0" fontId="0" fillId="0" borderId="0" xfId="0"/>
    <xf numFmtId="0" fontId="0" fillId="0" borderId="0" xfId="0" applyFont="1"/>
    <xf numFmtId="0" fontId="5" fillId="0" borderId="0" xfId="0" applyFont="1" applyFill="1"/>
    <xf numFmtId="0" fontId="0" fillId="2" borderId="0" xfId="0" applyFont="1" applyFill="1"/>
    <xf numFmtId="0" fontId="5" fillId="0" borderId="0" xfId="0" applyFont="1"/>
    <xf numFmtId="0" fontId="0" fillId="0" borderId="0" xfId="0" applyFont="1" applyFill="1"/>
    <xf numFmtId="0" fontId="13" fillId="0" borderId="0" xfId="0" applyFont="1"/>
    <xf numFmtId="0" fontId="3" fillId="4" borderId="0" xfId="0" applyFont="1" applyFill="1"/>
    <xf numFmtId="0" fontId="6" fillId="4" borderId="0" xfId="0" applyFont="1" applyFill="1"/>
    <xf numFmtId="0" fontId="0" fillId="4" borderId="0" xfId="0" applyFont="1" applyFill="1"/>
    <xf numFmtId="0" fontId="0" fillId="6" borderId="0" xfId="0" applyFont="1" applyFill="1"/>
    <xf numFmtId="0" fontId="18" fillId="2" borderId="0" xfId="0" applyFont="1" applyFill="1"/>
    <xf numFmtId="0" fontId="7" fillId="6" borderId="0" xfId="0" applyFont="1" applyFill="1"/>
    <xf numFmtId="0" fontId="11" fillId="6" borderId="2" xfId="0" applyFont="1" applyFill="1" applyBorder="1"/>
    <xf numFmtId="0" fontId="8" fillId="6" borderId="0" xfId="0" applyFont="1" applyFill="1"/>
    <xf numFmtId="0" fontId="9" fillId="6" borderId="0" xfId="0" applyFont="1" applyFill="1"/>
    <xf numFmtId="0" fontId="15" fillId="0" borderId="0" xfId="0" applyFont="1" applyFill="1"/>
    <xf numFmtId="0" fontId="3" fillId="6" borderId="0" xfId="0" applyFont="1" applyFill="1"/>
    <xf numFmtId="0" fontId="16" fillId="6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center"/>
    </xf>
    <xf numFmtId="0" fontId="5" fillId="4" borderId="0" xfId="0" applyFont="1" applyFill="1"/>
    <xf numFmtId="165" fontId="20" fillId="6" borderId="1" xfId="0" applyNumberFormat="1" applyFont="1" applyFill="1" applyBorder="1" applyAlignment="1">
      <alignment horizontal="center" vertical="center"/>
    </xf>
    <xf numFmtId="165" fontId="21" fillId="6" borderId="1" xfId="0" applyNumberFormat="1" applyFont="1" applyFill="1" applyBorder="1" applyAlignment="1">
      <alignment horizontal="center" vertical="center"/>
    </xf>
    <xf numFmtId="167" fontId="20" fillId="5" borderId="1" xfId="2" applyNumberFormat="1" applyFont="1" applyFill="1" applyBorder="1" applyAlignment="1" applyProtection="1">
      <alignment horizontal="center" vertical="center" wrapText="1"/>
    </xf>
    <xf numFmtId="165" fontId="22" fillId="4" borderId="1" xfId="0" applyNumberFormat="1" applyFont="1" applyFill="1" applyBorder="1" applyAlignment="1">
      <alignment horizontal="center" vertical="center"/>
    </xf>
    <xf numFmtId="165" fontId="23" fillId="0" borderId="1" xfId="0" applyNumberFormat="1" applyFont="1" applyFill="1" applyBorder="1" applyAlignment="1">
      <alignment horizontal="center" vertical="center"/>
    </xf>
    <xf numFmtId="165" fontId="23" fillId="6" borderId="1" xfId="0" applyNumberFormat="1" applyFont="1" applyFill="1" applyBorder="1" applyAlignment="1">
      <alignment horizontal="center" vertical="center"/>
    </xf>
    <xf numFmtId="165" fontId="22" fillId="6" borderId="1" xfId="0" applyNumberFormat="1" applyFont="1" applyFill="1" applyBorder="1" applyAlignment="1">
      <alignment horizontal="center" vertical="center"/>
    </xf>
    <xf numFmtId="165" fontId="24" fillId="6" borderId="1" xfId="0" applyNumberFormat="1" applyFont="1" applyFill="1" applyBorder="1" applyAlignment="1">
      <alignment horizontal="center" vertical="center"/>
    </xf>
    <xf numFmtId="165" fontId="20" fillId="4" borderId="1" xfId="0" applyNumberFormat="1" applyFont="1" applyFill="1" applyBorder="1" applyAlignment="1">
      <alignment horizontal="center" vertical="center"/>
    </xf>
    <xf numFmtId="165" fontId="21" fillId="4" borderId="1" xfId="0" applyNumberFormat="1" applyFont="1" applyFill="1" applyBorder="1" applyAlignment="1">
      <alignment horizontal="center" vertical="center"/>
    </xf>
    <xf numFmtId="165" fontId="25" fillId="4" borderId="1" xfId="0" applyNumberFormat="1" applyFont="1" applyFill="1" applyBorder="1" applyAlignment="1">
      <alignment horizontal="center" vertical="center"/>
    </xf>
    <xf numFmtId="165" fontId="26" fillId="4" borderId="1" xfId="0" applyNumberFormat="1" applyFont="1" applyFill="1" applyBorder="1" applyAlignment="1">
      <alignment horizontal="center" vertical="center"/>
    </xf>
    <xf numFmtId="165" fontId="27" fillId="4" borderId="1" xfId="0" applyNumberFormat="1" applyFont="1" applyFill="1" applyBorder="1" applyAlignment="1">
      <alignment horizontal="center" vertical="center"/>
    </xf>
    <xf numFmtId="165" fontId="27" fillId="6" borderId="1" xfId="0" applyNumberFormat="1" applyFont="1" applyFill="1" applyBorder="1" applyAlignment="1">
      <alignment horizontal="center" vertical="center"/>
    </xf>
    <xf numFmtId="165" fontId="20" fillId="3" borderId="1" xfId="0" applyNumberFormat="1" applyFont="1" applyFill="1" applyBorder="1" applyAlignment="1">
      <alignment horizontal="center" vertical="center"/>
    </xf>
    <xf numFmtId="165" fontId="20" fillId="5" borderId="1" xfId="0" applyNumberFormat="1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left" wrapText="1"/>
    </xf>
    <xf numFmtId="2" fontId="32" fillId="5" borderId="1" xfId="0" applyNumberFormat="1" applyFont="1" applyFill="1" applyBorder="1" applyAlignment="1" applyProtection="1">
      <alignment vertical="center" wrapText="1"/>
    </xf>
    <xf numFmtId="0" fontId="28" fillId="0" borderId="1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vertical="center"/>
    </xf>
    <xf numFmtId="0" fontId="31" fillId="6" borderId="1" xfId="0" applyFont="1" applyFill="1" applyBorder="1" applyAlignment="1">
      <alignment vertical="center" wrapText="1"/>
    </xf>
    <xf numFmtId="0" fontId="29" fillId="6" borderId="1" xfId="0" applyFont="1" applyFill="1" applyBorder="1" applyAlignment="1">
      <alignment vertical="center" wrapText="1"/>
    </xf>
    <xf numFmtId="0" fontId="30" fillId="6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1" fillId="2" borderId="1" xfId="0" applyFont="1" applyFill="1" applyBorder="1" applyAlignment="1">
      <alignment vertical="center"/>
    </xf>
    <xf numFmtId="0" fontId="31" fillId="0" borderId="1" xfId="0" applyFont="1" applyBorder="1" applyAlignment="1">
      <alignment vertical="center" wrapText="1"/>
    </xf>
    <xf numFmtId="0" fontId="29" fillId="7" borderId="1" xfId="0" applyFont="1" applyFill="1" applyBorder="1" applyAlignment="1">
      <alignment vertical="center"/>
    </xf>
    <xf numFmtId="0" fontId="14" fillId="4" borderId="0" xfId="0" applyFont="1" applyFill="1" applyAlignment="1">
      <alignment horizontal="center"/>
    </xf>
    <xf numFmtId="0" fontId="35" fillId="0" borderId="1" xfId="0" applyFont="1" applyFill="1" applyBorder="1" applyAlignment="1" applyProtection="1">
      <alignment horizontal="center" vertical="center" wrapText="1"/>
    </xf>
    <xf numFmtId="0" fontId="36" fillId="4" borderId="1" xfId="0" applyFont="1" applyFill="1" applyBorder="1" applyAlignment="1" applyProtection="1">
      <alignment horizontal="center" vertical="center" wrapText="1"/>
    </xf>
    <xf numFmtId="0" fontId="35" fillId="6" borderId="1" xfId="0" applyFont="1" applyFill="1" applyBorder="1" applyAlignment="1" applyProtection="1">
      <alignment horizontal="center" vertical="center" wrapText="1"/>
    </xf>
    <xf numFmtId="0" fontId="31" fillId="6" borderId="1" xfId="0" applyFont="1" applyFill="1" applyBorder="1" applyAlignment="1">
      <alignment horizontal="left" vertical="center" wrapText="1"/>
    </xf>
    <xf numFmtId="0" fontId="5" fillId="6" borderId="0" xfId="0" applyFont="1" applyFill="1"/>
    <xf numFmtId="0" fontId="13" fillId="0" borderId="0" xfId="0" applyFont="1" applyFill="1"/>
    <xf numFmtId="0" fontId="24" fillId="0" borderId="0" xfId="0" applyFont="1"/>
    <xf numFmtId="0" fontId="24" fillId="0" borderId="0" xfId="0" applyFont="1" applyFill="1"/>
    <xf numFmtId="0" fontId="38" fillId="4" borderId="0" xfId="0" applyFont="1" applyFill="1"/>
    <xf numFmtId="165" fontId="24" fillId="0" borderId="0" xfId="0" applyNumberFormat="1" applyFont="1" applyFill="1"/>
    <xf numFmtId="0" fontId="39" fillId="4" borderId="0" xfId="0" applyFont="1" applyFill="1"/>
    <xf numFmtId="0" fontId="37" fillId="4" borderId="0" xfId="0" applyFont="1" applyFill="1"/>
    <xf numFmtId="0" fontId="13" fillId="4" borderId="0" xfId="0" applyFont="1" applyFill="1"/>
    <xf numFmtId="0" fontId="13" fillId="6" borderId="0" xfId="0" applyFont="1" applyFill="1"/>
    <xf numFmtId="0" fontId="37" fillId="6" borderId="0" xfId="0" applyFont="1" applyFill="1"/>
    <xf numFmtId="2" fontId="29" fillId="0" borderId="1" xfId="0" applyNumberFormat="1" applyFont="1" applyFill="1" applyBorder="1" applyAlignment="1">
      <alignment vertical="center" wrapText="1"/>
    </xf>
    <xf numFmtId="2" fontId="31" fillId="0" borderId="1" xfId="0" applyNumberFormat="1" applyFont="1" applyFill="1" applyBorder="1" applyAlignment="1" applyProtection="1">
      <alignment vertical="center" wrapText="1"/>
    </xf>
    <xf numFmtId="2" fontId="29" fillId="0" borderId="1" xfId="0" applyNumberFormat="1" applyFont="1" applyFill="1" applyBorder="1" applyAlignment="1" applyProtection="1">
      <alignment vertical="center" wrapText="1"/>
    </xf>
    <xf numFmtId="2" fontId="30" fillId="0" borderId="1" xfId="0" applyNumberFormat="1" applyFont="1" applyFill="1" applyBorder="1" applyAlignment="1" applyProtection="1">
      <alignment vertical="center" wrapText="1"/>
    </xf>
    <xf numFmtId="2" fontId="41" fillId="0" borderId="1" xfId="0" applyNumberFormat="1" applyFont="1" applyFill="1" applyBorder="1" applyAlignment="1" applyProtection="1">
      <alignment horizontal="left" vertical="center" wrapText="1"/>
    </xf>
    <xf numFmtId="2" fontId="31" fillId="0" borderId="1" xfId="0" applyNumberFormat="1" applyFont="1" applyFill="1" applyBorder="1" applyAlignment="1" applyProtection="1">
      <alignment horizontal="left" vertical="center" wrapText="1"/>
    </xf>
    <xf numFmtId="2" fontId="30" fillId="0" borderId="1" xfId="0" applyNumberFormat="1" applyFont="1" applyFill="1" applyBorder="1" applyAlignment="1">
      <alignment vertical="center" wrapText="1"/>
    </xf>
    <xf numFmtId="0" fontId="28" fillId="6" borderId="1" xfId="0" applyFont="1" applyFill="1" applyBorder="1" applyAlignment="1">
      <alignment horizontal="center" vertical="center"/>
    </xf>
    <xf numFmtId="165" fontId="19" fillId="4" borderId="1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25" fillId="6" borderId="1" xfId="0" applyNumberFormat="1" applyFont="1" applyFill="1" applyBorder="1" applyAlignment="1">
      <alignment horizontal="center" vertical="center"/>
    </xf>
    <xf numFmtId="165" fontId="40" fillId="6" borderId="1" xfId="0" applyNumberFormat="1" applyFont="1" applyFill="1" applyBorder="1" applyAlignment="1">
      <alignment horizontal="center" vertical="center"/>
    </xf>
    <xf numFmtId="166" fontId="21" fillId="6" borderId="1" xfId="0" applyNumberFormat="1" applyFont="1" applyFill="1" applyBorder="1" applyAlignment="1">
      <alignment horizontal="center" vertical="center"/>
    </xf>
    <xf numFmtId="165" fontId="41" fillId="6" borderId="1" xfId="0" applyNumberFormat="1" applyFont="1" applyFill="1" applyBorder="1" applyAlignment="1">
      <alignment horizontal="center" vertical="center"/>
    </xf>
    <xf numFmtId="168" fontId="20" fillId="6" borderId="1" xfId="0" applyNumberFormat="1" applyFont="1" applyFill="1" applyBorder="1" applyAlignment="1">
      <alignment horizontal="center" vertical="center"/>
    </xf>
    <xf numFmtId="2" fontId="31" fillId="6" borderId="1" xfId="0" applyNumberFormat="1" applyFont="1" applyFill="1" applyBorder="1" applyAlignment="1" applyProtection="1">
      <alignment vertical="center" wrapText="1"/>
    </xf>
    <xf numFmtId="168" fontId="21" fillId="6" borderId="1" xfId="0" applyNumberFormat="1" applyFont="1" applyFill="1" applyBorder="1" applyAlignment="1">
      <alignment horizontal="center" vertical="center"/>
    </xf>
    <xf numFmtId="4" fontId="21" fillId="6" borderId="1" xfId="0" applyNumberFormat="1" applyFont="1" applyFill="1" applyBorder="1" applyAlignment="1">
      <alignment horizontal="center" vertical="center"/>
    </xf>
    <xf numFmtId="165" fontId="20" fillId="6" borderId="1" xfId="0" applyNumberFormat="1" applyFont="1" applyFill="1" applyBorder="1" applyAlignment="1" applyProtection="1">
      <alignment horizontal="center" vertical="center"/>
    </xf>
    <xf numFmtId="167" fontId="20" fillId="8" borderId="1" xfId="2" applyNumberFormat="1" applyFont="1" applyFill="1" applyBorder="1" applyAlignment="1" applyProtection="1">
      <alignment horizontal="center" vertical="center" wrapText="1"/>
    </xf>
    <xf numFmtId="0" fontId="42" fillId="0" borderId="0" xfId="0" applyFont="1"/>
    <xf numFmtId="0" fontId="43" fillId="0" borderId="0" xfId="0" applyFont="1" applyAlignment="1"/>
    <xf numFmtId="0" fontId="44" fillId="0" borderId="0" xfId="0" applyFont="1"/>
    <xf numFmtId="0" fontId="42" fillId="2" borderId="0" xfId="0" applyFont="1" applyFill="1" applyAlignment="1"/>
    <xf numFmtId="0" fontId="33" fillId="0" borderId="1" xfId="0" applyFont="1" applyFill="1" applyBorder="1" applyAlignment="1" applyProtection="1">
      <alignment horizontal="center" vertical="center" wrapText="1"/>
    </xf>
    <xf numFmtId="0" fontId="33" fillId="6" borderId="1" xfId="0" applyFont="1" applyFill="1" applyBorder="1" applyAlignment="1" applyProtection="1">
      <alignment horizontal="center" vertical="top" wrapText="1"/>
    </xf>
    <xf numFmtId="0" fontId="34" fillId="4" borderId="1" xfId="0" applyFont="1" applyFill="1" applyBorder="1" applyAlignment="1" applyProtection="1">
      <alignment horizontal="center" vertical="top" wrapText="1"/>
    </xf>
    <xf numFmtId="2" fontId="33" fillId="6" borderId="1" xfId="0" applyNumberFormat="1" applyFont="1" applyFill="1" applyBorder="1" applyAlignment="1" applyProtection="1">
      <alignment horizontal="center" vertical="top" wrapText="1"/>
    </xf>
    <xf numFmtId="0" fontId="42" fillId="0" borderId="0" xfId="0" applyFont="1" applyBorder="1" applyAlignment="1">
      <alignment horizontal="center" vertical="center" wrapText="1"/>
    </xf>
    <xf numFmtId="0" fontId="33" fillId="4" borderId="1" xfId="0" applyFont="1" applyFill="1" applyBorder="1" applyAlignment="1" applyProtection="1">
      <alignment horizontal="center" vertical="top" wrapText="1"/>
    </xf>
    <xf numFmtId="0" fontId="34" fillId="6" borderId="1" xfId="0" applyFont="1" applyFill="1" applyBorder="1" applyAlignment="1" applyProtection="1">
      <alignment horizontal="center" vertical="top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42" fillId="0" borderId="0" xfId="0" applyFont="1" applyFill="1" applyAlignment="1">
      <alignment horizontal="left"/>
    </xf>
    <xf numFmtId="165" fontId="21" fillId="6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21" fillId="4" borderId="3" xfId="0" applyNumberFormat="1" applyFont="1" applyFill="1" applyBorder="1" applyAlignment="1">
      <alignment horizontal="center" vertical="center" wrapText="1"/>
    </xf>
    <xf numFmtId="0" fontId="33" fillId="6" borderId="1" xfId="0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top" wrapText="1"/>
    </xf>
    <xf numFmtId="0" fontId="33" fillId="0" borderId="3" xfId="0" applyFont="1" applyFill="1" applyBorder="1" applyAlignment="1" applyProtection="1">
      <alignment horizontal="center" vertical="top" wrapText="1"/>
    </xf>
    <xf numFmtId="0" fontId="33" fillId="0" borderId="5" xfId="0" applyFont="1" applyFill="1" applyBorder="1" applyAlignment="1" applyProtection="1">
      <alignment horizontal="center" vertical="top" wrapText="1"/>
    </xf>
    <xf numFmtId="0" fontId="33" fillId="0" borderId="4" xfId="0" applyFont="1" applyFill="1" applyBorder="1" applyAlignment="1" applyProtection="1">
      <alignment horizontal="center" vertical="top" wrapText="1"/>
    </xf>
    <xf numFmtId="0" fontId="41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6" borderId="0" xfId="0" applyFont="1" applyFill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3"/>
    <cellStyle name="Финансовый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C1C1C"/>
    </indexed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60"/>
  <sheetViews>
    <sheetView tabSelected="1" view="pageBreakPreview" topLeftCell="B1" zoomScaleNormal="100" zoomScaleSheetLayoutView="100" workbookViewId="0">
      <selection activeCell="G7" sqref="G7"/>
    </sheetView>
  </sheetViews>
  <sheetFormatPr defaultColWidth="8.85546875" defaultRowHeight="12.75" x14ac:dyDescent="0.2"/>
  <cols>
    <col min="1" max="1" width="72.28515625" style="1" customWidth="1"/>
    <col min="2" max="2" width="24.28515625" style="7" customWidth="1"/>
    <col min="3" max="3" width="22.5703125" style="5" customWidth="1"/>
    <col min="4" max="4" width="20.7109375" style="9" customWidth="1"/>
    <col min="5" max="5" width="21.7109375" style="9" customWidth="1"/>
    <col min="6" max="6" width="22.5703125" style="10" customWidth="1"/>
    <col min="7" max="7" width="22.7109375" style="17" customWidth="1"/>
    <col min="8" max="8" width="23.28515625" style="5" customWidth="1"/>
    <col min="9" max="9" width="20.140625" style="9" customWidth="1"/>
    <col min="10" max="10" width="21.7109375" style="9" customWidth="1"/>
    <col min="11" max="16384" width="8.85546875" style="1"/>
  </cols>
  <sheetData>
    <row r="1" spans="1:10" ht="31.15" customHeight="1" x14ac:dyDescent="0.45">
      <c r="C1" s="16"/>
      <c r="D1" s="62"/>
      <c r="E1" s="18"/>
      <c r="F1" s="18"/>
      <c r="G1" s="98" t="s">
        <v>143</v>
      </c>
      <c r="H1" s="98"/>
      <c r="I1" s="98"/>
      <c r="J1" s="98"/>
    </row>
    <row r="2" spans="1:10" ht="31.15" customHeight="1" x14ac:dyDescent="0.45">
      <c r="C2" s="16"/>
      <c r="D2" s="62"/>
      <c r="E2" s="18"/>
      <c r="F2" s="18"/>
      <c r="G2" s="99" t="s">
        <v>135</v>
      </c>
      <c r="H2" s="99"/>
      <c r="I2" s="99"/>
      <c r="J2" s="99"/>
    </row>
    <row r="3" spans="1:10" ht="31.15" customHeight="1" x14ac:dyDescent="0.3">
      <c r="C3" s="16"/>
      <c r="D3" s="62"/>
      <c r="E3" s="18"/>
      <c r="F3" s="18"/>
      <c r="G3" s="111" t="s">
        <v>144</v>
      </c>
      <c r="H3" s="111"/>
      <c r="I3" s="18"/>
      <c r="J3" s="18"/>
    </row>
    <row r="4" spans="1:10" ht="34.15" customHeight="1" x14ac:dyDescent="0.2">
      <c r="A4" s="95" t="s">
        <v>133</v>
      </c>
      <c r="B4" s="95"/>
      <c r="C4" s="95"/>
      <c r="D4" s="95"/>
      <c r="E4" s="95"/>
      <c r="F4" s="95"/>
      <c r="G4" s="95"/>
      <c r="H4" s="95"/>
      <c r="I4" s="95"/>
      <c r="J4" s="95"/>
    </row>
    <row r="5" spans="1:10" ht="36.6" customHeight="1" x14ac:dyDescent="0.2">
      <c r="A5" s="95" t="s">
        <v>136</v>
      </c>
      <c r="B5" s="95"/>
      <c r="C5" s="95"/>
      <c r="D5" s="95"/>
      <c r="E5" s="95"/>
      <c r="F5" s="95"/>
      <c r="G5" s="95"/>
      <c r="H5" s="95"/>
      <c r="I5" s="95"/>
      <c r="J5" s="95"/>
    </row>
    <row r="6" spans="1:10" ht="37.15" customHeight="1" x14ac:dyDescent="0.2">
      <c r="A6" s="95" t="s">
        <v>115</v>
      </c>
      <c r="B6" s="95"/>
      <c r="C6" s="95"/>
      <c r="D6" s="95"/>
      <c r="E6" s="95"/>
      <c r="F6" s="95"/>
      <c r="G6" s="95"/>
      <c r="H6" s="95"/>
      <c r="I6" s="95"/>
      <c r="J6" s="95"/>
    </row>
    <row r="7" spans="1:10" ht="36" customHeight="1" x14ac:dyDescent="0.3">
      <c r="A7" s="2" t="s">
        <v>0</v>
      </c>
      <c r="B7" s="8"/>
      <c r="C7" s="2"/>
      <c r="D7" s="20"/>
      <c r="E7" s="20"/>
      <c r="F7" s="56"/>
      <c r="I7" s="19"/>
      <c r="J7" s="51" t="s">
        <v>134</v>
      </c>
    </row>
    <row r="8" spans="1:10" ht="32.450000000000003" customHeight="1" x14ac:dyDescent="0.2">
      <c r="A8" s="106" t="s">
        <v>142</v>
      </c>
      <c r="B8" s="93" t="s">
        <v>125</v>
      </c>
      <c r="C8" s="104" t="s">
        <v>1</v>
      </c>
      <c r="D8" s="104"/>
      <c r="E8" s="104"/>
      <c r="F8" s="94" t="s">
        <v>126</v>
      </c>
      <c r="G8" s="97" t="s">
        <v>127</v>
      </c>
      <c r="H8" s="91" t="s">
        <v>1</v>
      </c>
      <c r="I8" s="91"/>
      <c r="J8" s="91"/>
    </row>
    <row r="9" spans="1:10" ht="12.75" customHeight="1" x14ac:dyDescent="0.2">
      <c r="A9" s="107"/>
      <c r="B9" s="93" t="s">
        <v>2</v>
      </c>
      <c r="C9" s="92" t="s">
        <v>3</v>
      </c>
      <c r="D9" s="92" t="s">
        <v>4</v>
      </c>
      <c r="E9" s="96" t="s">
        <v>81</v>
      </c>
      <c r="F9" s="94"/>
      <c r="G9" s="97" t="s">
        <v>5</v>
      </c>
      <c r="H9" s="105" t="s">
        <v>3</v>
      </c>
      <c r="I9" s="92" t="s">
        <v>4</v>
      </c>
      <c r="J9" s="96" t="s">
        <v>81</v>
      </c>
    </row>
    <row r="10" spans="1:10" ht="12.75" customHeight="1" x14ac:dyDescent="0.2">
      <c r="A10" s="107"/>
      <c r="B10" s="93"/>
      <c r="C10" s="92"/>
      <c r="D10" s="92"/>
      <c r="E10" s="96"/>
      <c r="F10" s="94"/>
      <c r="G10" s="97" t="s">
        <v>6</v>
      </c>
      <c r="H10" s="105"/>
      <c r="I10" s="92"/>
      <c r="J10" s="96"/>
    </row>
    <row r="11" spans="1:10" ht="72.599999999999994" customHeight="1" x14ac:dyDescent="0.2">
      <c r="A11" s="107"/>
      <c r="B11" s="93"/>
      <c r="C11" s="92"/>
      <c r="D11" s="92"/>
      <c r="E11" s="96"/>
      <c r="F11" s="94"/>
      <c r="G11" s="97"/>
      <c r="H11" s="105"/>
      <c r="I11" s="92"/>
      <c r="J11" s="96"/>
    </row>
    <row r="12" spans="1:10" ht="107.25" customHeight="1" x14ac:dyDescent="0.2">
      <c r="A12" s="108"/>
      <c r="B12" s="93"/>
      <c r="C12" s="92"/>
      <c r="D12" s="92"/>
      <c r="E12" s="96"/>
      <c r="F12" s="94"/>
      <c r="G12" s="97"/>
      <c r="H12" s="105"/>
      <c r="I12" s="92"/>
      <c r="J12" s="96"/>
    </row>
    <row r="13" spans="1:10" ht="24.75" customHeight="1" x14ac:dyDescent="0.2">
      <c r="A13" s="52">
        <v>1</v>
      </c>
      <c r="B13" s="53">
        <v>2</v>
      </c>
      <c r="C13" s="52">
        <v>3</v>
      </c>
      <c r="D13" s="54">
        <v>4</v>
      </c>
      <c r="E13" s="54">
        <v>5</v>
      </c>
      <c r="F13" s="54">
        <v>6</v>
      </c>
      <c r="G13" s="54">
        <v>7</v>
      </c>
      <c r="H13" s="52">
        <v>8</v>
      </c>
      <c r="I13" s="54">
        <v>9</v>
      </c>
      <c r="J13" s="54">
        <v>10</v>
      </c>
    </row>
    <row r="14" spans="1:10" s="10" customFormat="1" ht="28.15" customHeight="1" x14ac:dyDescent="0.2">
      <c r="A14" s="74" t="s">
        <v>63</v>
      </c>
      <c r="B14" s="75"/>
      <c r="C14" s="76"/>
      <c r="D14" s="76"/>
      <c r="E14" s="76"/>
      <c r="F14" s="76"/>
      <c r="G14" s="75"/>
      <c r="H14" s="76"/>
      <c r="I14" s="76"/>
      <c r="J14" s="76"/>
    </row>
    <row r="15" spans="1:10" s="10" customFormat="1" ht="38.450000000000003" customHeight="1" x14ac:dyDescent="0.2">
      <c r="A15" s="67" t="s">
        <v>49</v>
      </c>
      <c r="B15" s="21">
        <f>+B16+B17+B18+B21+B22+B19+B20+B36</f>
        <v>8478551.6999999993</v>
      </c>
      <c r="C15" s="21">
        <f t="shared" ref="C15:I15" si="0">+C16+C17+C18+C21+C22+C19+C20+C36</f>
        <v>8454601.6999999993</v>
      </c>
      <c r="D15" s="21">
        <f t="shared" si="0"/>
        <v>23950</v>
      </c>
      <c r="E15" s="21">
        <f t="shared" si="0"/>
        <v>0</v>
      </c>
      <c r="F15" s="21">
        <f t="shared" si="0"/>
        <v>6419673.5</v>
      </c>
      <c r="G15" s="21">
        <f t="shared" si="0"/>
        <v>6493456.2000000002</v>
      </c>
      <c r="H15" s="21">
        <f t="shared" si="0"/>
        <v>6469700.2999999998</v>
      </c>
      <c r="I15" s="21">
        <f t="shared" si="0"/>
        <v>23755.9</v>
      </c>
      <c r="J15" s="21">
        <f>+J16+J17+J18+J21+J22</f>
        <v>0</v>
      </c>
    </row>
    <row r="16" spans="1:10" s="10" customFormat="1" ht="34.9" customHeight="1" x14ac:dyDescent="0.2">
      <c r="A16" s="68" t="s">
        <v>7</v>
      </c>
      <c r="B16" s="78">
        <f>3616000+5000</f>
        <v>3621000</v>
      </c>
      <c r="C16" s="22">
        <f>+B16</f>
        <v>3621000</v>
      </c>
      <c r="D16" s="22">
        <v>0</v>
      </c>
      <c r="E16" s="22">
        <v>0</v>
      </c>
      <c r="F16" s="22">
        <v>2663100</v>
      </c>
      <c r="G16" s="22">
        <v>2710575.12</v>
      </c>
      <c r="H16" s="22">
        <f>+G16</f>
        <v>2710575.12</v>
      </c>
      <c r="I16" s="22">
        <v>0</v>
      </c>
      <c r="J16" s="79">
        <v>0</v>
      </c>
    </row>
    <row r="17" spans="1:10" s="10" customFormat="1" ht="57.6" customHeight="1" x14ac:dyDescent="0.2">
      <c r="A17" s="68" t="s">
        <v>8</v>
      </c>
      <c r="B17" s="78">
        <v>55000</v>
      </c>
      <c r="C17" s="22">
        <f t="shared" ref="C17:C21" si="1">+B17</f>
        <v>55000</v>
      </c>
      <c r="D17" s="22">
        <v>0</v>
      </c>
      <c r="E17" s="22">
        <v>0</v>
      </c>
      <c r="F17" s="22">
        <v>26600</v>
      </c>
      <c r="G17" s="22">
        <v>16224.29</v>
      </c>
      <c r="H17" s="22">
        <f>+G17</f>
        <v>16224.29</v>
      </c>
      <c r="I17" s="22">
        <v>0</v>
      </c>
      <c r="J17" s="79">
        <v>0</v>
      </c>
    </row>
    <row r="18" spans="1:10" s="10" customFormat="1" ht="55.9" customHeight="1" x14ac:dyDescent="0.2">
      <c r="A18" s="68" t="s">
        <v>92</v>
      </c>
      <c r="B18" s="78">
        <f>188500</f>
        <v>188500</v>
      </c>
      <c r="C18" s="22">
        <f t="shared" si="1"/>
        <v>188500</v>
      </c>
      <c r="D18" s="22">
        <v>0</v>
      </c>
      <c r="E18" s="22">
        <v>0</v>
      </c>
      <c r="F18" s="22">
        <v>172932</v>
      </c>
      <c r="G18" s="22">
        <v>173771.02</v>
      </c>
      <c r="H18" s="22">
        <f>+G18</f>
        <v>173771.02</v>
      </c>
      <c r="I18" s="22">
        <v>0</v>
      </c>
      <c r="J18" s="79">
        <v>0</v>
      </c>
    </row>
    <row r="19" spans="1:10" s="10" customFormat="1" ht="50.45" customHeight="1" x14ac:dyDescent="0.2">
      <c r="A19" s="68" t="s">
        <v>78</v>
      </c>
      <c r="B19" s="78">
        <v>28150</v>
      </c>
      <c r="C19" s="22">
        <f t="shared" si="1"/>
        <v>28150</v>
      </c>
      <c r="D19" s="22">
        <v>0</v>
      </c>
      <c r="E19" s="22">
        <v>0</v>
      </c>
      <c r="F19" s="22">
        <v>20600</v>
      </c>
      <c r="G19" s="22">
        <v>15071.75</v>
      </c>
      <c r="H19" s="22">
        <f>G19</f>
        <v>15071.75</v>
      </c>
      <c r="I19" s="22">
        <v>0</v>
      </c>
      <c r="J19" s="79">
        <v>0</v>
      </c>
    </row>
    <row r="20" spans="1:10" s="10" customFormat="1" ht="54" customHeight="1" x14ac:dyDescent="0.2">
      <c r="A20" s="68" t="s">
        <v>79</v>
      </c>
      <c r="B20" s="78">
        <f>100050+5000</f>
        <v>105050</v>
      </c>
      <c r="C20" s="22">
        <f t="shared" si="1"/>
        <v>105050</v>
      </c>
      <c r="D20" s="22">
        <v>0</v>
      </c>
      <c r="E20" s="22">
        <v>0</v>
      </c>
      <c r="F20" s="22">
        <v>76800</v>
      </c>
      <c r="G20" s="22">
        <v>95368.11</v>
      </c>
      <c r="H20" s="22">
        <f>+G20</f>
        <v>95368.11</v>
      </c>
      <c r="I20" s="22">
        <v>0</v>
      </c>
      <c r="J20" s="79">
        <v>0</v>
      </c>
    </row>
    <row r="21" spans="1:10" s="10" customFormat="1" ht="76.900000000000006" customHeight="1" x14ac:dyDescent="0.2">
      <c r="A21" s="68" t="s">
        <v>80</v>
      </c>
      <c r="B21" s="78">
        <f>362000+6000</f>
        <v>368000</v>
      </c>
      <c r="C21" s="22">
        <f t="shared" si="1"/>
        <v>368000</v>
      </c>
      <c r="D21" s="22">
        <v>0</v>
      </c>
      <c r="E21" s="22">
        <v>0</v>
      </c>
      <c r="F21" s="22">
        <v>245300</v>
      </c>
      <c r="G21" s="22">
        <v>223652.09</v>
      </c>
      <c r="H21" s="22">
        <f>+G21</f>
        <v>223652.09</v>
      </c>
      <c r="I21" s="22">
        <v>0</v>
      </c>
      <c r="J21" s="79">
        <v>0</v>
      </c>
    </row>
    <row r="22" spans="1:10" s="10" customFormat="1" ht="30.75" customHeight="1" x14ac:dyDescent="0.2">
      <c r="A22" s="69" t="s">
        <v>9</v>
      </c>
      <c r="B22" s="21">
        <f t="shared" ref="B22:J22" si="2">B23+B35+B34</f>
        <v>4088901.7</v>
      </c>
      <c r="C22" s="21">
        <f t="shared" si="2"/>
        <v>4088901.7</v>
      </c>
      <c r="D22" s="21">
        <f>D23+D35+D34</f>
        <v>0</v>
      </c>
      <c r="E22" s="21">
        <f t="shared" si="2"/>
        <v>0</v>
      </c>
      <c r="F22" s="21">
        <f t="shared" si="2"/>
        <v>3214341.5</v>
      </c>
      <c r="G22" s="21">
        <f>G23+G35+G34</f>
        <v>3235037.92</v>
      </c>
      <c r="H22" s="21">
        <f>H23+H35+H34</f>
        <v>3235037.92</v>
      </c>
      <c r="I22" s="21">
        <f t="shared" si="2"/>
        <v>0</v>
      </c>
      <c r="J22" s="21">
        <f t="shared" si="2"/>
        <v>0</v>
      </c>
    </row>
    <row r="23" spans="1:10" s="10" customFormat="1" ht="33.75" customHeight="1" x14ac:dyDescent="0.2">
      <c r="A23" s="69" t="s">
        <v>50</v>
      </c>
      <c r="B23" s="21">
        <f t="shared" ref="B23:H23" si="3">+B24+B25+B26+B27+B28+B29+B30+B31++B32+B33</f>
        <v>3595682</v>
      </c>
      <c r="C23" s="21">
        <f t="shared" si="3"/>
        <v>3595682</v>
      </c>
      <c r="D23" s="21">
        <f t="shared" si="3"/>
        <v>0</v>
      </c>
      <c r="E23" s="21">
        <f t="shared" si="3"/>
        <v>0</v>
      </c>
      <c r="F23" s="21">
        <f t="shared" si="3"/>
        <v>2833816.8</v>
      </c>
      <c r="G23" s="21">
        <f t="shared" si="3"/>
        <v>2830179.9</v>
      </c>
      <c r="H23" s="21">
        <f t="shared" si="3"/>
        <v>2830179.9</v>
      </c>
      <c r="I23" s="21">
        <v>0</v>
      </c>
      <c r="J23" s="21">
        <v>0</v>
      </c>
    </row>
    <row r="24" spans="1:10" s="10" customFormat="1" ht="85.15" customHeight="1" x14ac:dyDescent="0.2">
      <c r="A24" s="70" t="s">
        <v>51</v>
      </c>
      <c r="B24" s="22">
        <v>14.7</v>
      </c>
      <c r="C24" s="22">
        <f>+B24</f>
        <v>14.7</v>
      </c>
      <c r="D24" s="22">
        <v>0</v>
      </c>
      <c r="E24" s="22">
        <v>0</v>
      </c>
      <c r="F24" s="22">
        <v>10.8</v>
      </c>
      <c r="G24" s="22">
        <v>7.98</v>
      </c>
      <c r="H24" s="22">
        <f t="shared" ref="H24:H27" si="4">+G24</f>
        <v>7.98</v>
      </c>
      <c r="I24" s="22">
        <v>0</v>
      </c>
      <c r="J24" s="22">
        <v>0</v>
      </c>
    </row>
    <row r="25" spans="1:10" s="10" customFormat="1" ht="73.900000000000006" customHeight="1" x14ac:dyDescent="0.2">
      <c r="A25" s="70" t="s">
        <v>52</v>
      </c>
      <c r="B25" s="22">
        <v>183.5</v>
      </c>
      <c r="C25" s="22">
        <f>+B25</f>
        <v>183.5</v>
      </c>
      <c r="D25" s="22">
        <v>0</v>
      </c>
      <c r="E25" s="22">
        <v>0</v>
      </c>
      <c r="F25" s="22">
        <v>138</v>
      </c>
      <c r="G25" s="22">
        <v>240.85</v>
      </c>
      <c r="H25" s="22">
        <f t="shared" si="4"/>
        <v>240.85</v>
      </c>
      <c r="I25" s="22">
        <v>0</v>
      </c>
      <c r="J25" s="22">
        <v>0</v>
      </c>
    </row>
    <row r="26" spans="1:10" s="10" customFormat="1" ht="81.599999999999994" customHeight="1" x14ac:dyDescent="0.2">
      <c r="A26" s="70" t="s">
        <v>53</v>
      </c>
      <c r="B26" s="22">
        <v>2018.8</v>
      </c>
      <c r="C26" s="22">
        <f>+B26</f>
        <v>2018.8</v>
      </c>
      <c r="D26" s="22">
        <v>0</v>
      </c>
      <c r="E26" s="22">
        <v>0</v>
      </c>
      <c r="F26" s="22">
        <v>1545</v>
      </c>
      <c r="G26" s="22">
        <v>2460.9</v>
      </c>
      <c r="H26" s="22">
        <f t="shared" si="4"/>
        <v>2460.9</v>
      </c>
      <c r="I26" s="22">
        <v>0</v>
      </c>
      <c r="J26" s="22">
        <v>0</v>
      </c>
    </row>
    <row r="27" spans="1:10" s="10" customFormat="1" ht="78" customHeight="1" x14ac:dyDescent="0.2">
      <c r="A27" s="70" t="s">
        <v>54</v>
      </c>
      <c r="B27" s="22">
        <v>8415</v>
      </c>
      <c r="C27" s="22">
        <f>+B27</f>
        <v>8415</v>
      </c>
      <c r="D27" s="22">
        <v>0</v>
      </c>
      <c r="E27" s="22">
        <v>0</v>
      </c>
      <c r="F27" s="22">
        <v>6240</v>
      </c>
      <c r="G27" s="22">
        <v>6027.38</v>
      </c>
      <c r="H27" s="22">
        <f t="shared" si="4"/>
        <v>6027.38</v>
      </c>
      <c r="I27" s="22">
        <v>0</v>
      </c>
      <c r="J27" s="22">
        <v>0</v>
      </c>
    </row>
    <row r="28" spans="1:10" s="10" customFormat="1" ht="44.25" customHeight="1" x14ac:dyDescent="0.2">
      <c r="A28" s="70" t="s">
        <v>10</v>
      </c>
      <c r="B28" s="22">
        <v>516700</v>
      </c>
      <c r="C28" s="22">
        <f t="shared" ref="C28:C35" si="5">B28</f>
        <v>516700</v>
      </c>
      <c r="D28" s="22">
        <v>0</v>
      </c>
      <c r="E28" s="22">
        <v>0</v>
      </c>
      <c r="F28" s="22">
        <v>385600</v>
      </c>
      <c r="G28" s="22">
        <v>358537.8</v>
      </c>
      <c r="H28" s="22">
        <f t="shared" ref="H28:H35" si="6">G28</f>
        <v>358537.8</v>
      </c>
      <c r="I28" s="22">
        <v>0</v>
      </c>
      <c r="J28" s="22">
        <v>0</v>
      </c>
    </row>
    <row r="29" spans="1:10" s="10" customFormat="1" ht="36.75" customHeight="1" x14ac:dyDescent="0.2">
      <c r="A29" s="70" t="s">
        <v>11</v>
      </c>
      <c r="B29" s="22">
        <v>2947740</v>
      </c>
      <c r="C29" s="22">
        <f t="shared" si="5"/>
        <v>2947740</v>
      </c>
      <c r="D29" s="22">
        <v>0</v>
      </c>
      <c r="E29" s="22">
        <v>0</v>
      </c>
      <c r="F29" s="22">
        <v>2353200</v>
      </c>
      <c r="G29" s="22">
        <v>2375635.21</v>
      </c>
      <c r="H29" s="22">
        <f t="shared" si="6"/>
        <v>2375635.21</v>
      </c>
      <c r="I29" s="22">
        <v>0</v>
      </c>
      <c r="J29" s="22">
        <v>0</v>
      </c>
    </row>
    <row r="30" spans="1:10" s="10" customFormat="1" ht="39" customHeight="1" x14ac:dyDescent="0.2">
      <c r="A30" s="70" t="s">
        <v>12</v>
      </c>
      <c r="B30" s="22">
        <v>12080</v>
      </c>
      <c r="C30" s="22">
        <f t="shared" si="5"/>
        <v>12080</v>
      </c>
      <c r="D30" s="22">
        <v>0</v>
      </c>
      <c r="E30" s="22">
        <v>0</v>
      </c>
      <c r="F30" s="22">
        <v>9400</v>
      </c>
      <c r="G30" s="22">
        <v>9531.9</v>
      </c>
      <c r="H30" s="22">
        <f t="shared" si="6"/>
        <v>9531.9</v>
      </c>
      <c r="I30" s="22">
        <v>0</v>
      </c>
      <c r="J30" s="22">
        <v>0</v>
      </c>
    </row>
    <row r="31" spans="1:10" s="10" customFormat="1" ht="33" customHeight="1" x14ac:dyDescent="0.2">
      <c r="A31" s="70" t="s">
        <v>13</v>
      </c>
      <c r="B31" s="22">
        <v>106880</v>
      </c>
      <c r="C31" s="22">
        <f t="shared" si="5"/>
        <v>106880</v>
      </c>
      <c r="D31" s="22">
        <v>0</v>
      </c>
      <c r="E31" s="22">
        <v>0</v>
      </c>
      <c r="F31" s="22">
        <v>76400</v>
      </c>
      <c r="G31" s="22">
        <v>75518.880000000005</v>
      </c>
      <c r="H31" s="22">
        <f t="shared" si="6"/>
        <v>75518.880000000005</v>
      </c>
      <c r="I31" s="22">
        <v>0</v>
      </c>
      <c r="J31" s="22">
        <v>0</v>
      </c>
    </row>
    <row r="32" spans="1:10" s="10" customFormat="1" ht="40.9" customHeight="1" x14ac:dyDescent="0.2">
      <c r="A32" s="70" t="s">
        <v>14</v>
      </c>
      <c r="B32" s="22">
        <f>600+300</f>
        <v>900</v>
      </c>
      <c r="C32" s="22">
        <f t="shared" si="5"/>
        <v>900</v>
      </c>
      <c r="D32" s="22">
        <v>0</v>
      </c>
      <c r="E32" s="22">
        <v>0</v>
      </c>
      <c r="F32" s="22">
        <v>733</v>
      </c>
      <c r="G32" s="22">
        <v>1721.73</v>
      </c>
      <c r="H32" s="22">
        <f t="shared" si="6"/>
        <v>1721.73</v>
      </c>
      <c r="I32" s="22">
        <v>0</v>
      </c>
      <c r="J32" s="22">
        <v>0</v>
      </c>
    </row>
    <row r="33" spans="1:10" s="10" customFormat="1" ht="37.15" customHeight="1" x14ac:dyDescent="0.2">
      <c r="A33" s="70" t="s">
        <v>15</v>
      </c>
      <c r="B33" s="22">
        <v>750</v>
      </c>
      <c r="C33" s="22">
        <f t="shared" si="5"/>
        <v>750</v>
      </c>
      <c r="D33" s="22">
        <v>0</v>
      </c>
      <c r="E33" s="22">
        <v>0</v>
      </c>
      <c r="F33" s="22">
        <v>550</v>
      </c>
      <c r="G33" s="22">
        <v>497.27</v>
      </c>
      <c r="H33" s="22">
        <f t="shared" si="6"/>
        <v>497.27</v>
      </c>
      <c r="I33" s="22">
        <v>0</v>
      </c>
      <c r="J33" s="22">
        <v>0</v>
      </c>
    </row>
    <row r="34" spans="1:10" s="10" customFormat="1" ht="30.6" customHeight="1" x14ac:dyDescent="0.2">
      <c r="A34" s="68" t="s">
        <v>55</v>
      </c>
      <c r="B34" s="22">
        <v>1540</v>
      </c>
      <c r="C34" s="22">
        <f t="shared" si="5"/>
        <v>1540</v>
      </c>
      <c r="D34" s="22">
        <v>0</v>
      </c>
      <c r="E34" s="22">
        <v>0</v>
      </c>
      <c r="F34" s="80">
        <v>1273</v>
      </c>
      <c r="G34" s="22">
        <v>1215.69</v>
      </c>
      <c r="H34" s="22">
        <f t="shared" si="6"/>
        <v>1215.69</v>
      </c>
      <c r="I34" s="22">
        <v>0</v>
      </c>
      <c r="J34" s="79">
        <v>0</v>
      </c>
    </row>
    <row r="35" spans="1:10" s="10" customFormat="1" ht="30.6" customHeight="1" x14ac:dyDescent="0.2">
      <c r="A35" s="68" t="s">
        <v>56</v>
      </c>
      <c r="B35" s="22">
        <v>491679.7</v>
      </c>
      <c r="C35" s="22">
        <f t="shared" si="5"/>
        <v>491679.7</v>
      </c>
      <c r="D35" s="22">
        <v>0</v>
      </c>
      <c r="E35" s="22">
        <v>0</v>
      </c>
      <c r="F35" s="80">
        <v>379251.7</v>
      </c>
      <c r="G35" s="22">
        <v>403642.33</v>
      </c>
      <c r="H35" s="22">
        <f t="shared" si="6"/>
        <v>403642.33</v>
      </c>
      <c r="I35" s="22">
        <v>0</v>
      </c>
      <c r="J35" s="22">
        <v>0</v>
      </c>
    </row>
    <row r="36" spans="1:10" s="10" customFormat="1" ht="35.25" customHeight="1" x14ac:dyDescent="0.2">
      <c r="A36" s="68" t="s">
        <v>61</v>
      </c>
      <c r="B36" s="22">
        <v>23950</v>
      </c>
      <c r="C36" s="22">
        <v>0</v>
      </c>
      <c r="D36" s="22">
        <f>+B36</f>
        <v>23950</v>
      </c>
      <c r="E36" s="22">
        <v>0</v>
      </c>
      <c r="F36" s="80">
        <v>0</v>
      </c>
      <c r="G36" s="22">
        <v>23755.9</v>
      </c>
      <c r="H36" s="22">
        <v>0</v>
      </c>
      <c r="I36" s="22">
        <f>G36</f>
        <v>23755.9</v>
      </c>
      <c r="J36" s="79">
        <v>0</v>
      </c>
    </row>
    <row r="37" spans="1:10" s="10" customFormat="1" ht="67.150000000000006" customHeight="1" x14ac:dyDescent="0.2">
      <c r="A37" s="71" t="s">
        <v>91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</row>
    <row r="38" spans="1:10" s="10" customFormat="1" ht="45" customHeight="1" x14ac:dyDescent="0.2">
      <c r="A38" s="67" t="s">
        <v>57</v>
      </c>
      <c r="B38" s="21">
        <f>SUM(B39:B50)</f>
        <v>257762.04200000002</v>
      </c>
      <c r="C38" s="21">
        <f>SUM(C39:C50)</f>
        <v>73687.33</v>
      </c>
      <c r="D38" s="21">
        <f>SUM(D39:D50)</f>
        <v>184074.712</v>
      </c>
      <c r="E38" s="81">
        <f t="shared" ref="E38:J38" si="7">SUM(E39:E50)</f>
        <v>1.2E-2</v>
      </c>
      <c r="F38" s="21">
        <f t="shared" si="7"/>
        <v>53401.96</v>
      </c>
      <c r="G38" s="21">
        <f t="shared" si="7"/>
        <v>232998.60199999998</v>
      </c>
      <c r="H38" s="21">
        <f t="shared" si="7"/>
        <v>55870.83</v>
      </c>
      <c r="I38" s="21">
        <f t="shared" si="7"/>
        <v>177127.772</v>
      </c>
      <c r="J38" s="81">
        <f t="shared" si="7"/>
        <v>1.2E-2</v>
      </c>
    </row>
    <row r="39" spans="1:10" s="10" customFormat="1" ht="80.45" customHeight="1" x14ac:dyDescent="0.2">
      <c r="A39" s="68" t="s">
        <v>16</v>
      </c>
      <c r="B39" s="22">
        <v>1500</v>
      </c>
      <c r="C39" s="22">
        <f t="shared" ref="C39:C40" si="8">+B39</f>
        <v>1500</v>
      </c>
      <c r="D39" s="22">
        <v>0</v>
      </c>
      <c r="E39" s="22">
        <v>0</v>
      </c>
      <c r="F39" s="22">
        <v>900</v>
      </c>
      <c r="G39" s="22">
        <v>108.74</v>
      </c>
      <c r="H39" s="22">
        <f t="shared" ref="H39" si="9">+G39</f>
        <v>108.74</v>
      </c>
      <c r="I39" s="22">
        <v>0</v>
      </c>
      <c r="J39" s="79">
        <v>0</v>
      </c>
    </row>
    <row r="40" spans="1:10" s="10" customFormat="1" ht="36" customHeight="1" x14ac:dyDescent="0.2">
      <c r="A40" s="68" t="s">
        <v>59</v>
      </c>
      <c r="B40" s="22">
        <v>31200</v>
      </c>
      <c r="C40" s="22">
        <f t="shared" si="8"/>
        <v>31200</v>
      </c>
      <c r="D40" s="22">
        <v>0</v>
      </c>
      <c r="E40" s="22">
        <v>0</v>
      </c>
      <c r="F40" s="22">
        <v>24273</v>
      </c>
      <c r="G40" s="22">
        <v>30192.81</v>
      </c>
      <c r="H40" s="22">
        <f>G40</f>
        <v>30192.81</v>
      </c>
      <c r="I40" s="22">
        <v>0</v>
      </c>
      <c r="J40" s="22">
        <v>0</v>
      </c>
    </row>
    <row r="41" spans="1:10" s="10" customFormat="1" ht="118.15" customHeight="1" x14ac:dyDescent="0.2">
      <c r="A41" s="68" t="s">
        <v>141</v>
      </c>
      <c r="B41" s="79">
        <v>265</v>
      </c>
      <c r="C41" s="79">
        <f>+B41</f>
        <v>265</v>
      </c>
      <c r="D41" s="79">
        <v>0</v>
      </c>
      <c r="E41" s="79">
        <v>0</v>
      </c>
      <c r="F41" s="22">
        <v>163</v>
      </c>
      <c r="G41" s="22">
        <v>103.47</v>
      </c>
      <c r="H41" s="22">
        <f t="shared" ref="H41:H45" si="10">+G41</f>
        <v>103.47</v>
      </c>
      <c r="I41" s="22">
        <v>0</v>
      </c>
      <c r="J41" s="79">
        <v>0</v>
      </c>
    </row>
    <row r="42" spans="1:10" s="10" customFormat="1" ht="79.150000000000006" customHeight="1" x14ac:dyDescent="0.2">
      <c r="A42" s="68" t="s">
        <v>95</v>
      </c>
      <c r="B42" s="22">
        <v>4500</v>
      </c>
      <c r="C42" s="22">
        <f>+B42</f>
        <v>4500</v>
      </c>
      <c r="D42" s="79">
        <v>0</v>
      </c>
      <c r="E42" s="79">
        <v>0</v>
      </c>
      <c r="F42" s="22">
        <v>0</v>
      </c>
      <c r="G42" s="22">
        <v>-5745</v>
      </c>
      <c r="H42" s="22">
        <f t="shared" si="10"/>
        <v>-5745</v>
      </c>
      <c r="I42" s="22">
        <v>0</v>
      </c>
      <c r="J42" s="79">
        <v>0</v>
      </c>
    </row>
    <row r="43" spans="1:10" s="10" customFormat="1" ht="85.9" customHeight="1" x14ac:dyDescent="0.2">
      <c r="A43" s="68" t="s">
        <v>17</v>
      </c>
      <c r="B43" s="22">
        <v>6000</v>
      </c>
      <c r="C43" s="22">
        <f t="shared" ref="C43:C44" si="11">+B43</f>
        <v>6000</v>
      </c>
      <c r="D43" s="22">
        <v>0</v>
      </c>
      <c r="E43" s="22">
        <v>0</v>
      </c>
      <c r="F43" s="22">
        <v>4500</v>
      </c>
      <c r="G43" s="22">
        <v>4864.41</v>
      </c>
      <c r="H43" s="22">
        <f t="shared" si="10"/>
        <v>4864.41</v>
      </c>
      <c r="I43" s="22">
        <v>0</v>
      </c>
      <c r="J43" s="79">
        <v>0</v>
      </c>
    </row>
    <row r="44" spans="1:10" s="10" customFormat="1" ht="36.6" customHeight="1" x14ac:dyDescent="0.2">
      <c r="A44" s="68" t="s">
        <v>58</v>
      </c>
      <c r="B44" s="22">
        <f>50+1300</f>
        <v>1350</v>
      </c>
      <c r="C44" s="22">
        <f t="shared" si="11"/>
        <v>1350</v>
      </c>
      <c r="D44" s="22">
        <v>0</v>
      </c>
      <c r="E44" s="22">
        <v>0</v>
      </c>
      <c r="F44" s="22">
        <v>784</v>
      </c>
      <c r="G44" s="22">
        <f>-99.27+786.39</f>
        <v>687.12</v>
      </c>
      <c r="H44" s="22">
        <f t="shared" si="10"/>
        <v>687.12</v>
      </c>
      <c r="I44" s="22">
        <v>0</v>
      </c>
      <c r="J44" s="22">
        <v>0</v>
      </c>
    </row>
    <row r="45" spans="1:10" s="10" customFormat="1" ht="39.75" customHeight="1" x14ac:dyDescent="0.2">
      <c r="A45" s="68" t="s">
        <v>18</v>
      </c>
      <c r="B45" s="22">
        <f>4650+100</f>
        <v>4750</v>
      </c>
      <c r="C45" s="22">
        <v>4750</v>
      </c>
      <c r="D45" s="22">
        <v>0</v>
      </c>
      <c r="E45" s="22">
        <v>0</v>
      </c>
      <c r="F45" s="22">
        <v>4112</v>
      </c>
      <c r="G45" s="22">
        <v>4956.01</v>
      </c>
      <c r="H45" s="22">
        <f t="shared" si="10"/>
        <v>4956.01</v>
      </c>
      <c r="I45" s="22">
        <v>0</v>
      </c>
      <c r="J45" s="79">
        <v>0</v>
      </c>
    </row>
    <row r="46" spans="1:10" s="10" customFormat="1" ht="41.25" customHeight="1" x14ac:dyDescent="0.2">
      <c r="A46" s="68" t="s">
        <v>19</v>
      </c>
      <c r="B46" s="22">
        <v>6522.33</v>
      </c>
      <c r="C46" s="22">
        <f>+B46</f>
        <v>6522.33</v>
      </c>
      <c r="D46" s="22">
        <v>0</v>
      </c>
      <c r="E46" s="22">
        <v>0</v>
      </c>
      <c r="F46" s="22">
        <v>5959.96</v>
      </c>
      <c r="G46" s="22">
        <v>6314.21</v>
      </c>
      <c r="H46" s="22">
        <f>+G46</f>
        <v>6314.21</v>
      </c>
      <c r="I46" s="22">
        <v>0</v>
      </c>
      <c r="J46" s="22">
        <v>0</v>
      </c>
    </row>
    <row r="47" spans="1:10" s="10" customFormat="1" ht="101.45" customHeight="1" x14ac:dyDescent="0.2">
      <c r="A47" s="82" t="s">
        <v>21</v>
      </c>
      <c r="B47" s="22">
        <v>50</v>
      </c>
      <c r="C47" s="22">
        <v>0</v>
      </c>
      <c r="D47" s="22">
        <f>B47</f>
        <v>50</v>
      </c>
      <c r="E47" s="22">
        <v>0</v>
      </c>
      <c r="F47" s="22">
        <v>0</v>
      </c>
      <c r="G47" s="22">
        <v>5149.76</v>
      </c>
      <c r="H47" s="22">
        <v>0</v>
      </c>
      <c r="I47" s="22">
        <f>+G47</f>
        <v>5149.76</v>
      </c>
      <c r="J47" s="79">
        <v>0</v>
      </c>
    </row>
    <row r="48" spans="1:10" s="10" customFormat="1" ht="232.15" customHeight="1" x14ac:dyDescent="0.2">
      <c r="A48" s="68" t="s">
        <v>86</v>
      </c>
      <c r="B48" s="22">
        <v>17600</v>
      </c>
      <c r="C48" s="22">
        <f>+B48</f>
        <v>17600</v>
      </c>
      <c r="D48" s="22">
        <v>0</v>
      </c>
      <c r="E48" s="22">
        <v>0</v>
      </c>
      <c r="F48" s="22">
        <v>12710</v>
      </c>
      <c r="G48" s="22">
        <v>14389.06</v>
      </c>
      <c r="H48" s="22">
        <f>+G48</f>
        <v>14389.06</v>
      </c>
      <c r="I48" s="22">
        <v>0</v>
      </c>
      <c r="J48" s="79">
        <v>0</v>
      </c>
    </row>
    <row r="49" spans="1:10" s="10" customFormat="1" ht="37.9" customHeight="1" x14ac:dyDescent="0.2">
      <c r="A49" s="68" t="s">
        <v>22</v>
      </c>
      <c r="B49" s="22">
        <v>184024.7</v>
      </c>
      <c r="C49" s="22">
        <v>0</v>
      </c>
      <c r="D49" s="22">
        <f>B49</f>
        <v>184024.7</v>
      </c>
      <c r="E49" s="22">
        <v>0</v>
      </c>
      <c r="F49" s="22">
        <v>0</v>
      </c>
      <c r="G49" s="22">
        <v>171978</v>
      </c>
      <c r="H49" s="22">
        <v>0</v>
      </c>
      <c r="I49" s="22">
        <f>+G49</f>
        <v>171978</v>
      </c>
      <c r="J49" s="22">
        <v>0</v>
      </c>
    </row>
    <row r="50" spans="1:10" s="10" customFormat="1" ht="148.15" customHeight="1" x14ac:dyDescent="0.2">
      <c r="A50" s="72" t="s">
        <v>132</v>
      </c>
      <c r="B50" s="83">
        <v>1.2E-2</v>
      </c>
      <c r="C50" s="84">
        <v>0</v>
      </c>
      <c r="D50" s="83">
        <f>+B50</f>
        <v>1.2E-2</v>
      </c>
      <c r="E50" s="83">
        <f>D50</f>
        <v>1.2E-2</v>
      </c>
      <c r="F50" s="22">
        <v>0</v>
      </c>
      <c r="G50" s="83">
        <f>I50</f>
        <v>1.2E-2</v>
      </c>
      <c r="H50" s="22">
        <v>0</v>
      </c>
      <c r="I50" s="83">
        <v>1.2E-2</v>
      </c>
      <c r="J50" s="83">
        <v>1.2E-2</v>
      </c>
    </row>
    <row r="51" spans="1:10" s="9" customFormat="1" ht="33" customHeight="1" x14ac:dyDescent="0.2">
      <c r="A51" s="67" t="s">
        <v>60</v>
      </c>
      <c r="B51" s="21">
        <f t="shared" ref="B51:J51" si="12">+B53+B55</f>
        <v>17652.5</v>
      </c>
      <c r="C51" s="21">
        <f t="shared" si="12"/>
        <v>0</v>
      </c>
      <c r="D51" s="21">
        <f>+D53+D55</f>
        <v>17652.5</v>
      </c>
      <c r="E51" s="21">
        <f t="shared" si="12"/>
        <v>17652.5</v>
      </c>
      <c r="F51" s="21">
        <f t="shared" si="12"/>
        <v>0</v>
      </c>
      <c r="G51" s="21">
        <f>+G53+G55+G54</f>
        <v>19147.519999999997</v>
      </c>
      <c r="H51" s="21">
        <f>+H53+H55+H54</f>
        <v>2.82</v>
      </c>
      <c r="I51" s="21">
        <f t="shared" si="12"/>
        <v>19144.699999999997</v>
      </c>
      <c r="J51" s="21">
        <f t="shared" si="12"/>
        <v>19144.699999999997</v>
      </c>
    </row>
    <row r="52" spans="1:10" s="9" customFormat="1" ht="26.25" customHeight="1" x14ac:dyDescent="0.2">
      <c r="A52" s="73" t="s">
        <v>1</v>
      </c>
      <c r="B52" s="21"/>
      <c r="C52" s="21"/>
      <c r="D52" s="21"/>
      <c r="E52" s="21"/>
      <c r="F52" s="22"/>
      <c r="G52" s="21"/>
      <c r="H52" s="21"/>
      <c r="I52" s="21"/>
      <c r="J52" s="21"/>
    </row>
    <row r="53" spans="1:10" s="10" customFormat="1" ht="78" customHeight="1" x14ac:dyDescent="0.2">
      <c r="A53" s="68" t="s">
        <v>23</v>
      </c>
      <c r="B53" s="22">
        <f>5560+10040</f>
        <v>15600</v>
      </c>
      <c r="C53" s="22">
        <v>0</v>
      </c>
      <c r="D53" s="22">
        <f>+B53</f>
        <v>15600</v>
      </c>
      <c r="E53" s="22">
        <f>+D53</f>
        <v>15600</v>
      </c>
      <c r="F53" s="22">
        <v>0</v>
      </c>
      <c r="G53" s="22">
        <v>18734.03</v>
      </c>
      <c r="H53" s="22">
        <v>0</v>
      </c>
      <c r="I53" s="22">
        <f>+G53</f>
        <v>18734.03</v>
      </c>
      <c r="J53" s="22">
        <f>+I53</f>
        <v>18734.03</v>
      </c>
    </row>
    <row r="54" spans="1:10" s="10" customFormat="1" ht="70.5" customHeight="1" x14ac:dyDescent="0.2">
      <c r="A54" s="68" t="s">
        <v>83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f>H54</f>
        <v>2.82</v>
      </c>
      <c r="H54" s="22">
        <v>2.82</v>
      </c>
      <c r="I54" s="22">
        <v>0</v>
      </c>
      <c r="J54" s="79">
        <v>0</v>
      </c>
    </row>
    <row r="55" spans="1:10" s="10" customFormat="1" ht="33.75" customHeight="1" x14ac:dyDescent="0.2">
      <c r="A55" s="72" t="s">
        <v>24</v>
      </c>
      <c r="B55" s="22">
        <v>2052.5</v>
      </c>
      <c r="C55" s="22">
        <v>0</v>
      </c>
      <c r="D55" s="22">
        <f>+B55</f>
        <v>2052.5</v>
      </c>
      <c r="E55" s="22">
        <f>+D55</f>
        <v>2052.5</v>
      </c>
      <c r="F55" s="22">
        <v>0</v>
      </c>
      <c r="G55" s="22">
        <v>410.67</v>
      </c>
      <c r="H55" s="22">
        <v>0</v>
      </c>
      <c r="I55" s="22">
        <f>+G55</f>
        <v>410.67</v>
      </c>
      <c r="J55" s="79">
        <f>+I55</f>
        <v>410.67</v>
      </c>
    </row>
    <row r="56" spans="1:10" s="10" customFormat="1" ht="102" customHeight="1" x14ac:dyDescent="0.2">
      <c r="A56" s="68" t="s">
        <v>90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v>416.12</v>
      </c>
      <c r="H56" s="22">
        <v>0</v>
      </c>
      <c r="I56" s="22">
        <f>+G56</f>
        <v>416.12</v>
      </c>
      <c r="J56" s="79">
        <v>0</v>
      </c>
    </row>
    <row r="57" spans="1:10" ht="42" customHeight="1" x14ac:dyDescent="0.2">
      <c r="A57" s="69" t="s">
        <v>93</v>
      </c>
      <c r="B57" s="21">
        <f>B15+B38+B51</f>
        <v>8753966.2419999987</v>
      </c>
      <c r="C57" s="21">
        <f>C15+C38+C51</f>
        <v>8528289.0299999993</v>
      </c>
      <c r="D57" s="21">
        <f>D15+D38+D51</f>
        <v>225677.212</v>
      </c>
      <c r="E57" s="21">
        <f>E15+E38+E51</f>
        <v>17652.511999999999</v>
      </c>
      <c r="F57" s="21">
        <f>F15+F38+F51</f>
        <v>6473075.46</v>
      </c>
      <c r="G57" s="21">
        <f>G15+G38+G51+G56</f>
        <v>6746018.4419999998</v>
      </c>
      <c r="H57" s="21">
        <f>H15+H38+H51</f>
        <v>6525573.9500000002</v>
      </c>
      <c r="I57" s="21">
        <f>I15+I38+I51+I56</f>
        <v>220444.49199999997</v>
      </c>
      <c r="J57" s="21">
        <f>J15+J38+J51</f>
        <v>19144.711999999996</v>
      </c>
    </row>
    <row r="58" spans="1:10" s="10" customFormat="1" ht="47.45" customHeight="1" x14ac:dyDescent="0.2">
      <c r="A58" s="68" t="s">
        <v>20</v>
      </c>
      <c r="B58" s="21">
        <f>+C58+D58</f>
        <v>1848816.9500000002</v>
      </c>
      <c r="C58" s="21">
        <v>1471508.05</v>
      </c>
      <c r="D58" s="21">
        <v>377308.9</v>
      </c>
      <c r="E58" s="21">
        <v>377308.9</v>
      </c>
      <c r="F58" s="21">
        <v>1102812.42</v>
      </c>
      <c r="G58" s="85">
        <f>H58+I58</f>
        <v>1218470.43</v>
      </c>
      <c r="H58" s="85">
        <v>1095175.43</v>
      </c>
      <c r="I58" s="85">
        <v>123295</v>
      </c>
      <c r="J58" s="21">
        <v>123295</v>
      </c>
    </row>
    <row r="59" spans="1:10" ht="37.15" customHeight="1" x14ac:dyDescent="0.2">
      <c r="A59" s="38" t="s">
        <v>94</v>
      </c>
      <c r="B59" s="23">
        <f>B57+B58</f>
        <v>10602783.191999998</v>
      </c>
      <c r="C59" s="23">
        <f t="shared" ref="C59:F59" si="13">C57+C58</f>
        <v>9999797.0800000001</v>
      </c>
      <c r="D59" s="86">
        <f t="shared" si="13"/>
        <v>602986.11199999996</v>
      </c>
      <c r="E59" s="23">
        <f t="shared" si="13"/>
        <v>394961.41200000001</v>
      </c>
      <c r="F59" s="23">
        <f t="shared" si="13"/>
        <v>7575887.8799999999</v>
      </c>
      <c r="G59" s="23">
        <f>G57+G58</f>
        <v>7964488.8719999995</v>
      </c>
      <c r="H59" s="23">
        <f>H57+H58</f>
        <v>7620749.3799999999</v>
      </c>
      <c r="I59" s="23">
        <f>I57+I58</f>
        <v>343739.49199999997</v>
      </c>
      <c r="J59" s="23">
        <f>J57+J58</f>
        <v>142439.712</v>
      </c>
    </row>
    <row r="60" spans="1:10" ht="36.75" customHeight="1" x14ac:dyDescent="0.2">
      <c r="A60" s="39" t="s">
        <v>62</v>
      </c>
      <c r="B60" s="24"/>
      <c r="C60" s="25"/>
      <c r="D60" s="26"/>
      <c r="E60" s="26"/>
      <c r="F60" s="26"/>
      <c r="G60" s="27"/>
      <c r="H60" s="25"/>
      <c r="I60" s="28"/>
      <c r="J60" s="26"/>
    </row>
    <row r="61" spans="1:10" s="10" customFormat="1" ht="36" customHeight="1" x14ac:dyDescent="0.2">
      <c r="A61" s="40" t="s">
        <v>25</v>
      </c>
      <c r="B61" s="29">
        <f>C61+D61</f>
        <v>401560.2</v>
      </c>
      <c r="C61" s="21">
        <v>391348.9</v>
      </c>
      <c r="D61" s="21">
        <v>10211.299999999999</v>
      </c>
      <c r="E61" s="21">
        <v>7328.3</v>
      </c>
      <c r="F61" s="21">
        <v>276062.90000000002</v>
      </c>
      <c r="G61" s="21">
        <f>SUM(H61+I61)</f>
        <v>265970.3</v>
      </c>
      <c r="H61" s="21">
        <v>261750.7</v>
      </c>
      <c r="I61" s="21">
        <v>4219.6000000000004</v>
      </c>
      <c r="J61" s="21">
        <v>1341.5</v>
      </c>
    </row>
    <row r="62" spans="1:10" s="10" customFormat="1" ht="32.25" customHeight="1" x14ac:dyDescent="0.2">
      <c r="A62" s="40" t="s">
        <v>26</v>
      </c>
      <c r="B62" s="29">
        <f>C62+D62</f>
        <v>3716917.5999999996</v>
      </c>
      <c r="C62" s="21">
        <v>3398568.8</v>
      </c>
      <c r="D62" s="21">
        <v>318348.79999999999</v>
      </c>
      <c r="E62" s="21">
        <v>245587.20000000001</v>
      </c>
      <c r="F62" s="21">
        <v>2544392</v>
      </c>
      <c r="G62" s="21">
        <f t="shared" ref="G62:G66" si="14">SUM(H62+I62)</f>
        <v>2414566.5999999996</v>
      </c>
      <c r="H62" s="21">
        <v>2320010.2999999998</v>
      </c>
      <c r="I62" s="21">
        <v>94556.3</v>
      </c>
      <c r="J62" s="21">
        <v>35329.599999999999</v>
      </c>
    </row>
    <row r="63" spans="1:10" s="10" customFormat="1" ht="33.6" customHeight="1" x14ac:dyDescent="0.2">
      <c r="A63" s="40" t="s">
        <v>27</v>
      </c>
      <c r="B63" s="29">
        <f t="shared" ref="B63:B66" si="15">C63+D63</f>
        <v>721306.4</v>
      </c>
      <c r="C63" s="21">
        <v>412252.2</v>
      </c>
      <c r="D63" s="21">
        <v>309054.2</v>
      </c>
      <c r="E63" s="21">
        <v>309054.2</v>
      </c>
      <c r="F63" s="21">
        <v>318100.7</v>
      </c>
      <c r="G63" s="21">
        <f t="shared" si="14"/>
        <v>378950.7</v>
      </c>
      <c r="H63" s="21">
        <v>250030.6</v>
      </c>
      <c r="I63" s="21">
        <v>128920.1</v>
      </c>
      <c r="J63" s="21">
        <v>128920.1</v>
      </c>
    </row>
    <row r="64" spans="1:10" s="10" customFormat="1" ht="32.450000000000003" customHeight="1" x14ac:dyDescent="0.2">
      <c r="A64" s="42" t="s">
        <v>77</v>
      </c>
      <c r="B64" s="29">
        <f t="shared" si="15"/>
        <v>876004</v>
      </c>
      <c r="C64" s="21">
        <v>856382.5</v>
      </c>
      <c r="D64" s="21">
        <v>19621.5</v>
      </c>
      <c r="E64" s="21">
        <v>537</v>
      </c>
      <c r="F64" s="21">
        <v>667170.69999999995</v>
      </c>
      <c r="G64" s="21">
        <f t="shared" si="14"/>
        <v>623691</v>
      </c>
      <c r="H64" s="21">
        <v>608930.80000000005</v>
      </c>
      <c r="I64" s="21">
        <v>14760.2</v>
      </c>
      <c r="J64" s="21">
        <v>25</v>
      </c>
    </row>
    <row r="65" spans="1:10" s="10" customFormat="1" ht="36" customHeight="1" x14ac:dyDescent="0.2">
      <c r="A65" s="40" t="s">
        <v>28</v>
      </c>
      <c r="B65" s="29">
        <f t="shared" si="15"/>
        <v>182499.3</v>
      </c>
      <c r="C65" s="21">
        <v>171562.4</v>
      </c>
      <c r="D65" s="21">
        <v>10936.9</v>
      </c>
      <c r="E65" s="21">
        <v>6141.5</v>
      </c>
      <c r="F65" s="21">
        <v>128923</v>
      </c>
      <c r="G65" s="21">
        <f t="shared" si="14"/>
        <v>122716.2</v>
      </c>
      <c r="H65" s="21">
        <v>116272.4</v>
      </c>
      <c r="I65" s="21">
        <v>6443.8</v>
      </c>
      <c r="J65" s="21">
        <v>2794.1</v>
      </c>
    </row>
    <row r="66" spans="1:10" s="10" customFormat="1" ht="31.9" customHeight="1" x14ac:dyDescent="0.2">
      <c r="A66" s="40" t="s">
        <v>29</v>
      </c>
      <c r="B66" s="29">
        <f t="shared" si="15"/>
        <v>206619.8</v>
      </c>
      <c r="C66" s="21">
        <v>186066.4</v>
      </c>
      <c r="D66" s="21">
        <v>20553.400000000001</v>
      </c>
      <c r="E66" s="21">
        <v>7968.4</v>
      </c>
      <c r="F66" s="21">
        <v>142585.1</v>
      </c>
      <c r="G66" s="21">
        <f t="shared" si="14"/>
        <v>129387.8</v>
      </c>
      <c r="H66" s="21">
        <v>123339.7</v>
      </c>
      <c r="I66" s="21">
        <v>6048.1</v>
      </c>
      <c r="J66" s="21">
        <v>1979.3</v>
      </c>
    </row>
    <row r="67" spans="1:10" s="10" customFormat="1" ht="29.45" customHeight="1" x14ac:dyDescent="0.2">
      <c r="A67" s="42" t="s">
        <v>76</v>
      </c>
      <c r="B67" s="29">
        <f>C67+D67</f>
        <v>1729829.5000000002</v>
      </c>
      <c r="C67" s="21">
        <f>SUM(C68:C74)</f>
        <v>1712922.4000000001</v>
      </c>
      <c r="D67" s="21">
        <f>SUM(D68:D74)</f>
        <v>16907.099999999999</v>
      </c>
      <c r="E67" s="21">
        <f>SUM(E68:E74)</f>
        <v>16630.099999999999</v>
      </c>
      <c r="F67" s="21">
        <f>SUM(F68:F74)</f>
        <v>1426300.3</v>
      </c>
      <c r="G67" s="21">
        <f>H67+I67</f>
        <v>1130517.8999999999</v>
      </c>
      <c r="H67" s="21">
        <f>SUM(H68:H74)</f>
        <v>1121281.8999999999</v>
      </c>
      <c r="I67" s="21">
        <f>SUM(I68:I74)</f>
        <v>9236</v>
      </c>
      <c r="J67" s="21">
        <f>SUM(J68:J74)</f>
        <v>8959</v>
      </c>
    </row>
    <row r="68" spans="1:10" s="10" customFormat="1" ht="58.9" customHeight="1" x14ac:dyDescent="0.2">
      <c r="A68" s="41" t="s">
        <v>66</v>
      </c>
      <c r="B68" s="30">
        <f t="shared" ref="B68:B80" si="16">C68+D68</f>
        <v>42499.3</v>
      </c>
      <c r="C68" s="22">
        <v>42222.3</v>
      </c>
      <c r="D68" s="22">
        <v>277</v>
      </c>
      <c r="E68" s="22">
        <v>0</v>
      </c>
      <c r="F68" s="22">
        <v>32100.400000000001</v>
      </c>
      <c r="G68" s="22">
        <f>H68+I68</f>
        <v>27640.5</v>
      </c>
      <c r="H68" s="22">
        <v>27363.5</v>
      </c>
      <c r="I68" s="22">
        <v>277</v>
      </c>
      <c r="J68" s="22">
        <v>0</v>
      </c>
    </row>
    <row r="69" spans="1:10" s="10" customFormat="1" ht="55.15" customHeight="1" x14ac:dyDescent="0.2">
      <c r="A69" s="41" t="s">
        <v>64</v>
      </c>
      <c r="B69" s="30">
        <f t="shared" si="16"/>
        <v>23753.1</v>
      </c>
      <c r="C69" s="22">
        <v>23753.1</v>
      </c>
      <c r="D69" s="22">
        <v>0</v>
      </c>
      <c r="E69" s="22">
        <v>0</v>
      </c>
      <c r="F69" s="22">
        <v>23753.1</v>
      </c>
      <c r="G69" s="22">
        <f t="shared" ref="G69" si="17">SUM(H69+I69)</f>
        <v>23753.1</v>
      </c>
      <c r="H69" s="22">
        <v>23753.1</v>
      </c>
      <c r="I69" s="22">
        <v>0</v>
      </c>
      <c r="J69" s="22">
        <v>0</v>
      </c>
    </row>
    <row r="70" spans="1:10" s="10" customFormat="1" ht="66.75" customHeight="1" x14ac:dyDescent="0.2">
      <c r="A70" s="41" t="s">
        <v>65</v>
      </c>
      <c r="B70" s="30">
        <f t="shared" si="16"/>
        <v>31976.1</v>
      </c>
      <c r="C70" s="22">
        <v>31576.1</v>
      </c>
      <c r="D70" s="22">
        <v>400</v>
      </c>
      <c r="E70" s="22">
        <v>400</v>
      </c>
      <c r="F70" s="22">
        <v>31576.1</v>
      </c>
      <c r="G70" s="22">
        <f t="shared" ref="G70:G74" si="18">H70+I70</f>
        <v>28657.1</v>
      </c>
      <c r="H70" s="22">
        <v>28657.1</v>
      </c>
      <c r="I70" s="22">
        <v>0</v>
      </c>
      <c r="J70" s="22">
        <v>0</v>
      </c>
    </row>
    <row r="71" spans="1:10" s="10" customFormat="1" ht="34.15" customHeight="1" x14ac:dyDescent="0.2">
      <c r="A71" s="41" t="s">
        <v>30</v>
      </c>
      <c r="B71" s="30">
        <f t="shared" si="16"/>
        <v>1572175.2000000002</v>
      </c>
      <c r="C71" s="22">
        <v>1555945.1</v>
      </c>
      <c r="D71" s="22">
        <v>16230.1</v>
      </c>
      <c r="E71" s="22">
        <v>16230.1</v>
      </c>
      <c r="F71" s="22">
        <v>1287245.3999999999</v>
      </c>
      <c r="G71" s="22">
        <f t="shared" si="18"/>
        <v>1019384.5</v>
      </c>
      <c r="H71" s="22">
        <v>1010425.5</v>
      </c>
      <c r="I71" s="22">
        <v>8959</v>
      </c>
      <c r="J71" s="22">
        <v>8959</v>
      </c>
    </row>
    <row r="72" spans="1:10" s="10" customFormat="1" ht="100.15" customHeight="1" x14ac:dyDescent="0.2">
      <c r="A72" s="41" t="s">
        <v>67</v>
      </c>
      <c r="B72" s="30">
        <f t="shared" si="16"/>
        <v>8.6</v>
      </c>
      <c r="C72" s="22">
        <v>8.6</v>
      </c>
      <c r="D72" s="22">
        <v>0</v>
      </c>
      <c r="E72" s="22">
        <v>0</v>
      </c>
      <c r="F72" s="22">
        <v>0</v>
      </c>
      <c r="G72" s="22">
        <f t="shared" si="18"/>
        <v>0</v>
      </c>
      <c r="H72" s="22">
        <v>0</v>
      </c>
      <c r="I72" s="22">
        <v>0</v>
      </c>
      <c r="J72" s="22">
        <v>0</v>
      </c>
    </row>
    <row r="73" spans="1:10" s="10" customFormat="1" ht="74.45" customHeight="1" x14ac:dyDescent="0.2">
      <c r="A73" s="55" t="s">
        <v>101</v>
      </c>
      <c r="B73" s="30">
        <f>C73+D73</f>
        <v>1050</v>
      </c>
      <c r="C73" s="22">
        <v>1050</v>
      </c>
      <c r="D73" s="22">
        <v>0</v>
      </c>
      <c r="E73" s="22">
        <v>0</v>
      </c>
      <c r="F73" s="22">
        <v>825</v>
      </c>
      <c r="G73" s="22">
        <f t="shared" si="18"/>
        <v>259</v>
      </c>
      <c r="H73" s="22">
        <v>259</v>
      </c>
      <c r="I73" s="22">
        <v>0</v>
      </c>
      <c r="J73" s="22">
        <v>0</v>
      </c>
    </row>
    <row r="74" spans="1:10" s="10" customFormat="1" ht="56.45" customHeight="1" x14ac:dyDescent="0.35">
      <c r="A74" s="37" t="s">
        <v>31</v>
      </c>
      <c r="B74" s="30">
        <f t="shared" si="16"/>
        <v>58367.199999999997</v>
      </c>
      <c r="C74" s="22">
        <v>58367.199999999997</v>
      </c>
      <c r="D74" s="30">
        <v>0</v>
      </c>
      <c r="E74" s="22">
        <v>0</v>
      </c>
      <c r="F74" s="22">
        <v>50800.3</v>
      </c>
      <c r="G74" s="22">
        <f t="shared" si="18"/>
        <v>30823.7</v>
      </c>
      <c r="H74" s="22">
        <v>30823.7</v>
      </c>
      <c r="I74" s="22">
        <v>0</v>
      </c>
      <c r="J74" s="22">
        <v>0</v>
      </c>
    </row>
    <row r="75" spans="1:10" s="10" customFormat="1" ht="42.6" customHeight="1" x14ac:dyDescent="0.2">
      <c r="A75" s="42" t="s">
        <v>32</v>
      </c>
      <c r="B75" s="29">
        <f>C75+D75</f>
        <v>475.3</v>
      </c>
      <c r="C75" s="21">
        <v>475.3</v>
      </c>
      <c r="D75" s="21">
        <v>0</v>
      </c>
      <c r="E75" s="21">
        <v>0</v>
      </c>
      <c r="F75" s="21">
        <v>475.3</v>
      </c>
      <c r="G75" s="21">
        <f>SUM(H75+I75)</f>
        <v>98.1</v>
      </c>
      <c r="H75" s="21">
        <v>98.1</v>
      </c>
      <c r="I75" s="21">
        <v>0</v>
      </c>
      <c r="J75" s="21">
        <v>0</v>
      </c>
    </row>
    <row r="76" spans="1:10" s="10" customFormat="1" ht="48.6" customHeight="1" x14ac:dyDescent="0.2">
      <c r="A76" s="42" t="s">
        <v>33</v>
      </c>
      <c r="B76" s="29">
        <f>C76+D76</f>
        <v>245830.99999999997</v>
      </c>
      <c r="C76" s="21">
        <f>SUM(C77:C83)</f>
        <v>0</v>
      </c>
      <c r="D76" s="21">
        <f>SUM(D77:D83)</f>
        <v>245830.99999999997</v>
      </c>
      <c r="E76" s="21">
        <f>SUM(E77:E83)</f>
        <v>245830.99999999997</v>
      </c>
      <c r="F76" s="21">
        <f>SUM(F77:F80)</f>
        <v>0</v>
      </c>
      <c r="G76" s="21">
        <f>H76+I76</f>
        <v>36389.600000000006</v>
      </c>
      <c r="H76" s="21">
        <f>SUM(H77:H83)</f>
        <v>0</v>
      </c>
      <c r="I76" s="21">
        <f>SUM(I77:I83)</f>
        <v>36389.600000000006</v>
      </c>
      <c r="J76" s="21">
        <f>SUM(J77:J83)</f>
        <v>36389.600000000006</v>
      </c>
    </row>
    <row r="77" spans="1:10" s="10" customFormat="1" ht="48.6" customHeight="1" x14ac:dyDescent="0.2">
      <c r="A77" s="41" t="s">
        <v>96</v>
      </c>
      <c r="B77" s="30">
        <f>C77+D77</f>
        <v>43948.4</v>
      </c>
      <c r="C77" s="22">
        <v>0</v>
      </c>
      <c r="D77" s="22">
        <f>E77</f>
        <v>43948.4</v>
      </c>
      <c r="E77" s="22">
        <v>43948.4</v>
      </c>
      <c r="F77" s="22">
        <v>0</v>
      </c>
      <c r="G77" s="22">
        <f>H77+I77</f>
        <v>935</v>
      </c>
      <c r="H77" s="22">
        <v>0</v>
      </c>
      <c r="I77" s="22">
        <f>J77</f>
        <v>935</v>
      </c>
      <c r="J77" s="22">
        <v>935</v>
      </c>
    </row>
    <row r="78" spans="1:10" s="12" customFormat="1" ht="46.15" customHeight="1" x14ac:dyDescent="0.2">
      <c r="A78" s="41" t="s">
        <v>97</v>
      </c>
      <c r="B78" s="30">
        <f t="shared" si="16"/>
        <v>69011.899999999994</v>
      </c>
      <c r="C78" s="22">
        <v>0</v>
      </c>
      <c r="D78" s="30">
        <f>E78</f>
        <v>69011.899999999994</v>
      </c>
      <c r="E78" s="22">
        <v>69011.899999999994</v>
      </c>
      <c r="F78" s="22">
        <v>0</v>
      </c>
      <c r="G78" s="22">
        <f>H78+I78</f>
        <v>13390.1</v>
      </c>
      <c r="H78" s="22">
        <v>0</v>
      </c>
      <c r="I78" s="22">
        <f>J78</f>
        <v>13390.1</v>
      </c>
      <c r="J78" s="22">
        <v>13390.1</v>
      </c>
    </row>
    <row r="79" spans="1:10" s="12" customFormat="1" ht="50.45" customHeight="1" x14ac:dyDescent="0.2">
      <c r="A79" s="41" t="s">
        <v>98</v>
      </c>
      <c r="B79" s="30">
        <f t="shared" si="16"/>
        <v>19013.5</v>
      </c>
      <c r="C79" s="22">
        <v>0</v>
      </c>
      <c r="D79" s="30">
        <f>E79</f>
        <v>19013.5</v>
      </c>
      <c r="E79" s="22">
        <v>19013.5</v>
      </c>
      <c r="F79" s="22">
        <v>0</v>
      </c>
      <c r="G79" s="22">
        <f t="shared" ref="G79" si="19">H79+I79</f>
        <v>0</v>
      </c>
      <c r="H79" s="22">
        <v>0</v>
      </c>
      <c r="I79" s="22">
        <v>0</v>
      </c>
      <c r="J79" s="22">
        <v>0</v>
      </c>
    </row>
    <row r="80" spans="1:10" s="12" customFormat="1" ht="46.9" customHeight="1" x14ac:dyDescent="0.2">
      <c r="A80" s="41" t="s">
        <v>105</v>
      </c>
      <c r="B80" s="30">
        <f t="shared" si="16"/>
        <v>53285.9</v>
      </c>
      <c r="C80" s="22">
        <v>0</v>
      </c>
      <c r="D80" s="30">
        <f>E80</f>
        <v>53285.9</v>
      </c>
      <c r="E80" s="22">
        <v>53285.9</v>
      </c>
      <c r="F80" s="22">
        <v>0</v>
      </c>
      <c r="G80" s="22">
        <f t="shared" ref="G80" si="20">H80+I80</f>
        <v>9962.6</v>
      </c>
      <c r="H80" s="22">
        <v>0</v>
      </c>
      <c r="I80" s="22">
        <f>J80</f>
        <v>9962.6</v>
      </c>
      <c r="J80" s="22">
        <v>9962.6</v>
      </c>
    </row>
    <row r="81" spans="1:10" s="12" customFormat="1" ht="99" customHeight="1" x14ac:dyDescent="0.2">
      <c r="A81" s="41" t="s">
        <v>102</v>
      </c>
      <c r="B81" s="30">
        <f t="shared" ref="B81:B83" si="21">C81+D81</f>
        <v>12122</v>
      </c>
      <c r="C81" s="22">
        <v>0</v>
      </c>
      <c r="D81" s="30">
        <f>E81</f>
        <v>12122</v>
      </c>
      <c r="E81" s="22">
        <v>12122</v>
      </c>
      <c r="F81" s="22">
        <v>0</v>
      </c>
      <c r="G81" s="22">
        <f t="shared" ref="G81:G83" si="22">H81+I81</f>
        <v>3147.7</v>
      </c>
      <c r="H81" s="22">
        <v>0</v>
      </c>
      <c r="I81" s="22">
        <f>3147.7</f>
        <v>3147.7</v>
      </c>
      <c r="J81" s="22">
        <v>3147.7</v>
      </c>
    </row>
    <row r="82" spans="1:10" s="12" customFormat="1" ht="97.9" customHeight="1" x14ac:dyDescent="0.2">
      <c r="A82" s="41" t="s">
        <v>104</v>
      </c>
      <c r="B82" s="30">
        <f>C82+D82</f>
        <v>676.9</v>
      </c>
      <c r="C82" s="22">
        <v>0</v>
      </c>
      <c r="D82" s="30">
        <v>676.9</v>
      </c>
      <c r="E82" s="22">
        <v>676.9</v>
      </c>
      <c r="F82" s="22">
        <v>0</v>
      </c>
      <c r="G82" s="22">
        <f t="shared" si="22"/>
        <v>0</v>
      </c>
      <c r="H82" s="22">
        <v>0</v>
      </c>
      <c r="I82" s="22">
        <v>0</v>
      </c>
      <c r="J82" s="22">
        <v>0</v>
      </c>
    </row>
    <row r="83" spans="1:10" s="12" customFormat="1" ht="100.15" customHeight="1" x14ac:dyDescent="0.2">
      <c r="A83" s="41" t="s">
        <v>103</v>
      </c>
      <c r="B83" s="30">
        <f t="shared" si="21"/>
        <v>47772.4</v>
      </c>
      <c r="C83" s="22">
        <v>0</v>
      </c>
      <c r="D83" s="30">
        <f>E83</f>
        <v>47772.4</v>
      </c>
      <c r="E83" s="22">
        <v>47772.4</v>
      </c>
      <c r="F83" s="22">
        <v>0</v>
      </c>
      <c r="G83" s="22">
        <f t="shared" si="22"/>
        <v>8954.2000000000007</v>
      </c>
      <c r="H83" s="22">
        <v>0</v>
      </c>
      <c r="I83" s="22">
        <f>J83</f>
        <v>8954.2000000000007</v>
      </c>
      <c r="J83" s="22">
        <v>8954.2000000000007</v>
      </c>
    </row>
    <row r="84" spans="1:10" s="10" customFormat="1" ht="60" customHeight="1" x14ac:dyDescent="0.2">
      <c r="A84" s="42" t="s">
        <v>34</v>
      </c>
      <c r="B84" s="29">
        <f>C84+D84</f>
        <v>1086347.7</v>
      </c>
      <c r="C84" s="21">
        <f>SUM(C85:C90)</f>
        <v>1052354.7</v>
      </c>
      <c r="D84" s="21">
        <f>SUM(D85:D90)</f>
        <v>33993</v>
      </c>
      <c r="E84" s="21">
        <f>SUM(E85:E90)</f>
        <v>33993</v>
      </c>
      <c r="F84" s="21">
        <f>SUM(F85:F90)</f>
        <v>797101.1</v>
      </c>
      <c r="G84" s="21">
        <f>SUM(H84+I84)</f>
        <v>719547.5</v>
      </c>
      <c r="H84" s="21">
        <f>SUM(H85:H90)</f>
        <v>695493.5</v>
      </c>
      <c r="I84" s="21">
        <f>SUM(I85:I90)</f>
        <v>24054</v>
      </c>
      <c r="J84" s="21">
        <f>SUM(J85:J90)</f>
        <v>24054</v>
      </c>
    </row>
    <row r="85" spans="1:10" s="10" customFormat="1" ht="38.450000000000003" customHeight="1" x14ac:dyDescent="0.2">
      <c r="A85" s="41" t="s">
        <v>122</v>
      </c>
      <c r="B85" s="30">
        <f>C85+D85</f>
        <v>25363.1</v>
      </c>
      <c r="C85" s="22">
        <v>25363.1</v>
      </c>
      <c r="D85" s="22">
        <v>0</v>
      </c>
      <c r="E85" s="22">
        <v>0</v>
      </c>
      <c r="F85" s="22">
        <v>13128</v>
      </c>
      <c r="G85" s="22">
        <f t="shared" ref="G85:G90" si="23">H85+I85</f>
        <v>7818.6</v>
      </c>
      <c r="H85" s="22">
        <v>7818.6</v>
      </c>
      <c r="I85" s="22">
        <v>0</v>
      </c>
      <c r="J85" s="22">
        <v>0</v>
      </c>
    </row>
    <row r="86" spans="1:10" s="12" customFormat="1" ht="39.6" customHeight="1" x14ac:dyDescent="0.2">
      <c r="A86" s="41" t="s">
        <v>68</v>
      </c>
      <c r="B86" s="30">
        <f t="shared" ref="B86:B103" si="24">C86+D86</f>
        <v>56140.2</v>
      </c>
      <c r="C86" s="22">
        <v>56140.2</v>
      </c>
      <c r="D86" s="30">
        <v>0</v>
      </c>
      <c r="E86" s="22">
        <v>0</v>
      </c>
      <c r="F86" s="22">
        <v>56095.4</v>
      </c>
      <c r="G86" s="22">
        <f t="shared" si="23"/>
        <v>55963.7</v>
      </c>
      <c r="H86" s="22">
        <v>55963.7</v>
      </c>
      <c r="I86" s="22">
        <v>0</v>
      </c>
      <c r="J86" s="22">
        <v>0</v>
      </c>
    </row>
    <row r="87" spans="1:10" s="12" customFormat="1" ht="53.45" customHeight="1" x14ac:dyDescent="0.2">
      <c r="A87" s="41" t="s">
        <v>84</v>
      </c>
      <c r="B87" s="30">
        <f t="shared" si="24"/>
        <v>905527.4</v>
      </c>
      <c r="C87" s="22">
        <v>905527.4</v>
      </c>
      <c r="D87" s="30">
        <v>0</v>
      </c>
      <c r="E87" s="22">
        <v>0</v>
      </c>
      <c r="F87" s="22">
        <v>694241.7</v>
      </c>
      <c r="G87" s="22">
        <f t="shared" si="23"/>
        <v>604782.5</v>
      </c>
      <c r="H87" s="22">
        <v>604782.5</v>
      </c>
      <c r="I87" s="22">
        <v>0</v>
      </c>
      <c r="J87" s="22">
        <v>0</v>
      </c>
    </row>
    <row r="88" spans="1:10" s="12" customFormat="1" ht="42.6" customHeight="1" x14ac:dyDescent="0.2">
      <c r="A88" s="41" t="s">
        <v>69</v>
      </c>
      <c r="B88" s="30">
        <f t="shared" si="24"/>
        <v>39114.9</v>
      </c>
      <c r="C88" s="22">
        <v>5121.8999999999996</v>
      </c>
      <c r="D88" s="30">
        <v>33993</v>
      </c>
      <c r="E88" s="22">
        <v>33993</v>
      </c>
      <c r="F88" s="22">
        <v>5121.8999999999996</v>
      </c>
      <c r="G88" s="22">
        <f t="shared" si="23"/>
        <v>25613.1</v>
      </c>
      <c r="H88" s="22">
        <v>1559.1</v>
      </c>
      <c r="I88" s="22">
        <v>24054</v>
      </c>
      <c r="J88" s="22">
        <v>24054</v>
      </c>
    </row>
    <row r="89" spans="1:10" s="12" customFormat="1" ht="44.45" customHeight="1" x14ac:dyDescent="0.2">
      <c r="A89" s="41" t="s">
        <v>35</v>
      </c>
      <c r="B89" s="30">
        <f t="shared" si="24"/>
        <v>40231.800000000003</v>
      </c>
      <c r="C89" s="22">
        <v>40231.800000000003</v>
      </c>
      <c r="D89" s="30">
        <v>0</v>
      </c>
      <c r="E89" s="22">
        <v>0</v>
      </c>
      <c r="F89" s="22">
        <v>28514.1</v>
      </c>
      <c r="G89" s="22">
        <f t="shared" si="23"/>
        <v>25369.599999999999</v>
      </c>
      <c r="H89" s="22">
        <v>25369.599999999999</v>
      </c>
      <c r="I89" s="22">
        <v>0</v>
      </c>
      <c r="J89" s="22">
        <v>0</v>
      </c>
    </row>
    <row r="90" spans="1:10" s="12" customFormat="1" ht="39.6" customHeight="1" x14ac:dyDescent="0.2">
      <c r="A90" s="41" t="s">
        <v>116</v>
      </c>
      <c r="B90" s="30">
        <f t="shared" si="24"/>
        <v>19970.3</v>
      </c>
      <c r="C90" s="22">
        <v>19970.3</v>
      </c>
      <c r="D90" s="30">
        <v>0</v>
      </c>
      <c r="E90" s="22">
        <v>0</v>
      </c>
      <c r="F90" s="22">
        <v>0</v>
      </c>
      <c r="G90" s="22">
        <f t="shared" si="23"/>
        <v>0</v>
      </c>
      <c r="H90" s="22">
        <v>0</v>
      </c>
      <c r="I90" s="22">
        <v>0</v>
      </c>
      <c r="J90" s="22">
        <v>0</v>
      </c>
    </row>
    <row r="91" spans="1:10" s="12" customFormat="1" ht="40.15" customHeight="1" x14ac:dyDescent="0.2">
      <c r="A91" s="42" t="s">
        <v>87</v>
      </c>
      <c r="B91" s="31">
        <f t="shared" ref="B91:J91" si="25">SUM(B92:B92)</f>
        <v>167568.1</v>
      </c>
      <c r="C91" s="29">
        <f t="shared" si="25"/>
        <v>81532.100000000006</v>
      </c>
      <c r="D91" s="21">
        <f t="shared" si="25"/>
        <v>86036</v>
      </c>
      <c r="E91" s="29">
        <f t="shared" si="25"/>
        <v>10323.700000000001</v>
      </c>
      <c r="F91" s="29">
        <f t="shared" si="25"/>
        <v>71092.7</v>
      </c>
      <c r="G91" s="77">
        <f t="shared" si="25"/>
        <v>107873.1</v>
      </c>
      <c r="H91" s="21">
        <f t="shared" si="25"/>
        <v>32110.799999999999</v>
      </c>
      <c r="I91" s="21">
        <f t="shared" si="25"/>
        <v>75762.3</v>
      </c>
      <c r="J91" s="21">
        <f t="shared" si="25"/>
        <v>50</v>
      </c>
    </row>
    <row r="92" spans="1:10" s="13" customFormat="1" ht="39" customHeight="1" x14ac:dyDescent="0.2">
      <c r="A92" s="41" t="s">
        <v>82</v>
      </c>
      <c r="B92" s="30">
        <f t="shared" si="24"/>
        <v>167568.1</v>
      </c>
      <c r="C92" s="22">
        <v>81532.100000000006</v>
      </c>
      <c r="D92" s="22">
        <v>86036</v>
      </c>
      <c r="E92" s="22">
        <v>10323.700000000001</v>
      </c>
      <c r="F92" s="22">
        <v>71092.7</v>
      </c>
      <c r="G92" s="22">
        <f>H92+I92</f>
        <v>107873.1</v>
      </c>
      <c r="H92" s="22">
        <v>32110.799999999999</v>
      </c>
      <c r="I92" s="22">
        <v>75762.3</v>
      </c>
      <c r="J92" s="22">
        <v>50</v>
      </c>
    </row>
    <row r="93" spans="1:10" s="14" customFormat="1" ht="49.9" customHeight="1" x14ac:dyDescent="0.2">
      <c r="A93" s="42" t="s">
        <v>36</v>
      </c>
      <c r="B93" s="29">
        <f>C93+D93</f>
        <v>822192.4</v>
      </c>
      <c r="C93" s="21">
        <f>SUM(C94:C102)</f>
        <v>140520.4</v>
      </c>
      <c r="D93" s="21">
        <f>SUM(D94:D102)</f>
        <v>681672</v>
      </c>
      <c r="E93" s="29">
        <f>SUM(E94:E102)</f>
        <v>681672</v>
      </c>
      <c r="F93" s="21">
        <f>SUM(F94:F102)</f>
        <v>88925</v>
      </c>
      <c r="G93" s="21">
        <f>H93+I93</f>
        <v>137286.6</v>
      </c>
      <c r="H93" s="21">
        <f>SUM(H94:H102)</f>
        <v>47453.3</v>
      </c>
      <c r="I93" s="21">
        <f>SUM(I94:I102)</f>
        <v>89833.3</v>
      </c>
      <c r="J93" s="21">
        <f>SUM(J94:J102)</f>
        <v>89833.3</v>
      </c>
    </row>
    <row r="94" spans="1:10" s="15" customFormat="1" ht="52.9" customHeight="1" x14ac:dyDescent="0.2">
      <c r="A94" s="41" t="s">
        <v>37</v>
      </c>
      <c r="B94" s="30">
        <f t="shared" si="24"/>
        <v>667.4</v>
      </c>
      <c r="C94" s="22">
        <v>667.4</v>
      </c>
      <c r="D94" s="22">
        <v>0</v>
      </c>
      <c r="E94" s="22">
        <v>0</v>
      </c>
      <c r="F94" s="22">
        <v>534.4</v>
      </c>
      <c r="G94" s="22">
        <f t="shared" ref="G94:G101" si="26">H94+I94</f>
        <v>116.9</v>
      </c>
      <c r="H94" s="22">
        <v>116.9</v>
      </c>
      <c r="I94" s="22">
        <v>0</v>
      </c>
      <c r="J94" s="22">
        <v>0</v>
      </c>
    </row>
    <row r="95" spans="1:10" s="15" customFormat="1" ht="52.9" customHeight="1" x14ac:dyDescent="0.2">
      <c r="A95" s="41" t="s">
        <v>106</v>
      </c>
      <c r="B95" s="30">
        <f>C95+D95</f>
        <v>90</v>
      </c>
      <c r="C95" s="22">
        <v>90</v>
      </c>
      <c r="D95" s="22">
        <v>0</v>
      </c>
      <c r="E95" s="22">
        <v>0</v>
      </c>
      <c r="F95" s="22">
        <v>90</v>
      </c>
      <c r="G95" s="22">
        <f t="shared" si="26"/>
        <v>0</v>
      </c>
      <c r="H95" s="22">
        <v>0</v>
      </c>
      <c r="I95" s="22">
        <v>0</v>
      </c>
      <c r="J95" s="22">
        <v>0</v>
      </c>
    </row>
    <row r="96" spans="1:10" s="15" customFormat="1" ht="58.9" customHeight="1" x14ac:dyDescent="0.2">
      <c r="A96" s="41" t="s">
        <v>38</v>
      </c>
      <c r="B96" s="30">
        <f t="shared" si="24"/>
        <v>2869.7</v>
      </c>
      <c r="C96" s="22">
        <v>2869.7</v>
      </c>
      <c r="D96" s="30">
        <v>0</v>
      </c>
      <c r="E96" s="22">
        <v>0</v>
      </c>
      <c r="F96" s="22">
        <v>2648.5</v>
      </c>
      <c r="G96" s="22">
        <f t="shared" si="26"/>
        <v>814.9</v>
      </c>
      <c r="H96" s="22">
        <v>814.9</v>
      </c>
      <c r="I96" s="22">
        <v>0</v>
      </c>
      <c r="J96" s="22">
        <v>0</v>
      </c>
    </row>
    <row r="97" spans="1:10" s="15" customFormat="1" ht="40.9" customHeight="1" x14ac:dyDescent="0.2">
      <c r="A97" s="41" t="s">
        <v>39</v>
      </c>
      <c r="B97" s="30">
        <f t="shared" si="24"/>
        <v>622794.20000000007</v>
      </c>
      <c r="C97" s="22">
        <v>39605.9</v>
      </c>
      <c r="D97" s="22">
        <f>E97</f>
        <v>583188.30000000005</v>
      </c>
      <c r="E97" s="22">
        <v>583188.30000000005</v>
      </c>
      <c r="F97" s="22">
        <v>15000</v>
      </c>
      <c r="G97" s="22">
        <f>H97+I97</f>
        <v>4973</v>
      </c>
      <c r="H97" s="22">
        <v>0</v>
      </c>
      <c r="I97" s="22">
        <f>J97</f>
        <v>4973</v>
      </c>
      <c r="J97" s="22">
        <v>4973</v>
      </c>
    </row>
    <row r="98" spans="1:10" s="15" customFormat="1" ht="57" customHeight="1" x14ac:dyDescent="0.2">
      <c r="A98" s="41" t="s">
        <v>40</v>
      </c>
      <c r="B98" s="30">
        <f t="shared" si="24"/>
        <v>70.099999999999994</v>
      </c>
      <c r="C98" s="22">
        <v>0</v>
      </c>
      <c r="D98" s="30">
        <f>E98</f>
        <v>70.099999999999994</v>
      </c>
      <c r="E98" s="22">
        <v>70.099999999999994</v>
      </c>
      <c r="F98" s="22">
        <v>0</v>
      </c>
      <c r="G98" s="22">
        <f t="shared" si="26"/>
        <v>0</v>
      </c>
      <c r="H98" s="22">
        <v>0</v>
      </c>
      <c r="I98" s="22">
        <v>0</v>
      </c>
      <c r="J98" s="22">
        <v>0</v>
      </c>
    </row>
    <row r="99" spans="1:10" s="15" customFormat="1" ht="103.9" customHeight="1" x14ac:dyDescent="0.2">
      <c r="A99" s="41" t="s">
        <v>130</v>
      </c>
      <c r="B99" s="30">
        <f>C99+D99</f>
        <v>90.9</v>
      </c>
      <c r="C99" s="22">
        <v>0</v>
      </c>
      <c r="D99" s="30">
        <f>E99</f>
        <v>90.9</v>
      </c>
      <c r="E99" s="22">
        <v>90.9</v>
      </c>
      <c r="F99" s="22">
        <v>0</v>
      </c>
      <c r="G99" s="22">
        <f>H99+I99</f>
        <v>0</v>
      </c>
      <c r="H99" s="22">
        <v>0</v>
      </c>
      <c r="I99" s="22">
        <v>0</v>
      </c>
      <c r="J99" s="22">
        <v>0</v>
      </c>
    </row>
    <row r="100" spans="1:10" s="15" customFormat="1" ht="56.45" customHeight="1" x14ac:dyDescent="0.2">
      <c r="A100" s="41" t="s">
        <v>41</v>
      </c>
      <c r="B100" s="30">
        <f t="shared" si="24"/>
        <v>98322.7</v>
      </c>
      <c r="C100" s="22">
        <v>0</v>
      </c>
      <c r="D100" s="30">
        <f>E100</f>
        <v>98322.7</v>
      </c>
      <c r="E100" s="22">
        <v>98322.7</v>
      </c>
      <c r="F100" s="22">
        <v>0</v>
      </c>
      <c r="G100" s="22">
        <f t="shared" si="26"/>
        <v>84860.3</v>
      </c>
      <c r="H100" s="22">
        <v>0</v>
      </c>
      <c r="I100" s="22">
        <f>J100</f>
        <v>84860.3</v>
      </c>
      <c r="J100" s="22">
        <v>84860.3</v>
      </c>
    </row>
    <row r="101" spans="1:10" s="15" customFormat="1" ht="54" customHeight="1" x14ac:dyDescent="0.2">
      <c r="A101" s="41" t="s">
        <v>42</v>
      </c>
      <c r="B101" s="30">
        <f t="shared" si="24"/>
        <v>1019.2</v>
      </c>
      <c r="C101" s="22">
        <v>1019.2</v>
      </c>
      <c r="D101" s="30">
        <v>0</v>
      </c>
      <c r="E101" s="22">
        <v>0</v>
      </c>
      <c r="F101" s="22">
        <v>1019.2</v>
      </c>
      <c r="G101" s="22">
        <f t="shared" si="26"/>
        <v>1019.2</v>
      </c>
      <c r="H101" s="22">
        <v>1019.2</v>
      </c>
      <c r="I101" s="22">
        <v>0</v>
      </c>
      <c r="J101" s="22">
        <v>0</v>
      </c>
    </row>
    <row r="102" spans="1:10" s="15" customFormat="1" ht="44.45" customHeight="1" x14ac:dyDescent="0.2">
      <c r="A102" s="41" t="s">
        <v>43</v>
      </c>
      <c r="B102" s="30">
        <f t="shared" si="24"/>
        <v>96268.2</v>
      </c>
      <c r="C102" s="22">
        <v>96268.2</v>
      </c>
      <c r="D102" s="30">
        <v>0</v>
      </c>
      <c r="E102" s="22">
        <v>0</v>
      </c>
      <c r="F102" s="22">
        <v>69632.899999999994</v>
      </c>
      <c r="G102" s="22">
        <f>H102+I102</f>
        <v>45502.3</v>
      </c>
      <c r="H102" s="22">
        <v>45502.3</v>
      </c>
      <c r="I102" s="22">
        <v>0</v>
      </c>
      <c r="J102" s="22">
        <v>0</v>
      </c>
    </row>
    <row r="103" spans="1:10" s="10" customFormat="1" ht="36" customHeight="1" x14ac:dyDescent="0.2">
      <c r="A103" s="40" t="s">
        <v>44</v>
      </c>
      <c r="B103" s="29">
        <f t="shared" si="24"/>
        <v>1157744.8999999999</v>
      </c>
      <c r="C103" s="21">
        <f>C104+C107+C110+C114+C116+C115</f>
        <v>695902.9</v>
      </c>
      <c r="D103" s="21">
        <f t="shared" ref="D103:E103" si="27">D104+D107+D110+D114+D116+D115</f>
        <v>461842</v>
      </c>
      <c r="E103" s="21">
        <f t="shared" si="27"/>
        <v>437842</v>
      </c>
      <c r="F103" s="21">
        <f>F104+F107+F110+F114+F116+F115</f>
        <v>268875.10000000003</v>
      </c>
      <c r="G103" s="21">
        <f>H103+I103</f>
        <v>436396.7</v>
      </c>
      <c r="H103" s="21">
        <f>H104+H107+H110+H114+H116+H115</f>
        <v>107379.2</v>
      </c>
      <c r="I103" s="21">
        <f t="shared" ref="I103" si="28">I104+I107+I110+I114+I116+I115</f>
        <v>329017.5</v>
      </c>
      <c r="J103" s="21">
        <f t="shared" ref="J103" si="29">J104+J107+J110+J114+J116+J115</f>
        <v>326846</v>
      </c>
    </row>
    <row r="104" spans="1:10" s="10" customFormat="1" ht="61.9" customHeight="1" x14ac:dyDescent="0.2">
      <c r="A104" s="41" t="s">
        <v>100</v>
      </c>
      <c r="B104" s="32">
        <f>C104+D104</f>
        <v>26838.600000000002</v>
      </c>
      <c r="C104" s="30">
        <f>C105+C106</f>
        <v>22528.600000000002</v>
      </c>
      <c r="D104" s="30">
        <f>D105+D106</f>
        <v>4310</v>
      </c>
      <c r="E104" s="22">
        <f>E105+E106</f>
        <v>4310</v>
      </c>
      <c r="F104" s="22">
        <f>F105+F106</f>
        <v>20592.099999999999</v>
      </c>
      <c r="G104" s="22">
        <f>H104+I104</f>
        <v>6050.1</v>
      </c>
      <c r="H104" s="22">
        <f>H105+H106</f>
        <v>5913.1</v>
      </c>
      <c r="I104" s="22">
        <f>I105+I106</f>
        <v>137</v>
      </c>
      <c r="J104" s="22">
        <f>J105+J106</f>
        <v>137</v>
      </c>
    </row>
    <row r="105" spans="1:10" s="10" customFormat="1" ht="58.9" customHeight="1" x14ac:dyDescent="0.2">
      <c r="A105" s="43" t="s">
        <v>70</v>
      </c>
      <c r="B105" s="33">
        <f>C105+D105</f>
        <v>21015.4</v>
      </c>
      <c r="C105" s="34">
        <v>16915.400000000001</v>
      </c>
      <c r="D105" s="33">
        <f>E105</f>
        <v>4100</v>
      </c>
      <c r="E105" s="34">
        <v>4100</v>
      </c>
      <c r="F105" s="34">
        <v>16259.5</v>
      </c>
      <c r="G105" s="34">
        <f>H105+I105</f>
        <v>2769.9</v>
      </c>
      <c r="H105" s="34">
        <v>2769.9</v>
      </c>
      <c r="I105" s="34">
        <v>0</v>
      </c>
      <c r="J105" s="34">
        <v>0</v>
      </c>
    </row>
    <row r="106" spans="1:10" s="10" customFormat="1" ht="48.75" customHeight="1" x14ac:dyDescent="0.2">
      <c r="A106" s="43" t="s">
        <v>71</v>
      </c>
      <c r="B106" s="33">
        <f t="shared" ref="B106:B117" si="30">C106+D106</f>
        <v>5823.2</v>
      </c>
      <c r="C106" s="34">
        <v>5613.2</v>
      </c>
      <c r="D106" s="33">
        <v>210</v>
      </c>
      <c r="E106" s="34">
        <v>210</v>
      </c>
      <c r="F106" s="34">
        <v>4332.6000000000004</v>
      </c>
      <c r="G106" s="34">
        <f t="shared" ref="G106:G114" si="31">H106+I106</f>
        <v>3280.2</v>
      </c>
      <c r="H106" s="34">
        <v>3143.2</v>
      </c>
      <c r="I106" s="34">
        <f>J106</f>
        <v>137</v>
      </c>
      <c r="J106" s="34">
        <v>137</v>
      </c>
    </row>
    <row r="107" spans="1:10" s="10" customFormat="1" ht="48.75" customHeight="1" x14ac:dyDescent="0.2">
      <c r="A107" s="41" t="s">
        <v>99</v>
      </c>
      <c r="B107" s="30">
        <f>C107+D107</f>
        <v>572234.5</v>
      </c>
      <c r="C107" s="22">
        <f>C108+C109</f>
        <v>147502.5</v>
      </c>
      <c r="D107" s="22">
        <f>D108+D109</f>
        <v>424732</v>
      </c>
      <c r="E107" s="22">
        <f>E108+E109</f>
        <v>424732</v>
      </c>
      <c r="F107" s="22">
        <f>F108+F109</f>
        <v>132847.9</v>
      </c>
      <c r="G107" s="22">
        <f>H107+I107</f>
        <v>405120.4</v>
      </c>
      <c r="H107" s="22">
        <f>H108+H109</f>
        <v>79311.399999999994</v>
      </c>
      <c r="I107" s="22">
        <f>I108+I109</f>
        <v>325809</v>
      </c>
      <c r="J107" s="22">
        <f>J108+J109</f>
        <v>325809</v>
      </c>
    </row>
    <row r="108" spans="1:10" s="10" customFormat="1" ht="55.9" customHeight="1" x14ac:dyDescent="0.2">
      <c r="A108" s="43" t="s">
        <v>89</v>
      </c>
      <c r="B108" s="33">
        <f>C108+D108</f>
        <v>10568.699999999999</v>
      </c>
      <c r="C108" s="34">
        <v>9022.7999999999993</v>
      </c>
      <c r="D108" s="33">
        <f>E108</f>
        <v>1545.9</v>
      </c>
      <c r="E108" s="34">
        <v>1545.9</v>
      </c>
      <c r="F108" s="34">
        <v>7342.5</v>
      </c>
      <c r="G108" s="34">
        <f t="shared" si="31"/>
        <v>5483.9</v>
      </c>
      <c r="H108" s="34">
        <v>5483.9</v>
      </c>
      <c r="I108" s="34">
        <v>0</v>
      </c>
      <c r="J108" s="34">
        <v>0</v>
      </c>
    </row>
    <row r="109" spans="1:10" s="10" customFormat="1" ht="40.9" customHeight="1" x14ac:dyDescent="0.2">
      <c r="A109" s="43" t="s">
        <v>88</v>
      </c>
      <c r="B109" s="33">
        <f t="shared" si="30"/>
        <v>561665.80000000005</v>
      </c>
      <c r="C109" s="34">
        <v>138479.70000000001</v>
      </c>
      <c r="D109" s="33">
        <f>E109</f>
        <v>423186.1</v>
      </c>
      <c r="E109" s="34">
        <v>423186.1</v>
      </c>
      <c r="F109" s="34">
        <v>125505.4</v>
      </c>
      <c r="G109" s="34">
        <f>H109+I109</f>
        <v>399636.5</v>
      </c>
      <c r="H109" s="34">
        <v>73827.5</v>
      </c>
      <c r="I109" s="34">
        <f>J109</f>
        <v>325809</v>
      </c>
      <c r="J109" s="34">
        <v>325809</v>
      </c>
    </row>
    <row r="110" spans="1:10" s="10" customFormat="1" ht="67.900000000000006" customHeight="1" x14ac:dyDescent="0.2">
      <c r="A110" s="41" t="s">
        <v>121</v>
      </c>
      <c r="B110" s="30">
        <f t="shared" si="30"/>
        <v>33500</v>
      </c>
      <c r="C110" s="22">
        <f>SUM(C111:C113)</f>
        <v>700</v>
      </c>
      <c r="D110" s="22">
        <f t="shared" ref="D110:F110" si="32">SUM(D111:D113)</f>
        <v>32800</v>
      </c>
      <c r="E110" s="22">
        <f t="shared" si="32"/>
        <v>8800</v>
      </c>
      <c r="F110" s="22">
        <f t="shared" si="32"/>
        <v>700</v>
      </c>
      <c r="G110" s="22">
        <f>H110+I110</f>
        <v>3071.5</v>
      </c>
      <c r="H110" s="22">
        <f t="shared" ref="H110" si="33">SUM(H111:H113)</f>
        <v>0</v>
      </c>
      <c r="I110" s="22">
        <f t="shared" ref="I110" si="34">SUM(I111:I113)</f>
        <v>3071.5</v>
      </c>
      <c r="J110" s="22">
        <f t="shared" ref="J110" si="35">SUM(J111:J113)</f>
        <v>900</v>
      </c>
    </row>
    <row r="111" spans="1:10" s="12" customFormat="1" ht="33" customHeight="1" x14ac:dyDescent="0.2">
      <c r="A111" s="43" t="s">
        <v>107</v>
      </c>
      <c r="B111" s="33">
        <f t="shared" ref="B111:B116" si="36">C111+D111</f>
        <v>700</v>
      </c>
      <c r="C111" s="34">
        <v>700</v>
      </c>
      <c r="D111" s="33">
        <v>0</v>
      </c>
      <c r="E111" s="34">
        <v>0</v>
      </c>
      <c r="F111" s="34">
        <v>700</v>
      </c>
      <c r="G111" s="34">
        <f t="shared" si="31"/>
        <v>0</v>
      </c>
      <c r="H111" s="34">
        <v>0</v>
      </c>
      <c r="I111" s="34">
        <v>0</v>
      </c>
      <c r="J111" s="34">
        <v>0</v>
      </c>
    </row>
    <row r="112" spans="1:10" s="12" customFormat="1" ht="63.6" customHeight="1" x14ac:dyDescent="0.2">
      <c r="A112" s="45" t="s">
        <v>108</v>
      </c>
      <c r="B112" s="33">
        <f t="shared" si="36"/>
        <v>8800</v>
      </c>
      <c r="C112" s="34">
        <v>0</v>
      </c>
      <c r="D112" s="33">
        <v>8800</v>
      </c>
      <c r="E112" s="34">
        <v>8800</v>
      </c>
      <c r="F112" s="34">
        <v>0</v>
      </c>
      <c r="G112" s="34">
        <f t="shared" si="31"/>
        <v>900</v>
      </c>
      <c r="H112" s="34">
        <v>0</v>
      </c>
      <c r="I112" s="34">
        <v>900</v>
      </c>
      <c r="J112" s="34">
        <v>900</v>
      </c>
    </row>
    <row r="113" spans="1:10" s="12" customFormat="1" ht="61.15" customHeight="1" x14ac:dyDescent="0.2">
      <c r="A113" s="45" t="s">
        <v>109</v>
      </c>
      <c r="B113" s="33">
        <f t="shared" si="36"/>
        <v>24000</v>
      </c>
      <c r="C113" s="34">
        <v>0</v>
      </c>
      <c r="D113" s="33">
        <v>24000</v>
      </c>
      <c r="E113" s="34">
        <v>0</v>
      </c>
      <c r="F113" s="34">
        <v>0</v>
      </c>
      <c r="G113" s="34">
        <f t="shared" si="31"/>
        <v>2171.5</v>
      </c>
      <c r="H113" s="34">
        <v>0</v>
      </c>
      <c r="I113" s="34">
        <v>2171.5</v>
      </c>
      <c r="J113" s="34">
        <v>0</v>
      </c>
    </row>
    <row r="114" spans="1:10" ht="55.15" customHeight="1" x14ac:dyDescent="0.2">
      <c r="A114" s="44" t="s">
        <v>72</v>
      </c>
      <c r="B114" s="30">
        <f t="shared" si="36"/>
        <v>28364.7</v>
      </c>
      <c r="C114" s="22">
        <v>28364.7</v>
      </c>
      <c r="D114" s="30">
        <v>0</v>
      </c>
      <c r="E114" s="22">
        <v>0</v>
      </c>
      <c r="F114" s="22">
        <v>21534.9</v>
      </c>
      <c r="G114" s="22">
        <f t="shared" si="31"/>
        <v>19469.7</v>
      </c>
      <c r="H114" s="22">
        <v>19469.7</v>
      </c>
      <c r="I114" s="22">
        <v>0</v>
      </c>
      <c r="J114" s="22">
        <v>0</v>
      </c>
    </row>
    <row r="115" spans="1:10" ht="51" customHeight="1" x14ac:dyDescent="0.2">
      <c r="A115" s="44" t="s">
        <v>123</v>
      </c>
      <c r="B115" s="30">
        <f t="shared" ref="B115" si="37">C115+D115</f>
        <v>3700.2</v>
      </c>
      <c r="C115" s="22">
        <v>3700.2</v>
      </c>
      <c r="D115" s="30">
        <v>0</v>
      </c>
      <c r="E115" s="22">
        <v>0</v>
      </c>
      <c r="F115" s="22">
        <v>3700.2</v>
      </c>
      <c r="G115" s="22">
        <f t="shared" ref="G115" si="38">H115+I115</f>
        <v>2685</v>
      </c>
      <c r="H115" s="22">
        <v>2685</v>
      </c>
      <c r="I115" s="22">
        <v>0</v>
      </c>
      <c r="J115" s="22">
        <v>0</v>
      </c>
    </row>
    <row r="116" spans="1:10" ht="51" customHeight="1" x14ac:dyDescent="0.2">
      <c r="A116" s="44" t="s">
        <v>117</v>
      </c>
      <c r="B116" s="30">
        <f t="shared" si="36"/>
        <v>493106.9</v>
      </c>
      <c r="C116" s="30">
        <v>493106.9</v>
      </c>
      <c r="D116" s="30">
        <v>0</v>
      </c>
      <c r="E116" s="30">
        <v>0</v>
      </c>
      <c r="F116" s="30">
        <v>89500</v>
      </c>
      <c r="G116" s="22">
        <f>H116+I116</f>
        <v>0</v>
      </c>
      <c r="H116" s="22">
        <v>0</v>
      </c>
      <c r="I116" s="22">
        <v>0</v>
      </c>
      <c r="J116" s="22">
        <v>0</v>
      </c>
    </row>
    <row r="117" spans="1:10" s="4" customFormat="1" ht="48" customHeight="1" x14ac:dyDescent="0.2">
      <c r="A117" s="46" t="s">
        <v>75</v>
      </c>
      <c r="B117" s="29">
        <f t="shared" si="30"/>
        <v>595944</v>
      </c>
      <c r="C117" s="21">
        <f>SUM(C118:C125)</f>
        <v>517804.79999999999</v>
      </c>
      <c r="D117" s="21">
        <f>SUM(D118:D125)</f>
        <v>78139.199999999997</v>
      </c>
      <c r="E117" s="21">
        <f>SUM(E118:E125)</f>
        <v>78139.199999999997</v>
      </c>
      <c r="F117" s="21">
        <f>SUM(F118:F125)</f>
        <v>422600</v>
      </c>
      <c r="G117" s="21">
        <f>H117+I117</f>
        <v>475934.00000000006</v>
      </c>
      <c r="H117" s="21">
        <f>SUM(H118:H125)</f>
        <v>421973.80000000005</v>
      </c>
      <c r="I117" s="21">
        <f>SUM(I118:I125)</f>
        <v>53960.2</v>
      </c>
      <c r="J117" s="21">
        <f>SUM(J118:J125)</f>
        <v>53960.2</v>
      </c>
    </row>
    <row r="118" spans="1:10" ht="42.6" customHeight="1" x14ac:dyDescent="0.2">
      <c r="A118" s="47" t="s">
        <v>45</v>
      </c>
      <c r="B118" s="30">
        <f>C118+D118</f>
        <v>308642.90000000002</v>
      </c>
      <c r="C118" s="22">
        <v>308642.90000000002</v>
      </c>
      <c r="D118" s="22">
        <v>0</v>
      </c>
      <c r="E118" s="22">
        <v>0</v>
      </c>
      <c r="F118" s="22">
        <v>231863.9</v>
      </c>
      <c r="G118" s="22">
        <f t="shared" ref="G118:G124" si="39">H118+I118</f>
        <v>231863.9</v>
      </c>
      <c r="H118" s="22">
        <v>231863.9</v>
      </c>
      <c r="I118" s="22">
        <v>0</v>
      </c>
      <c r="J118" s="22">
        <v>0</v>
      </c>
    </row>
    <row r="119" spans="1:10" ht="130.15" customHeight="1" x14ac:dyDescent="0.2">
      <c r="A119" s="49" t="s">
        <v>119</v>
      </c>
      <c r="B119" s="30">
        <f>C119+D119</f>
        <v>187.1</v>
      </c>
      <c r="C119" s="22">
        <v>187.1</v>
      </c>
      <c r="D119" s="22">
        <v>0</v>
      </c>
      <c r="E119" s="22">
        <v>0</v>
      </c>
      <c r="F119" s="22">
        <v>131</v>
      </c>
      <c r="G119" s="22">
        <f t="shared" ref="G119" si="40">H119+I119</f>
        <v>131</v>
      </c>
      <c r="H119" s="22">
        <v>131</v>
      </c>
      <c r="I119" s="22">
        <v>0</v>
      </c>
      <c r="J119" s="22">
        <v>0</v>
      </c>
    </row>
    <row r="120" spans="1:10" ht="408.6" customHeight="1" x14ac:dyDescent="0.2">
      <c r="A120" s="109" t="s">
        <v>128</v>
      </c>
      <c r="B120" s="103">
        <f>C120+D120</f>
        <v>8178.1</v>
      </c>
      <c r="C120" s="101">
        <v>8178.1</v>
      </c>
      <c r="D120" s="101">
        <v>0</v>
      </c>
      <c r="E120" s="101">
        <v>0</v>
      </c>
      <c r="F120" s="101">
        <v>8178.1</v>
      </c>
      <c r="G120" s="101">
        <f>H120+I120</f>
        <v>8178.1</v>
      </c>
      <c r="H120" s="101">
        <v>8178.1</v>
      </c>
      <c r="I120" s="101">
        <v>0</v>
      </c>
      <c r="J120" s="101">
        <v>0</v>
      </c>
    </row>
    <row r="121" spans="1:10" ht="75.599999999999994" customHeight="1" x14ac:dyDescent="0.2">
      <c r="A121" s="110"/>
      <c r="B121" s="102"/>
      <c r="C121" s="102"/>
      <c r="D121" s="102"/>
      <c r="E121" s="102"/>
      <c r="F121" s="102"/>
      <c r="G121" s="102"/>
      <c r="H121" s="102"/>
      <c r="I121" s="102"/>
      <c r="J121" s="102"/>
    </row>
    <row r="122" spans="1:10" ht="369.6" customHeight="1" x14ac:dyDescent="0.2">
      <c r="A122" s="109" t="s">
        <v>129</v>
      </c>
      <c r="B122" s="103">
        <f>C122+D122</f>
        <v>20857</v>
      </c>
      <c r="C122" s="103">
        <v>20857</v>
      </c>
      <c r="D122" s="103">
        <v>0</v>
      </c>
      <c r="E122" s="103">
        <v>0</v>
      </c>
      <c r="F122" s="103">
        <v>14487.2</v>
      </c>
      <c r="G122" s="103">
        <f>H122+I122</f>
        <v>14487.2</v>
      </c>
      <c r="H122" s="103">
        <v>14487.2</v>
      </c>
      <c r="I122" s="103">
        <v>0</v>
      </c>
      <c r="J122" s="103">
        <v>0</v>
      </c>
    </row>
    <row r="123" spans="1:10" ht="120" customHeight="1" x14ac:dyDescent="0.2">
      <c r="A123" s="110"/>
      <c r="B123" s="102"/>
      <c r="C123" s="102"/>
      <c r="D123" s="102"/>
      <c r="E123" s="102"/>
      <c r="F123" s="102"/>
      <c r="G123" s="102"/>
      <c r="H123" s="102"/>
      <c r="I123" s="102"/>
      <c r="J123" s="102"/>
    </row>
    <row r="124" spans="1:10" ht="39.6" customHeight="1" x14ac:dyDescent="0.2">
      <c r="A124" s="48" t="s">
        <v>46</v>
      </c>
      <c r="B124" s="30">
        <f t="shared" ref="B124:B125" si="41">C124+D124</f>
        <v>154319.79999999999</v>
      </c>
      <c r="C124" s="22">
        <v>154319.79999999999</v>
      </c>
      <c r="D124" s="22">
        <v>0</v>
      </c>
      <c r="E124" s="22">
        <v>0</v>
      </c>
      <c r="F124" s="22">
        <v>152319.9</v>
      </c>
      <c r="G124" s="22">
        <f t="shared" si="39"/>
        <v>152193.70000000001</v>
      </c>
      <c r="H124" s="22">
        <v>152193.70000000001</v>
      </c>
      <c r="I124" s="22">
        <v>0</v>
      </c>
      <c r="J124" s="22">
        <v>0</v>
      </c>
    </row>
    <row r="125" spans="1:10" s="3" customFormat="1" ht="89.45" customHeight="1" x14ac:dyDescent="0.2">
      <c r="A125" s="49" t="s">
        <v>85</v>
      </c>
      <c r="B125" s="30">
        <f t="shared" si="41"/>
        <v>103759.1</v>
      </c>
      <c r="C125" s="22">
        <v>25619.9</v>
      </c>
      <c r="D125" s="30">
        <f>E125</f>
        <v>78139.199999999997</v>
      </c>
      <c r="E125" s="22">
        <v>78139.199999999997</v>
      </c>
      <c r="F125" s="22">
        <v>15619.9</v>
      </c>
      <c r="G125" s="22">
        <f>H125+I125</f>
        <v>69080.099999999991</v>
      </c>
      <c r="H125" s="22">
        <v>15119.9</v>
      </c>
      <c r="I125" s="22">
        <f>J125</f>
        <v>53960.2</v>
      </c>
      <c r="J125" s="22">
        <v>53960.2</v>
      </c>
    </row>
    <row r="126" spans="1:10" ht="35.25" customHeight="1" x14ac:dyDescent="0.2">
      <c r="A126" s="50" t="s">
        <v>47</v>
      </c>
      <c r="B126" s="35">
        <f>C126+D126</f>
        <v>11910840.200000001</v>
      </c>
      <c r="C126" s="35">
        <f t="shared" ref="C126:J126" si="42">C61+C62+C63+C64+C65+C66+C67+C75+C76+C84+C91+C93+C103+C117</f>
        <v>9617693.8000000007</v>
      </c>
      <c r="D126" s="35">
        <f t="shared" si="42"/>
        <v>2293146.4000000004</v>
      </c>
      <c r="E126" s="35">
        <f t="shared" si="42"/>
        <v>2081047.5999999999</v>
      </c>
      <c r="F126" s="35">
        <f t="shared" si="42"/>
        <v>7152603.8999999994</v>
      </c>
      <c r="G126" s="35">
        <f t="shared" si="42"/>
        <v>6979326.0999999987</v>
      </c>
      <c r="H126" s="35">
        <f t="shared" si="42"/>
        <v>6106125.0999999996</v>
      </c>
      <c r="I126" s="35">
        <f t="shared" si="42"/>
        <v>873200.99999999988</v>
      </c>
      <c r="J126" s="35">
        <f t="shared" si="42"/>
        <v>710481.7</v>
      </c>
    </row>
    <row r="127" spans="1:10" ht="35.25" customHeight="1" x14ac:dyDescent="0.2">
      <c r="A127" s="46" t="s">
        <v>110</v>
      </c>
      <c r="B127" s="29">
        <f t="shared" ref="B127:B130" si="43">C127+D127</f>
        <v>37941.5</v>
      </c>
      <c r="C127" s="21">
        <f t="shared" ref="C127:E127" si="44">SUM(C128:C130)</f>
        <v>0</v>
      </c>
      <c r="D127" s="21">
        <f t="shared" si="44"/>
        <v>37941.5</v>
      </c>
      <c r="E127" s="21">
        <f t="shared" si="44"/>
        <v>37941.5</v>
      </c>
      <c r="F127" s="21">
        <f>SUM(F128:F130)</f>
        <v>0</v>
      </c>
      <c r="G127" s="21">
        <f t="shared" ref="G127:G130" si="45">H127+I127</f>
        <v>-355.6</v>
      </c>
      <c r="H127" s="21">
        <f>SUM(H128:H130)</f>
        <v>0</v>
      </c>
      <c r="I127" s="21">
        <f>SUM(I128:I130)</f>
        <v>-355.6</v>
      </c>
      <c r="J127" s="21">
        <f>SUM(J128:J130)</f>
        <v>0</v>
      </c>
    </row>
    <row r="128" spans="1:10" ht="75.599999999999994" customHeight="1" x14ac:dyDescent="0.2">
      <c r="A128" s="44" t="s">
        <v>73</v>
      </c>
      <c r="B128" s="30">
        <f t="shared" si="43"/>
        <v>143</v>
      </c>
      <c r="C128" s="22">
        <v>0</v>
      </c>
      <c r="D128" s="22">
        <v>143</v>
      </c>
      <c r="E128" s="22">
        <v>0</v>
      </c>
      <c r="F128" s="22">
        <v>0</v>
      </c>
      <c r="G128" s="22">
        <f t="shared" si="45"/>
        <v>0</v>
      </c>
      <c r="H128" s="22">
        <v>0</v>
      </c>
      <c r="I128" s="22">
        <v>0</v>
      </c>
      <c r="J128" s="22">
        <v>0</v>
      </c>
    </row>
    <row r="129" spans="1:10" ht="82.9" customHeight="1" x14ac:dyDescent="0.2">
      <c r="A129" s="44" t="s">
        <v>74</v>
      </c>
      <c r="B129" s="30">
        <f t="shared" si="43"/>
        <v>-143</v>
      </c>
      <c r="C129" s="22">
        <v>0</v>
      </c>
      <c r="D129" s="22">
        <v>-143</v>
      </c>
      <c r="E129" s="22">
        <v>0</v>
      </c>
      <c r="F129" s="22">
        <v>0</v>
      </c>
      <c r="G129" s="22">
        <f t="shared" si="45"/>
        <v>-355.6</v>
      </c>
      <c r="H129" s="22">
        <v>0</v>
      </c>
      <c r="I129" s="22">
        <v>-355.6</v>
      </c>
      <c r="J129" s="22">
        <v>0</v>
      </c>
    </row>
    <row r="130" spans="1:10" ht="87" customHeight="1" x14ac:dyDescent="0.2">
      <c r="A130" s="44" t="s">
        <v>48</v>
      </c>
      <c r="B130" s="30">
        <f t="shared" si="43"/>
        <v>37941.5</v>
      </c>
      <c r="C130" s="22">
        <v>0</v>
      </c>
      <c r="D130" s="22">
        <v>37941.5</v>
      </c>
      <c r="E130" s="22">
        <v>37941.5</v>
      </c>
      <c r="F130" s="22">
        <v>0</v>
      </c>
      <c r="G130" s="22">
        <f t="shared" si="45"/>
        <v>0</v>
      </c>
      <c r="H130" s="22">
        <v>0</v>
      </c>
      <c r="I130" s="22">
        <v>0</v>
      </c>
      <c r="J130" s="22">
        <v>0</v>
      </c>
    </row>
    <row r="131" spans="1:10" ht="43.9" customHeight="1" x14ac:dyDescent="0.2">
      <c r="A131" s="50" t="s">
        <v>138</v>
      </c>
      <c r="B131" s="35">
        <f>C131+D131</f>
        <v>11948924.700000001</v>
      </c>
      <c r="C131" s="36">
        <f>C126+C127-C129</f>
        <v>9617693.8000000007</v>
      </c>
      <c r="D131" s="36">
        <f t="shared" ref="D131:E131" si="46">D126+D127-D129</f>
        <v>2331230.9000000004</v>
      </c>
      <c r="E131" s="36">
        <f t="shared" si="46"/>
        <v>2118989.0999999996</v>
      </c>
      <c r="F131" s="36">
        <f>F126+F127-F129</f>
        <v>7152603.8999999994</v>
      </c>
      <c r="G131" s="36">
        <f>G126</f>
        <v>6979326.0999999987</v>
      </c>
      <c r="H131" s="36">
        <f t="shared" ref="H131:J131" si="47">H126+H127-H129</f>
        <v>6106125.0999999996</v>
      </c>
      <c r="I131" s="36">
        <f t="shared" si="47"/>
        <v>873200.99999999988</v>
      </c>
      <c r="J131" s="36">
        <f t="shared" si="47"/>
        <v>710481.7</v>
      </c>
    </row>
    <row r="132" spans="1:10" ht="45" customHeight="1" x14ac:dyDescent="0.2">
      <c r="A132" s="46" t="s">
        <v>137</v>
      </c>
      <c r="B132" s="29">
        <f>C132+D132</f>
        <v>1341924.2999999998</v>
      </c>
      <c r="C132" s="29">
        <f>C133+C139</f>
        <v>-382103.3</v>
      </c>
      <c r="D132" s="29">
        <f t="shared" ref="D132:J132" si="48">D133+D139</f>
        <v>1724027.5999999999</v>
      </c>
      <c r="E132" s="29">
        <f t="shared" si="48"/>
        <v>1724027.5999999999</v>
      </c>
      <c r="F132" s="29">
        <f t="shared" si="48"/>
        <v>0</v>
      </c>
      <c r="G132" s="29">
        <f t="shared" si="48"/>
        <v>-1145998.5999999999</v>
      </c>
      <c r="H132" s="29">
        <f t="shared" si="48"/>
        <v>-1809803.9</v>
      </c>
      <c r="I132" s="29">
        <f t="shared" si="48"/>
        <v>663805.30000000005</v>
      </c>
      <c r="J132" s="29">
        <f t="shared" si="48"/>
        <v>719687.6</v>
      </c>
    </row>
    <row r="133" spans="1:10" s="6" customFormat="1" ht="42" customHeight="1" x14ac:dyDescent="0.3">
      <c r="A133" s="44" t="s">
        <v>111</v>
      </c>
      <c r="B133" s="30">
        <f>C133+D133</f>
        <v>884055.09999999986</v>
      </c>
      <c r="C133" s="30">
        <f>C134-C135+C136+C137+C138</f>
        <v>-839972.5</v>
      </c>
      <c r="D133" s="30">
        <f t="shared" ref="D133:J133" si="49">D134-D135+D136+D137+D138</f>
        <v>1724027.5999999999</v>
      </c>
      <c r="E133" s="30">
        <f>E134-E135+E136+E137+E138</f>
        <v>1724027.5999999999</v>
      </c>
      <c r="F133" s="30">
        <f t="shared" si="49"/>
        <v>0</v>
      </c>
      <c r="G133" s="30">
        <f t="shared" si="49"/>
        <v>-1370043.5999999999</v>
      </c>
      <c r="H133" s="30">
        <f t="shared" si="49"/>
        <v>-2033848.9</v>
      </c>
      <c r="I133" s="30">
        <f t="shared" si="49"/>
        <v>663805.30000000005</v>
      </c>
      <c r="J133" s="30">
        <f t="shared" si="49"/>
        <v>719687.6</v>
      </c>
    </row>
    <row r="134" spans="1:10" s="11" customFormat="1" ht="45" customHeight="1" x14ac:dyDescent="0.3">
      <c r="A134" s="45" t="s">
        <v>112</v>
      </c>
      <c r="B134" s="33">
        <f t="shared" ref="B134:B138" si="50">C134+D134</f>
        <v>937368.1</v>
      </c>
      <c r="C134" s="34">
        <v>887772.2</v>
      </c>
      <c r="D134" s="34">
        <v>49595.9</v>
      </c>
      <c r="E134" s="34">
        <v>6830.9</v>
      </c>
      <c r="F134" s="34">
        <v>0</v>
      </c>
      <c r="G134" s="33">
        <f t="shared" ref="G134:G138" si="51">H134+I134</f>
        <v>937368.1</v>
      </c>
      <c r="H134" s="34">
        <v>887772.2</v>
      </c>
      <c r="I134" s="34">
        <v>49595.9</v>
      </c>
      <c r="J134" s="34">
        <v>6830.9</v>
      </c>
    </row>
    <row r="135" spans="1:10" s="11" customFormat="1" ht="47.45" customHeight="1" x14ac:dyDescent="0.3">
      <c r="A135" s="45" t="s">
        <v>113</v>
      </c>
      <c r="B135" s="33">
        <f t="shared" si="50"/>
        <v>53313</v>
      </c>
      <c r="C135" s="34">
        <v>44287.9</v>
      </c>
      <c r="D135" s="34">
        <v>9025.1</v>
      </c>
      <c r="E135" s="34">
        <v>0</v>
      </c>
      <c r="F135" s="34">
        <v>0</v>
      </c>
      <c r="G135" s="33">
        <f t="shared" si="51"/>
        <v>2095440.4</v>
      </c>
      <c r="H135" s="34">
        <v>2001652.4</v>
      </c>
      <c r="I135" s="34">
        <v>93788</v>
      </c>
      <c r="J135" s="34">
        <v>51893.8</v>
      </c>
    </row>
    <row r="136" spans="1:10" s="11" customFormat="1" ht="47.45" customHeight="1" x14ac:dyDescent="0.3">
      <c r="A136" s="44" t="s">
        <v>118</v>
      </c>
      <c r="B136" s="30">
        <f t="shared" si="50"/>
        <v>0</v>
      </c>
      <c r="C136" s="22">
        <v>0</v>
      </c>
      <c r="D136" s="22">
        <v>0</v>
      </c>
      <c r="E136" s="22">
        <v>0</v>
      </c>
      <c r="F136" s="22">
        <v>0</v>
      </c>
      <c r="G136" s="30">
        <f t="shared" si="51"/>
        <v>-211971.3</v>
      </c>
      <c r="H136" s="22">
        <v>-306889.8</v>
      </c>
      <c r="I136" s="22">
        <v>94918.5</v>
      </c>
      <c r="J136" s="22">
        <v>123295</v>
      </c>
    </row>
    <row r="137" spans="1:10" s="11" customFormat="1" ht="57.6" customHeight="1" x14ac:dyDescent="0.3">
      <c r="A137" s="44" t="s">
        <v>120</v>
      </c>
      <c r="B137" s="30">
        <f t="shared" si="50"/>
        <v>0</v>
      </c>
      <c r="C137" s="22">
        <v>33739.9</v>
      </c>
      <c r="D137" s="22">
        <v>-33739.9</v>
      </c>
      <c r="E137" s="22">
        <v>0</v>
      </c>
      <c r="F137" s="22">
        <v>0</v>
      </c>
      <c r="G137" s="30">
        <f t="shared" si="51"/>
        <v>0</v>
      </c>
      <c r="H137" s="22">
        <v>28376.6</v>
      </c>
      <c r="I137" s="22">
        <f>-H137</f>
        <v>-28376.6</v>
      </c>
      <c r="J137" s="22">
        <v>0</v>
      </c>
    </row>
    <row r="138" spans="1:10" ht="65.45" customHeight="1" x14ac:dyDescent="0.2">
      <c r="A138" s="44" t="s">
        <v>114</v>
      </c>
      <c r="B138" s="30">
        <f t="shared" si="50"/>
        <v>0</v>
      </c>
      <c r="C138" s="22">
        <v>-1717196.7</v>
      </c>
      <c r="D138" s="22">
        <f>-C138</f>
        <v>1717196.7</v>
      </c>
      <c r="E138" s="22">
        <f>D138</f>
        <v>1717196.7</v>
      </c>
      <c r="F138" s="22">
        <v>0</v>
      </c>
      <c r="G138" s="30">
        <f t="shared" si="51"/>
        <v>0</v>
      </c>
      <c r="H138" s="22">
        <v>-641455.5</v>
      </c>
      <c r="I138" s="22">
        <f>-H138</f>
        <v>641455.5</v>
      </c>
      <c r="J138" s="22">
        <f>I138</f>
        <v>641455.5</v>
      </c>
    </row>
    <row r="139" spans="1:10" ht="45.6" customHeight="1" x14ac:dyDescent="0.2">
      <c r="A139" s="44" t="s">
        <v>124</v>
      </c>
      <c r="B139" s="30">
        <f t="shared" ref="B139:B140" si="52">C139+D139</f>
        <v>457869.2</v>
      </c>
      <c r="C139" s="22">
        <v>457869.2</v>
      </c>
      <c r="D139" s="22">
        <v>0</v>
      </c>
      <c r="E139" s="22">
        <v>0</v>
      </c>
      <c r="F139" s="22">
        <v>0</v>
      </c>
      <c r="G139" s="30">
        <f t="shared" ref="G139:G140" si="53">H139+I139</f>
        <v>224045</v>
      </c>
      <c r="H139" s="22">
        <v>224045</v>
      </c>
      <c r="I139" s="22">
        <v>0</v>
      </c>
      <c r="J139" s="22">
        <v>0</v>
      </c>
    </row>
    <row r="140" spans="1:10" ht="47.45" customHeight="1" x14ac:dyDescent="0.2">
      <c r="A140" s="44" t="s">
        <v>131</v>
      </c>
      <c r="B140" s="30">
        <f t="shared" si="52"/>
        <v>0</v>
      </c>
      <c r="C140" s="22">
        <v>0</v>
      </c>
      <c r="D140" s="22">
        <v>0</v>
      </c>
      <c r="E140" s="22">
        <v>0</v>
      </c>
      <c r="F140" s="22">
        <v>0</v>
      </c>
      <c r="G140" s="30">
        <f t="shared" si="53"/>
        <v>3595.2</v>
      </c>
      <c r="H140" s="22">
        <v>3595.2</v>
      </c>
      <c r="I140" s="22">
        <v>0</v>
      </c>
      <c r="J140" s="22">
        <v>0</v>
      </c>
    </row>
    <row r="141" spans="1:10" ht="70.150000000000006" customHeight="1" x14ac:dyDescent="0.2">
      <c r="A141" s="5"/>
    </row>
    <row r="142" spans="1:10" s="58" customFormat="1" ht="45.6" customHeight="1" x14ac:dyDescent="0.35">
      <c r="A142" s="59"/>
      <c r="B142" s="60"/>
      <c r="C142" s="61"/>
      <c r="D142" s="61"/>
      <c r="E142" s="61"/>
      <c r="F142" s="61"/>
      <c r="G142" s="61"/>
      <c r="H142" s="61"/>
      <c r="I142" s="61"/>
      <c r="J142" s="61"/>
    </row>
    <row r="143" spans="1:10" s="6" customFormat="1" ht="50.45" customHeight="1" x14ac:dyDescent="0.5">
      <c r="A143" s="87" t="s">
        <v>139</v>
      </c>
      <c r="B143" s="88"/>
      <c r="C143" s="88"/>
      <c r="D143" s="88"/>
      <c r="E143" s="89"/>
      <c r="F143" s="90"/>
      <c r="G143" s="100" t="s">
        <v>140</v>
      </c>
      <c r="H143" s="100"/>
      <c r="I143" s="100"/>
      <c r="J143" s="100"/>
    </row>
    <row r="144" spans="1:10" s="6" customFormat="1" ht="20.25" x14ac:dyDescent="0.3">
      <c r="A144" s="57"/>
      <c r="B144" s="63"/>
      <c r="C144" s="57"/>
      <c r="D144" s="64"/>
      <c r="E144" s="64"/>
      <c r="F144" s="65"/>
      <c r="G144" s="66"/>
      <c r="H144" s="57"/>
      <c r="I144" s="65"/>
      <c r="J144" s="65"/>
    </row>
    <row r="145" spans="1:10" x14ac:dyDescent="0.2">
      <c r="A145" s="5"/>
      <c r="I145" s="10"/>
      <c r="J145" s="10"/>
    </row>
    <row r="146" spans="1:10" x14ac:dyDescent="0.2">
      <c r="A146" s="5"/>
      <c r="I146" s="10"/>
      <c r="J146" s="10"/>
    </row>
    <row r="147" spans="1:10" x14ac:dyDescent="0.2">
      <c r="A147" s="5"/>
      <c r="I147" s="10"/>
      <c r="J147" s="10"/>
    </row>
    <row r="148" spans="1:10" x14ac:dyDescent="0.2">
      <c r="A148" s="5"/>
      <c r="I148" s="10"/>
      <c r="J148" s="10"/>
    </row>
    <row r="149" spans="1:10" x14ac:dyDescent="0.2">
      <c r="A149" s="5"/>
      <c r="I149" s="10"/>
      <c r="J149" s="10"/>
    </row>
    <row r="150" spans="1:10" x14ac:dyDescent="0.2">
      <c r="A150" s="5"/>
      <c r="I150" s="10"/>
      <c r="J150" s="10"/>
    </row>
    <row r="151" spans="1:10" x14ac:dyDescent="0.2">
      <c r="A151" s="5"/>
      <c r="I151" s="10"/>
      <c r="J151" s="10"/>
    </row>
    <row r="152" spans="1:10" x14ac:dyDescent="0.2">
      <c r="A152" s="5"/>
      <c r="I152" s="10"/>
      <c r="J152" s="10"/>
    </row>
    <row r="153" spans="1:10" x14ac:dyDescent="0.2">
      <c r="A153" s="5"/>
      <c r="I153" s="10"/>
      <c r="J153" s="10"/>
    </row>
    <row r="154" spans="1:10" x14ac:dyDescent="0.2">
      <c r="A154" s="5"/>
      <c r="I154" s="10"/>
      <c r="J154" s="10"/>
    </row>
    <row r="155" spans="1:10" x14ac:dyDescent="0.2">
      <c r="I155" s="10"/>
      <c r="J155" s="10"/>
    </row>
    <row r="156" spans="1:10" x14ac:dyDescent="0.2">
      <c r="I156" s="10"/>
      <c r="J156" s="10"/>
    </row>
    <row r="157" spans="1:10" x14ac:dyDescent="0.2">
      <c r="I157" s="10"/>
      <c r="J157" s="10"/>
    </row>
    <row r="158" spans="1:10" x14ac:dyDescent="0.2">
      <c r="D158" s="10"/>
      <c r="E158" s="10"/>
      <c r="I158" s="10"/>
      <c r="J158" s="10"/>
    </row>
    <row r="159" spans="1:10" x14ac:dyDescent="0.2">
      <c r="D159" s="10"/>
      <c r="E159" s="10"/>
      <c r="I159" s="10"/>
      <c r="J159" s="10"/>
    </row>
    <row r="160" spans="1:10" x14ac:dyDescent="0.2">
      <c r="D160" s="10"/>
      <c r="E160" s="10"/>
      <c r="I160" s="10"/>
      <c r="J160" s="10"/>
    </row>
    <row r="161" spans="4:10" x14ac:dyDescent="0.2">
      <c r="D161" s="10"/>
      <c r="E161" s="10"/>
      <c r="I161" s="10"/>
      <c r="J161" s="10"/>
    </row>
    <row r="162" spans="4:10" x14ac:dyDescent="0.2">
      <c r="D162" s="10"/>
      <c r="E162" s="10"/>
      <c r="I162" s="10"/>
      <c r="J162" s="10"/>
    </row>
    <row r="163" spans="4:10" x14ac:dyDescent="0.2">
      <c r="D163" s="10"/>
      <c r="E163" s="10"/>
      <c r="I163" s="10"/>
      <c r="J163" s="10"/>
    </row>
    <row r="164" spans="4:10" x14ac:dyDescent="0.2">
      <c r="D164" s="10"/>
      <c r="E164" s="10"/>
      <c r="I164" s="10"/>
      <c r="J164" s="10"/>
    </row>
    <row r="165" spans="4:10" x14ac:dyDescent="0.2">
      <c r="D165" s="10"/>
      <c r="E165" s="10"/>
      <c r="I165" s="10"/>
      <c r="J165" s="10"/>
    </row>
    <row r="166" spans="4:10" x14ac:dyDescent="0.2">
      <c r="D166" s="10"/>
      <c r="E166" s="10"/>
      <c r="I166" s="10"/>
      <c r="J166" s="10"/>
    </row>
    <row r="167" spans="4:10" x14ac:dyDescent="0.2">
      <c r="D167" s="10"/>
      <c r="E167" s="10"/>
      <c r="I167" s="10"/>
      <c r="J167" s="10"/>
    </row>
    <row r="168" spans="4:10" x14ac:dyDescent="0.2">
      <c r="D168" s="10"/>
      <c r="E168" s="10"/>
      <c r="I168" s="10"/>
      <c r="J168" s="10"/>
    </row>
    <row r="169" spans="4:10" x14ac:dyDescent="0.2">
      <c r="D169" s="10"/>
      <c r="E169" s="10"/>
      <c r="I169" s="10"/>
      <c r="J169" s="10"/>
    </row>
    <row r="170" spans="4:10" x14ac:dyDescent="0.2">
      <c r="D170" s="10"/>
      <c r="E170" s="10"/>
      <c r="I170" s="10"/>
      <c r="J170" s="10"/>
    </row>
    <row r="171" spans="4:10" x14ac:dyDescent="0.2">
      <c r="D171" s="10"/>
      <c r="E171" s="10"/>
      <c r="I171" s="10"/>
      <c r="J171" s="10"/>
    </row>
    <row r="172" spans="4:10" x14ac:dyDescent="0.2">
      <c r="D172" s="10"/>
      <c r="E172" s="10"/>
      <c r="I172" s="10"/>
      <c r="J172" s="10"/>
    </row>
    <row r="173" spans="4:10" x14ac:dyDescent="0.2">
      <c r="D173" s="10"/>
      <c r="E173" s="10"/>
      <c r="I173" s="10"/>
      <c r="J173" s="10"/>
    </row>
    <row r="174" spans="4:10" x14ac:dyDescent="0.2">
      <c r="D174" s="10"/>
      <c r="E174" s="10"/>
      <c r="I174" s="10"/>
      <c r="J174" s="10"/>
    </row>
    <row r="175" spans="4:10" x14ac:dyDescent="0.2">
      <c r="D175" s="10"/>
      <c r="E175" s="10"/>
      <c r="I175" s="10"/>
      <c r="J175" s="10"/>
    </row>
    <row r="176" spans="4:10" x14ac:dyDescent="0.2">
      <c r="D176" s="10"/>
      <c r="E176" s="10"/>
      <c r="I176" s="10"/>
      <c r="J176" s="10"/>
    </row>
    <row r="177" spans="4:10" x14ac:dyDescent="0.2">
      <c r="D177" s="10"/>
      <c r="E177" s="10"/>
      <c r="I177" s="10"/>
      <c r="J177" s="10"/>
    </row>
    <row r="178" spans="4:10" x14ac:dyDescent="0.2">
      <c r="D178" s="10"/>
      <c r="E178" s="10"/>
      <c r="I178" s="10"/>
      <c r="J178" s="10"/>
    </row>
    <row r="179" spans="4:10" x14ac:dyDescent="0.2">
      <c r="D179" s="10"/>
      <c r="E179" s="10"/>
      <c r="I179" s="10"/>
      <c r="J179" s="10"/>
    </row>
    <row r="180" spans="4:10" x14ac:dyDescent="0.2">
      <c r="D180" s="10"/>
      <c r="E180" s="10"/>
      <c r="I180" s="10"/>
      <c r="J180" s="10"/>
    </row>
    <row r="181" spans="4:10" x14ac:dyDescent="0.2">
      <c r="D181" s="10"/>
      <c r="E181" s="10"/>
      <c r="I181" s="10"/>
      <c r="J181" s="10"/>
    </row>
    <row r="182" spans="4:10" x14ac:dyDescent="0.2">
      <c r="D182" s="10"/>
      <c r="E182" s="10"/>
      <c r="I182" s="10"/>
      <c r="J182" s="10"/>
    </row>
    <row r="183" spans="4:10" x14ac:dyDescent="0.2">
      <c r="D183" s="10"/>
      <c r="E183" s="10"/>
      <c r="I183" s="10"/>
      <c r="J183" s="10"/>
    </row>
    <row r="184" spans="4:10" x14ac:dyDescent="0.2">
      <c r="D184" s="10"/>
      <c r="E184" s="10"/>
      <c r="I184" s="10"/>
      <c r="J184" s="10"/>
    </row>
    <row r="185" spans="4:10" x14ac:dyDescent="0.2">
      <c r="D185" s="10"/>
      <c r="E185" s="10"/>
      <c r="I185" s="10"/>
      <c r="J185" s="10"/>
    </row>
    <row r="186" spans="4:10" x14ac:dyDescent="0.2">
      <c r="D186" s="10"/>
      <c r="E186" s="10"/>
      <c r="I186" s="10"/>
      <c r="J186" s="10"/>
    </row>
    <row r="187" spans="4:10" x14ac:dyDescent="0.2">
      <c r="D187" s="10"/>
      <c r="E187" s="10"/>
      <c r="I187" s="10"/>
      <c r="J187" s="10"/>
    </row>
    <row r="188" spans="4:10" x14ac:dyDescent="0.2">
      <c r="D188" s="10"/>
      <c r="E188" s="10"/>
      <c r="I188" s="10"/>
      <c r="J188" s="10"/>
    </row>
    <row r="189" spans="4:10" x14ac:dyDescent="0.2">
      <c r="D189" s="10"/>
      <c r="E189" s="10"/>
      <c r="I189" s="10"/>
      <c r="J189" s="10"/>
    </row>
    <row r="190" spans="4:10" x14ac:dyDescent="0.2">
      <c r="D190" s="10"/>
      <c r="E190" s="10"/>
      <c r="I190" s="10"/>
      <c r="J190" s="10"/>
    </row>
    <row r="191" spans="4:10" x14ac:dyDescent="0.2">
      <c r="D191" s="10"/>
      <c r="E191" s="10"/>
      <c r="I191" s="10"/>
      <c r="J191" s="10"/>
    </row>
    <row r="192" spans="4:10" x14ac:dyDescent="0.2">
      <c r="D192" s="10"/>
      <c r="E192" s="10"/>
      <c r="I192" s="10"/>
      <c r="J192" s="10"/>
    </row>
    <row r="193" spans="4:10" x14ac:dyDescent="0.2">
      <c r="D193" s="10"/>
      <c r="E193" s="10"/>
      <c r="I193" s="10"/>
      <c r="J193" s="10"/>
    </row>
    <row r="194" spans="4:10" x14ac:dyDescent="0.2">
      <c r="D194" s="10"/>
      <c r="E194" s="10"/>
      <c r="I194" s="10"/>
      <c r="J194" s="10"/>
    </row>
    <row r="195" spans="4:10" x14ac:dyDescent="0.2">
      <c r="D195" s="10"/>
      <c r="E195" s="10"/>
      <c r="I195" s="10"/>
      <c r="J195" s="10"/>
    </row>
    <row r="196" spans="4:10" x14ac:dyDescent="0.2">
      <c r="D196" s="10"/>
      <c r="E196" s="10"/>
      <c r="I196" s="10"/>
      <c r="J196" s="10"/>
    </row>
    <row r="197" spans="4:10" x14ac:dyDescent="0.2">
      <c r="D197" s="10"/>
      <c r="E197" s="10"/>
      <c r="I197" s="10"/>
      <c r="J197" s="10"/>
    </row>
    <row r="198" spans="4:10" x14ac:dyDescent="0.2">
      <c r="D198" s="10"/>
      <c r="E198" s="10"/>
      <c r="I198" s="10"/>
      <c r="J198" s="10"/>
    </row>
    <row r="199" spans="4:10" x14ac:dyDescent="0.2">
      <c r="D199" s="10"/>
      <c r="E199" s="10"/>
      <c r="I199" s="10"/>
      <c r="J199" s="10"/>
    </row>
    <row r="200" spans="4:10" x14ac:dyDescent="0.2">
      <c r="D200" s="10"/>
      <c r="E200" s="10"/>
      <c r="I200" s="10"/>
      <c r="J200" s="10"/>
    </row>
    <row r="201" spans="4:10" x14ac:dyDescent="0.2">
      <c r="D201" s="10"/>
      <c r="E201" s="10"/>
      <c r="I201" s="10"/>
      <c r="J201" s="10"/>
    </row>
    <row r="202" spans="4:10" x14ac:dyDescent="0.2">
      <c r="D202" s="10"/>
      <c r="E202" s="10"/>
      <c r="I202" s="10"/>
      <c r="J202" s="10"/>
    </row>
    <row r="203" spans="4:10" x14ac:dyDescent="0.2">
      <c r="D203" s="10"/>
      <c r="E203" s="10"/>
      <c r="I203" s="10"/>
      <c r="J203" s="10"/>
    </row>
    <row r="204" spans="4:10" x14ac:dyDescent="0.2">
      <c r="D204" s="10"/>
      <c r="E204" s="10"/>
      <c r="I204" s="10"/>
      <c r="J204" s="10"/>
    </row>
    <row r="205" spans="4:10" x14ac:dyDescent="0.2">
      <c r="D205" s="10"/>
      <c r="E205" s="10"/>
      <c r="I205" s="10"/>
      <c r="J205" s="10"/>
    </row>
    <row r="206" spans="4:10" x14ac:dyDescent="0.2">
      <c r="D206" s="10"/>
      <c r="E206" s="10"/>
      <c r="I206" s="10"/>
      <c r="J206" s="10"/>
    </row>
    <row r="207" spans="4:10" x14ac:dyDescent="0.2">
      <c r="D207" s="10"/>
      <c r="E207" s="10"/>
      <c r="I207" s="10"/>
      <c r="J207" s="10"/>
    </row>
    <row r="208" spans="4:10" x14ac:dyDescent="0.2">
      <c r="D208" s="10"/>
      <c r="E208" s="10"/>
      <c r="I208" s="10"/>
      <c r="J208" s="10"/>
    </row>
    <row r="209" spans="4:10" x14ac:dyDescent="0.2">
      <c r="D209" s="10"/>
      <c r="E209" s="10"/>
      <c r="I209" s="10"/>
      <c r="J209" s="10"/>
    </row>
    <row r="210" spans="4:10" x14ac:dyDescent="0.2">
      <c r="D210" s="10"/>
      <c r="E210" s="10"/>
      <c r="I210" s="10"/>
      <c r="J210" s="10"/>
    </row>
    <row r="211" spans="4:10" x14ac:dyDescent="0.2">
      <c r="D211" s="10"/>
      <c r="E211" s="10"/>
      <c r="I211" s="10"/>
      <c r="J211" s="10"/>
    </row>
    <row r="212" spans="4:10" x14ac:dyDescent="0.2">
      <c r="D212" s="10"/>
      <c r="E212" s="10"/>
      <c r="I212" s="10"/>
      <c r="J212" s="10"/>
    </row>
    <row r="213" spans="4:10" x14ac:dyDescent="0.2">
      <c r="D213" s="10"/>
      <c r="E213" s="10"/>
      <c r="I213" s="10"/>
      <c r="J213" s="10"/>
    </row>
    <row r="214" spans="4:10" x14ac:dyDescent="0.2">
      <c r="D214" s="10"/>
      <c r="E214" s="10"/>
      <c r="I214" s="10"/>
      <c r="J214" s="10"/>
    </row>
    <row r="215" spans="4:10" x14ac:dyDescent="0.2">
      <c r="D215" s="10"/>
      <c r="E215" s="10"/>
      <c r="I215" s="10"/>
      <c r="J215" s="10"/>
    </row>
    <row r="216" spans="4:10" x14ac:dyDescent="0.2">
      <c r="D216" s="10"/>
      <c r="E216" s="10"/>
      <c r="I216" s="10"/>
      <c r="J216" s="10"/>
    </row>
    <row r="217" spans="4:10" x14ac:dyDescent="0.2">
      <c r="D217" s="10"/>
      <c r="E217" s="10"/>
      <c r="I217" s="10"/>
      <c r="J217" s="10"/>
    </row>
    <row r="218" spans="4:10" x14ac:dyDescent="0.2">
      <c r="D218" s="10"/>
      <c r="E218" s="10"/>
      <c r="I218" s="10"/>
      <c r="J218" s="10"/>
    </row>
    <row r="219" spans="4:10" x14ac:dyDescent="0.2">
      <c r="D219" s="10"/>
      <c r="E219" s="10"/>
      <c r="I219" s="10"/>
      <c r="J219" s="10"/>
    </row>
    <row r="220" spans="4:10" x14ac:dyDescent="0.2">
      <c r="D220" s="10"/>
      <c r="E220" s="10"/>
      <c r="I220" s="10"/>
      <c r="J220" s="10"/>
    </row>
    <row r="221" spans="4:10" x14ac:dyDescent="0.2">
      <c r="D221" s="10"/>
      <c r="E221" s="10"/>
      <c r="I221" s="10"/>
      <c r="J221" s="10"/>
    </row>
    <row r="222" spans="4:10" x14ac:dyDescent="0.2">
      <c r="D222" s="10"/>
      <c r="E222" s="10"/>
      <c r="I222" s="10"/>
      <c r="J222" s="10"/>
    </row>
    <row r="223" spans="4:10" x14ac:dyDescent="0.2">
      <c r="D223" s="10"/>
      <c r="E223" s="10"/>
      <c r="I223" s="10"/>
      <c r="J223" s="10"/>
    </row>
    <row r="224" spans="4:10" x14ac:dyDescent="0.2">
      <c r="D224" s="10"/>
      <c r="E224" s="10"/>
      <c r="I224" s="10"/>
      <c r="J224" s="10"/>
    </row>
    <row r="225" spans="4:10" x14ac:dyDescent="0.2">
      <c r="D225" s="10"/>
      <c r="E225" s="10"/>
      <c r="I225" s="10"/>
      <c r="J225" s="10"/>
    </row>
    <row r="226" spans="4:10" x14ac:dyDescent="0.2">
      <c r="D226" s="10"/>
      <c r="E226" s="10"/>
      <c r="I226" s="10"/>
      <c r="J226" s="10"/>
    </row>
    <row r="227" spans="4:10" x14ac:dyDescent="0.2">
      <c r="D227" s="10"/>
      <c r="E227" s="10"/>
      <c r="I227" s="10"/>
      <c r="J227" s="10"/>
    </row>
    <row r="228" spans="4:10" x14ac:dyDescent="0.2">
      <c r="D228" s="10"/>
      <c r="E228" s="10"/>
      <c r="I228" s="10"/>
      <c r="J228" s="10"/>
    </row>
    <row r="229" spans="4:10" x14ac:dyDescent="0.2">
      <c r="D229" s="10"/>
      <c r="E229" s="10"/>
      <c r="I229" s="10"/>
      <c r="J229" s="10"/>
    </row>
    <row r="230" spans="4:10" x14ac:dyDescent="0.2">
      <c r="D230" s="10"/>
      <c r="E230" s="10"/>
      <c r="I230" s="10"/>
      <c r="J230" s="10"/>
    </row>
    <row r="231" spans="4:10" x14ac:dyDescent="0.2">
      <c r="D231" s="10"/>
      <c r="E231" s="10"/>
      <c r="I231" s="10"/>
      <c r="J231" s="10"/>
    </row>
    <row r="232" spans="4:10" x14ac:dyDescent="0.2">
      <c r="D232" s="10"/>
      <c r="E232" s="10"/>
      <c r="I232" s="10"/>
      <c r="J232" s="10"/>
    </row>
    <row r="233" spans="4:10" x14ac:dyDescent="0.2">
      <c r="D233" s="10"/>
      <c r="E233" s="10"/>
      <c r="I233" s="10"/>
      <c r="J233" s="10"/>
    </row>
    <row r="234" spans="4:10" x14ac:dyDescent="0.2">
      <c r="D234" s="10"/>
      <c r="E234" s="10"/>
      <c r="I234" s="10"/>
      <c r="J234" s="10"/>
    </row>
    <row r="235" spans="4:10" x14ac:dyDescent="0.2">
      <c r="D235" s="10"/>
      <c r="E235" s="10"/>
      <c r="I235" s="10"/>
      <c r="J235" s="10"/>
    </row>
    <row r="236" spans="4:10" x14ac:dyDescent="0.2">
      <c r="D236" s="10"/>
      <c r="E236" s="10"/>
      <c r="I236" s="10"/>
      <c r="J236" s="10"/>
    </row>
    <row r="237" spans="4:10" x14ac:dyDescent="0.2">
      <c r="D237" s="10"/>
      <c r="E237" s="10"/>
      <c r="I237" s="10"/>
      <c r="J237" s="10"/>
    </row>
    <row r="238" spans="4:10" x14ac:dyDescent="0.2">
      <c r="D238" s="10"/>
      <c r="E238" s="10"/>
      <c r="I238" s="10"/>
      <c r="J238" s="10"/>
    </row>
    <row r="239" spans="4:10" x14ac:dyDescent="0.2">
      <c r="D239" s="10"/>
      <c r="E239" s="10"/>
      <c r="I239" s="10"/>
      <c r="J239" s="10"/>
    </row>
    <row r="240" spans="4:10" x14ac:dyDescent="0.2">
      <c r="D240" s="10"/>
      <c r="E240" s="10"/>
      <c r="I240" s="10"/>
      <c r="J240" s="10"/>
    </row>
    <row r="241" spans="4:10" x14ac:dyDescent="0.2">
      <c r="D241" s="10"/>
      <c r="E241" s="10"/>
      <c r="I241" s="10"/>
      <c r="J241" s="10"/>
    </row>
    <row r="242" spans="4:10" x14ac:dyDescent="0.2">
      <c r="D242" s="10"/>
      <c r="E242" s="10"/>
      <c r="I242" s="10"/>
      <c r="J242" s="10"/>
    </row>
    <row r="243" spans="4:10" x14ac:dyDescent="0.2">
      <c r="D243" s="10"/>
      <c r="E243" s="10"/>
      <c r="I243" s="10"/>
      <c r="J243" s="10"/>
    </row>
    <row r="244" spans="4:10" x14ac:dyDescent="0.2">
      <c r="D244" s="10"/>
      <c r="E244" s="10"/>
      <c r="I244" s="10"/>
      <c r="J244" s="10"/>
    </row>
    <row r="245" spans="4:10" x14ac:dyDescent="0.2">
      <c r="D245" s="10"/>
      <c r="E245" s="10"/>
      <c r="I245" s="10"/>
      <c r="J245" s="10"/>
    </row>
    <row r="246" spans="4:10" x14ac:dyDescent="0.2">
      <c r="D246" s="10"/>
      <c r="E246" s="10"/>
      <c r="I246" s="10"/>
      <c r="J246" s="10"/>
    </row>
    <row r="247" spans="4:10" x14ac:dyDescent="0.2">
      <c r="D247" s="10"/>
      <c r="E247" s="10"/>
      <c r="I247" s="10"/>
      <c r="J247" s="10"/>
    </row>
    <row r="248" spans="4:10" x14ac:dyDescent="0.2">
      <c r="D248" s="10"/>
      <c r="E248" s="10"/>
      <c r="I248" s="10"/>
      <c r="J248" s="10"/>
    </row>
    <row r="249" spans="4:10" x14ac:dyDescent="0.2">
      <c r="D249" s="10"/>
      <c r="E249" s="10"/>
      <c r="I249" s="10"/>
      <c r="J249" s="10"/>
    </row>
    <row r="250" spans="4:10" x14ac:dyDescent="0.2">
      <c r="D250" s="10"/>
      <c r="E250" s="10"/>
      <c r="I250" s="10"/>
      <c r="J250" s="10"/>
    </row>
    <row r="251" spans="4:10" x14ac:dyDescent="0.2">
      <c r="D251" s="10"/>
      <c r="E251" s="10"/>
      <c r="I251" s="10"/>
      <c r="J251" s="10"/>
    </row>
    <row r="252" spans="4:10" x14ac:dyDescent="0.2">
      <c r="D252" s="10"/>
      <c r="E252" s="10"/>
      <c r="I252" s="10"/>
      <c r="J252" s="10"/>
    </row>
    <row r="253" spans="4:10" x14ac:dyDescent="0.2">
      <c r="D253" s="10"/>
      <c r="E253" s="10"/>
      <c r="I253" s="10"/>
      <c r="J253" s="10"/>
    </row>
    <row r="254" spans="4:10" x14ac:dyDescent="0.2">
      <c r="D254" s="10"/>
      <c r="E254" s="10"/>
      <c r="I254" s="10"/>
      <c r="J254" s="10"/>
    </row>
    <row r="255" spans="4:10" x14ac:dyDescent="0.2">
      <c r="D255" s="10"/>
      <c r="E255" s="10"/>
      <c r="I255" s="10"/>
      <c r="J255" s="10"/>
    </row>
    <row r="256" spans="4:10" x14ac:dyDescent="0.2">
      <c r="D256" s="10"/>
      <c r="E256" s="10"/>
      <c r="I256" s="10"/>
      <c r="J256" s="10"/>
    </row>
    <row r="257" spans="4:10" x14ac:dyDescent="0.2">
      <c r="D257" s="10"/>
      <c r="E257" s="10"/>
      <c r="I257" s="10"/>
      <c r="J257" s="10"/>
    </row>
    <row r="258" spans="4:10" x14ac:dyDescent="0.2">
      <c r="D258" s="10"/>
      <c r="E258" s="10"/>
      <c r="I258" s="10"/>
      <c r="J258" s="10"/>
    </row>
    <row r="259" spans="4:10" x14ac:dyDescent="0.2">
      <c r="D259" s="10"/>
      <c r="E259" s="10"/>
      <c r="I259" s="10"/>
      <c r="J259" s="10"/>
    </row>
    <row r="260" spans="4:10" x14ac:dyDescent="0.2">
      <c r="D260" s="10"/>
      <c r="E260" s="10"/>
      <c r="I260" s="10"/>
      <c r="J260" s="10"/>
    </row>
  </sheetData>
  <sheetProtection selectLockedCells="1" selectUnlockedCells="1"/>
  <mergeCells count="39">
    <mergeCell ref="G3:H3"/>
    <mergeCell ref="A122:A123"/>
    <mergeCell ref="A120:A121"/>
    <mergeCell ref="B122:B123"/>
    <mergeCell ref="C122:C123"/>
    <mergeCell ref="D122:D123"/>
    <mergeCell ref="E122:E123"/>
    <mergeCell ref="F122:F123"/>
    <mergeCell ref="B120:B121"/>
    <mergeCell ref="C120:C121"/>
    <mergeCell ref="D120:D121"/>
    <mergeCell ref="E120:E121"/>
    <mergeCell ref="F120:F121"/>
    <mergeCell ref="G1:J1"/>
    <mergeCell ref="G2:J2"/>
    <mergeCell ref="G143:J143"/>
    <mergeCell ref="G120:G121"/>
    <mergeCell ref="H120:H121"/>
    <mergeCell ref="I120:I121"/>
    <mergeCell ref="J120:J121"/>
    <mergeCell ref="G122:G123"/>
    <mergeCell ref="H122:H123"/>
    <mergeCell ref="I122:I123"/>
    <mergeCell ref="J122:J123"/>
    <mergeCell ref="A5:J5"/>
    <mergeCell ref="C8:E8"/>
    <mergeCell ref="H9:H12"/>
    <mergeCell ref="I9:I12"/>
    <mergeCell ref="A8:A12"/>
    <mergeCell ref="H8:J8"/>
    <mergeCell ref="C9:C12"/>
    <mergeCell ref="B8:B12"/>
    <mergeCell ref="F8:F12"/>
    <mergeCell ref="A4:J4"/>
    <mergeCell ref="A6:J6"/>
    <mergeCell ref="D9:D12"/>
    <mergeCell ref="J9:J12"/>
    <mergeCell ref="E9:E12"/>
    <mergeCell ref="G8:G12"/>
  </mergeCells>
  <printOptions horizontalCentered="1"/>
  <pageMargins left="0.19685039370078741" right="0.19685039370078741" top="0.43307086614173229" bottom="0.39370078740157483" header="0" footer="0.51181102362204722"/>
  <pageSetup paperSize="9" scale="53" firstPageNumber="0" orientation="landscape" r:id="rId1"/>
  <headerFooter differentFirst="1" alignWithMargins="0">
    <oddHeader xml:space="preserve">&amp;C&amp;14&amp;P&amp;R&amp;"Times New Roman,курсив"&amp;24Продовження додатка
</oddHeader>
  </headerFooter>
  <rowBreaks count="2" manualBreakCount="2">
    <brk id="93" max="9" man="1"/>
    <brk id="11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01.10.2024</vt:lpstr>
      <vt:lpstr>'01.10.2024'!Excel_BuiltIn__FilterDatabase</vt:lpstr>
      <vt:lpstr>'01.10.2024'!Заголовки_для_печати</vt:lpstr>
      <vt:lpstr>'01.10.2024'!Область_печати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fin204</dc:creator>
  <cp:lastModifiedBy>org301</cp:lastModifiedBy>
  <cp:lastPrinted>2024-11-18T12:01:17Z</cp:lastPrinted>
  <dcterms:created xsi:type="dcterms:W3CDTF">2019-03-04T11:16:34Z</dcterms:created>
  <dcterms:modified xsi:type="dcterms:W3CDTF">2024-11-29T09:30:07Z</dcterms:modified>
</cp:coreProperties>
</file>