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630"/>
  </bookViews>
  <sheets>
    <sheet name="Лист1" sheetId="3" r:id="rId1"/>
  </sheets>
  <definedNames>
    <definedName name="_xlnm.Print_Titles" localSheetId="0">Лист1!$14:$14</definedName>
    <definedName name="_xlnm.Print_Area" localSheetId="0">Лист1!$A$1:$J$80</definedName>
  </definedNames>
  <calcPr calcId="162913"/>
</workbook>
</file>

<file path=xl/calcChain.xml><?xml version="1.0" encoding="utf-8"?>
<calcChain xmlns="http://schemas.openxmlformats.org/spreadsheetml/2006/main">
  <c r="J54" i="3" l="1"/>
  <c r="G35" i="3" l="1"/>
  <c r="G36" i="3"/>
  <c r="G34" i="3"/>
  <c r="J23" i="3"/>
  <c r="J57" i="3" l="1"/>
  <c r="J56" i="3" s="1"/>
  <c r="H15" i="3" l="1"/>
  <c r="G19" i="3"/>
  <c r="I51" i="3" l="1"/>
  <c r="J51" i="3"/>
  <c r="H51" i="3"/>
  <c r="E44" i="3"/>
  <c r="H20" i="3"/>
  <c r="J62" i="3" l="1"/>
  <c r="G28" i="3" l="1"/>
  <c r="G29" i="3"/>
  <c r="G30" i="3"/>
  <c r="J63" i="3" l="1"/>
  <c r="G54" i="3" l="1"/>
  <c r="G55" i="3" s="1"/>
  <c r="H55" i="3"/>
  <c r="I55" i="3"/>
  <c r="J55" i="3"/>
  <c r="G26" i="3" l="1"/>
  <c r="G27" i="3"/>
  <c r="G32" i="3"/>
  <c r="G33" i="3"/>
  <c r="I25" i="3" l="1"/>
  <c r="G44" i="3" l="1"/>
  <c r="J42" i="3" l="1"/>
  <c r="I22" i="3" l="1"/>
  <c r="I21" i="3" s="1"/>
  <c r="I65" i="3" l="1"/>
  <c r="J65" i="3"/>
  <c r="H65" i="3"/>
  <c r="J22" i="3"/>
  <c r="J21" i="3" s="1"/>
  <c r="G68" i="3"/>
  <c r="G31" i="3" l="1"/>
  <c r="G25" i="3" l="1"/>
  <c r="I56" i="3" l="1"/>
  <c r="I72" i="3" l="1"/>
  <c r="J72" i="3"/>
  <c r="H72" i="3"/>
  <c r="H56" i="3"/>
  <c r="G57" i="3"/>
  <c r="G72" i="3" l="1"/>
  <c r="I59" i="3" l="1"/>
  <c r="J59" i="3"/>
  <c r="H59" i="3"/>
  <c r="G58" i="3" l="1"/>
  <c r="J69" i="3"/>
  <c r="H69" i="3"/>
  <c r="G67" i="3"/>
  <c r="H60" i="3" l="1"/>
  <c r="J60" i="3"/>
  <c r="J64" i="3" s="1"/>
  <c r="G63" i="3" l="1"/>
  <c r="I60" i="3" l="1"/>
  <c r="I64" i="3" s="1"/>
  <c r="J16" i="3"/>
  <c r="J15" i="3" l="1"/>
  <c r="J20" i="3" s="1"/>
  <c r="G62" i="3"/>
  <c r="I69" i="3" l="1"/>
  <c r="G66" i="3" l="1"/>
  <c r="G69" i="3" l="1"/>
  <c r="G65" i="3"/>
  <c r="I16" i="3"/>
  <c r="I15" i="3" s="1"/>
  <c r="G17" i="3"/>
  <c r="I20" i="3" l="1"/>
  <c r="J76" i="3"/>
  <c r="I76" i="3"/>
  <c r="G18" i="3"/>
  <c r="G76" i="3" l="1"/>
  <c r="G61" i="3"/>
  <c r="H64" i="3" l="1"/>
  <c r="G60" i="3"/>
  <c r="G64" i="3" l="1"/>
  <c r="G16" i="3"/>
  <c r="I48" i="3" l="1"/>
  <c r="J75" i="3" l="1"/>
  <c r="I43" i="3" l="1"/>
  <c r="I75" i="3" s="1"/>
  <c r="H48" i="3" l="1"/>
  <c r="G48" i="3" s="1"/>
  <c r="H43" i="3"/>
  <c r="H42" i="3" s="1"/>
  <c r="G42" i="3" s="1"/>
  <c r="H23" i="3" l="1"/>
  <c r="H22" i="3" s="1"/>
  <c r="H21" i="3" s="1"/>
  <c r="H75" i="3" l="1"/>
  <c r="I53" i="3"/>
  <c r="J53" i="3"/>
  <c r="H53" i="3"/>
  <c r="H50" i="3"/>
  <c r="I50" i="3"/>
  <c r="J50" i="3"/>
  <c r="G56" i="3" l="1"/>
  <c r="G59" i="3" s="1"/>
  <c r="G52" i="3"/>
  <c r="G50" i="3"/>
  <c r="G41" i="3"/>
  <c r="J40" i="3"/>
  <c r="J47" i="3" s="1"/>
  <c r="I40" i="3"/>
  <c r="I47" i="3" s="1"/>
  <c r="G23" i="3"/>
  <c r="J39" i="3" l="1"/>
  <c r="J73" i="3" s="1"/>
  <c r="H39" i="3"/>
  <c r="G22" i="3"/>
  <c r="G15" i="3"/>
  <c r="H40" i="3"/>
  <c r="G40" i="3" s="1"/>
  <c r="G47" i="3" s="1"/>
  <c r="G71" i="3"/>
  <c r="J70" i="3" l="1"/>
  <c r="I39" i="3"/>
  <c r="I73" i="3" s="1"/>
  <c r="G21" i="3"/>
  <c r="G39" i="3" s="1"/>
  <c r="H47" i="3"/>
  <c r="H73" i="3" s="1"/>
  <c r="G51" i="3"/>
  <c r="G53" i="3" s="1"/>
  <c r="I70" i="3" l="1"/>
  <c r="H70" i="3"/>
  <c r="G20" i="3"/>
  <c r="G70" i="3" l="1"/>
  <c r="G73" i="3"/>
</calcChain>
</file>

<file path=xl/sharedStrings.xml><?xml version="1.0" encoding="utf-8"?>
<sst xmlns="http://schemas.openxmlformats.org/spreadsheetml/2006/main" count="155" uniqueCount="104">
  <si>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</si>
  <si>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</si>
  <si>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</si>
  <si>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</si>
  <si>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</si>
  <si>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</si>
  <si>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</si>
  <si>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</si>
  <si>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</si>
  <si>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медичних установ і закладів</t>
  </si>
  <si>
    <t>Об'єкти будівництва установ і закладів культури</t>
  </si>
  <si>
    <t>Джерела фінансування</t>
  </si>
  <si>
    <t>державний бюджет</t>
  </si>
  <si>
    <t xml:space="preserve">у тому числі: </t>
  </si>
  <si>
    <t>№ п/п</t>
  </si>
  <si>
    <t>Об'єкти будівництва споруд, установ і закладів фізичної культури та спорту</t>
  </si>
  <si>
    <t>бюджет Криворізької міської територіальної громади,</t>
  </si>
  <si>
    <t>Бюджет Криворізької міської територіальної громади</t>
  </si>
  <si>
    <t xml:space="preserve">у тому числі орієнтовний обсяг </t>
  </si>
  <si>
    <t>Нове будівництво та реконструкція спортивних споруд і будівель</t>
  </si>
  <si>
    <t>Реконструкція нежитлового приміщення №69, вбудованого в перший поверх житлового будинку №24 на вул. Івана Сірка в м. Кривому Розі Дніпропетровської області під амбулаторію</t>
  </si>
  <si>
    <t>3.1. Нове будівництво та реконструкція лікувальних закладів</t>
  </si>
  <si>
    <t>3.2. Капітальний ремонт лікувальних закладів</t>
  </si>
  <si>
    <t xml:space="preserve">  Додаток 2</t>
  </si>
  <si>
    <t>у т. ч. кредиторська заборгованність</t>
  </si>
  <si>
    <t xml:space="preserve"> Капітальний ремонт закладів культури</t>
  </si>
  <si>
    <t>кредиторська заборгованість</t>
  </si>
  <si>
    <t>*</t>
  </si>
  <si>
    <t>7</t>
  </si>
  <si>
    <t>Інша діяльність</t>
  </si>
  <si>
    <t>Загальний обсяг фінансування, 
тис. грн</t>
  </si>
  <si>
    <t>2024 рік</t>
  </si>
  <si>
    <t>Разом за Програмою, з них:</t>
  </si>
  <si>
    <t xml:space="preserve">фактичне виконання за 
2022 рік
 </t>
  </si>
  <si>
    <t>інші кошти (кошти кредитної установи для відбудови KfW)</t>
  </si>
  <si>
    <t xml:space="preserve"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
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</si>
  <si>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</si>
  <si>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Будівництво інших об'єктів комунальної власності</t>
  </si>
  <si>
    <r>
      <rPr>
        <b/>
        <i/>
        <sz val="12"/>
        <color theme="1"/>
        <rFont val="Times New Roman"/>
        <family val="1"/>
        <charset val="204"/>
      </rPr>
      <t xml:space="preserve">Реконструкція фасадів будівлі та малої чаші басейну з урахуванням потреб маломобільних груп населення; </t>
    </r>
    <r>
      <rPr>
        <i/>
        <sz val="12"/>
        <color theme="1"/>
        <rFont val="Times New Roman"/>
        <family val="1"/>
        <charset val="204"/>
      </rPr>
      <t xml:space="preserve">
реконструкція частини будівлі басейну літ. «А-3» Палацу водних видів спорту, розташованого за 
адресою: вул. Соборності, 2, м. Кривий Ріг, Дніпро-
петровська обл., Україна</t>
    </r>
  </si>
  <si>
    <t>Строк виконаня, роки</t>
  </si>
  <si>
    <t>2022-
2024</t>
  </si>
  <si>
    <t>Реконструкція частини приміщень нежитлової будівлі літ. А-4 з улаштуванням офісу Комунального некомерційного підприємства «Сервісний офіс «Ветеран» Криворізької міської ради за адресою: проспект Металургів, 16, місто Кривий Ріг, Дніпропетровська область</t>
  </si>
  <si>
    <t>Створення житлових умов для внутрішньо переміщених осіб  в м.Кривому Розі, на 
вул. Туполєва, Дніпропетровська обл. (квартири для тимчасового проживання)/ KfW)</t>
  </si>
  <si>
    <t xml:space="preserve"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Каштанова, 27, м. Кривий Ріг, Дніпропетровська обл. (демонтаж, у тому числі проєктні роботи)
</t>
  </si>
  <si>
    <t>Нове будівництво  індустріального парку «Кривбас» на вул. Фабричній у м. Кривому Розі Дніпропетровської обл.</t>
  </si>
  <si>
    <t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Героїв АТО, 75, м. Кривий Ріг, Дніпропетровська обл.</t>
  </si>
  <si>
    <t>Програма капітального будівництва об’єктів 
інфраструктури м. Кривого Рогу на 2019–2027 роки</t>
  </si>
  <si>
    <t>Нове будівництво, реконструкція та капітальний ремонт об’єктів житлово-комунального призначення</t>
  </si>
  <si>
    <t>Нове будіництво та реконструкція інших об'єктів комунальної власності</t>
  </si>
  <si>
    <t>субвенція з обласного бюджету</t>
  </si>
  <si>
    <t>Бюджет Криворізької міської територіальної громади, у тому числі</t>
  </si>
  <si>
    <t>Виконання заходів з усунення аварії в закладі освіти, що сталися внаслідок збройної агресії Російської Федерації, шляхом демонтажу будівлі прибудови «літ. Ж-6» Комунального закладу освіти «Криворізький ліцей-інтернат з посиленою військово-фізичною підготовкою» Дніпропетровської обласної ради, за адресою: 
вул. Ярослава Мудрого, 81, м. Кривий Ріг, Дніпропетровська обл.</t>
  </si>
  <si>
    <t xml:space="preserve">субвенції з обласного 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агресії Російської Федерації проти України, на 
вул. Ярослава 
Мудрого, 81 </t>
  </si>
  <si>
    <t>касові видатки за 2023 рік</t>
  </si>
  <si>
    <t xml:space="preserve"> Нове будівництво будівлі дошкільного підрозділу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Криворізької міської ради Дніпропетровської області, за адресою: 
вул. Кибальчича, 19, Тернівський район, 
м. Кривий Ріг, Дніпропетровська обл., Україна*</t>
  </si>
  <si>
    <t>Об'єкти будівництва закладів освіти</t>
  </si>
  <si>
    <t>3.3. Капітальний ремонт споруд цивільного захисту населення (сховища)</t>
  </si>
  <si>
    <t>Нове будівництво та реконструкція закладів освіти</t>
  </si>
  <si>
    <t>Інші кошти (кошти Кредитної установи для відбудови KfW)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</si>
  <si>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</si>
  <si>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Відділ з питань державного архітектурно-будівельного контролю виконкому Криворізької міської ради</t>
  </si>
  <si>
    <t xml:space="preserve"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
вул. Українська, 55, м. Кривий Ріг, Дніпропетровська обл.
</t>
  </si>
  <si>
    <t>управління капітального будівництва виконкому Криворізької міської ради</t>
  </si>
  <si>
    <t>Нове будівництво модульної будівлі центру надання адміністративних послуг на пл. Молодіжній 
м. Кривого Рогу Дніпропетровської обл.</t>
  </si>
  <si>
    <t>Загальний обсяг фінансування, з них:</t>
  </si>
  <si>
    <t>бюджет Криворізької міської територіальної громади</t>
  </si>
  <si>
    <t>заходів і завдань Програми на 2022–2024 роки</t>
  </si>
  <si>
    <t>8</t>
  </si>
  <si>
    <t>9</t>
  </si>
  <si>
    <t>Інша діяльність у сфері житлово-комунального господарства</t>
  </si>
  <si>
    <t>Об'єкти житлового фонду, пошкоджені внаслідок збройної агресії Російської Федерації</t>
  </si>
  <si>
    <t>Капітальний ремонт об'єктів житлового фонду, пошкоджених унаслідок збройної агресії Російської Федерації</t>
  </si>
  <si>
    <t>60 090,066**</t>
  </si>
  <si>
    <t>42 063,046**</t>
  </si>
  <si>
    <t>18 027,020**</t>
  </si>
  <si>
    <t>46 410,453**</t>
  </si>
  <si>
    <t>19 890,195**</t>
  </si>
  <si>
    <t>66 300,648**</t>
  </si>
  <si>
    <t xml:space="preserve">   **   Орієнтовні обсяги  та фінансування  здійснюються  в межах  ресурсу, передбаченого в  Програмі розвитку системи цивільного захисту в м. Кривому Розі на  2016-2026 роки, затвердженій  рішенням міської ради від 24.12.2015 №60, зі змінами.</t>
  </si>
  <si>
    <t>6</t>
  </si>
  <si>
    <t>73 711,167**</t>
  </si>
  <si>
    <t>23 023,347**</t>
  </si>
  <si>
    <t>50 687,820**</t>
  </si>
  <si>
    <t>7.1 Інші заходи, пов'язані із супроводом реалізації інвестиційних проєктів</t>
  </si>
  <si>
    <t xml:space="preserve">7.2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
</t>
  </si>
  <si>
    <t>Відповідно до рішення Криворізької міської ради від 22.04.2020 №4627 "Про перепрофілювання окремих комунальних закладів загальної середньої освіти Тернівського району" назва закладу "Криворізька гімназія №38 Криворізької міської ради"; відповідно до розпорядження голови Дніпропетровської обласної державної адміністрації від 26.07.2024 №Р-314/0/3-24 «Про перейменування об'єктів топонімії населених пунктів Дніпропетровської області» вул. Кибальчича перейменовано на вул. Мелетія Смотрицького, вул. Милашенкова перейменовано на вул. Вартових Неба.</t>
  </si>
  <si>
    <t>68 651,950**</t>
  </si>
  <si>
    <t>13 390,050**</t>
  </si>
  <si>
    <t>55 261,900**</t>
  </si>
  <si>
    <t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№14 Криворізької міської ради за адресою: вул. Олексія Різничен-
ка, 80а, м. Кривий Ріг, Дніпропетровська обл.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</si>
  <si>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обл.*</t>
  </si>
  <si>
    <t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№42 Криворізької міської ради за адресою: вул. Космонавтів, 42, 
м. Кривий Ріг, Дніпропетровська обл.</t>
  </si>
  <si>
    <t>Нове будівництво протирадіаційного укриття на території Криворізької гімназії №90 Криворізької міської ради за адресою: вул. Романа Рибалки, 1А, м. Кривий Ріг, Дніпропетровська обл.</t>
  </si>
  <si>
    <t>200,000*</t>
  </si>
  <si>
    <t xml:space="preserve">Нове будівництво зовнішніх інженерних мереж індустріального парку «Кривбас» на вул. Фабричній у м. Кривому Розі Дніпропетровської обл.
</t>
  </si>
  <si>
    <t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№202 Криворізької міської ради за адресою: вул. Катеринівська, 9, 
м. Кривий Ріг, Дніпропетровська обл.</t>
  </si>
  <si>
    <t>В.о. керуючої справами виконкому - 
заступник міського голови                                                       Надія ПОДОПЛЄЛОВА</t>
  </si>
  <si>
    <t>Нове будівництво протирадіаційного укриття на території Криворізької гімназії №91 Криворізької міської ради за адресою: вул. Генерала Радієвсько-го, 48, м. Кривий Ріг, Дніпропетровська обл.</t>
  </si>
  <si>
    <t>Комунальне підприємство «Інститут розвитку міста Кривого Рогу»  Криворізької міської ради</t>
  </si>
  <si>
    <t>Загальний обсяг фінансування заходу з них за виконавцем:</t>
  </si>
  <si>
    <t>Бюджет Криворізької міської територіальної громади та інші кошти</t>
  </si>
  <si>
    <t>Додаток 2</t>
  </si>
  <si>
    <t>до рішення міської ради</t>
  </si>
  <si>
    <t>23.10.2024 №3156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</si>
</sst>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_-* #,##0.00\ _г_р_н_._-;\-* #,##0.00\ _г_р_н_._-;_-* &quot;-&quot;??\ _г_р_н_._-;_-@_-"/>
    <numFmt numFmtId="166" formatCode="#,##0.0"/>
  </numFmts>
  <fonts count="26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3" fontId="13" fillId="0" borderId="1">
      <alignment horizontal="center" vertical="top" wrapText="1"/>
    </xf>
    <xf numFmtId="166" fontId="6" fillId="0" borderId="1">
      <alignment horizontal="center" vertical="top" wrapText="1"/>
    </xf>
    <xf numFmtId="165" fontId="12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164" fontId="3" fillId="2" borderId="10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vertical="top" wrapText="1"/>
    </xf>
    <xf numFmtId="49" fontId="4" fillId="2" borderId="3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4" fontId="3" fillId="2" borderId="4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wrapText="1"/>
    </xf>
    <xf numFmtId="0" fontId="0" fillId="0" borderId="0" xfId="0" applyFont="1" applyFill="1"/>
    <xf numFmtId="0" fontId="5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164" fontId="0" fillId="0" borderId="0" xfId="0" applyNumberFormat="1"/>
    <xf numFmtId="0" fontId="9" fillId="0" borderId="0" xfId="0" applyFont="1" applyBorder="1" applyAlignment="1">
      <alignment wrapText="1"/>
    </xf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vertical="top" wrapText="1"/>
    </xf>
    <xf numFmtId="164" fontId="17" fillId="2" borderId="1" xfId="0" applyNumberFormat="1" applyFont="1" applyFill="1" applyBorder="1" applyAlignment="1">
      <alignment horizontal="center"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center" vertical="top" wrapText="1"/>
    </xf>
    <xf numFmtId="164" fontId="16" fillId="2" borderId="3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vertical="top" wrapText="1"/>
    </xf>
    <xf numFmtId="164" fontId="16" fillId="2" borderId="7" xfId="0" applyNumberFormat="1" applyFont="1" applyFill="1" applyBorder="1" applyAlignment="1">
      <alignment horizontal="center" vertical="top" wrapText="1"/>
    </xf>
    <xf numFmtId="164" fontId="16" fillId="2" borderId="10" xfId="0" applyNumberFormat="1" applyFont="1" applyFill="1" applyBorder="1" applyAlignment="1">
      <alignment horizontal="center" vertical="top" wrapText="1"/>
    </xf>
    <xf numFmtId="164" fontId="16" fillId="2" borderId="4" xfId="0" applyNumberFormat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vertical="top" wrapText="1"/>
    </xf>
    <xf numFmtId="164" fontId="16" fillId="2" borderId="6" xfId="0" applyNumberFormat="1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vertical="top" wrapText="1"/>
    </xf>
    <xf numFmtId="49" fontId="17" fillId="2" borderId="3" xfId="0" applyNumberFormat="1" applyFont="1" applyFill="1" applyBorder="1" applyAlignment="1">
      <alignment vertical="top" wrapText="1"/>
    </xf>
    <xf numFmtId="0" fontId="11" fillId="2" borderId="0" xfId="0" applyFont="1" applyFill="1" applyBorder="1" applyAlignment="1">
      <alignment vertical="top" wrapText="1"/>
    </xf>
    <xf numFmtId="164" fontId="16" fillId="2" borderId="11" xfId="0" applyNumberFormat="1" applyFont="1" applyFill="1" applyBorder="1" applyAlignment="1">
      <alignment horizontal="center" vertical="top" wrapText="1"/>
    </xf>
    <xf numFmtId="164" fontId="16" fillId="2" borderId="12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164" fontId="16" fillId="2" borderId="9" xfId="0" applyNumberFormat="1" applyFont="1" applyFill="1" applyBorder="1" applyAlignment="1">
      <alignment horizontal="center" vertical="top" wrapText="1"/>
    </xf>
    <xf numFmtId="164" fontId="16" fillId="2" borderId="0" xfId="0" applyNumberFormat="1" applyFont="1" applyFill="1" applyBorder="1" applyAlignment="1">
      <alignment horizontal="center" vertical="top" wrapText="1"/>
    </xf>
    <xf numFmtId="0" fontId="19" fillId="2" borderId="8" xfId="0" applyFont="1" applyFill="1" applyBorder="1" applyAlignment="1">
      <alignment horizontal="left" vertical="top" wrapText="1"/>
    </xf>
    <xf numFmtId="164" fontId="16" fillId="2" borderId="8" xfId="0" applyNumberFormat="1" applyFont="1" applyFill="1" applyBorder="1" applyAlignment="1">
      <alignment horizontal="center" vertical="top" wrapText="1"/>
    </xf>
    <xf numFmtId="164" fontId="16" fillId="2" borderId="5" xfId="0" applyNumberFormat="1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0" fontId="17" fillId="2" borderId="7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vertical="top" wrapText="1"/>
    </xf>
    <xf numFmtId="0" fontId="16" fillId="2" borderId="3" xfId="0" applyFont="1" applyFill="1" applyBorder="1" applyAlignment="1">
      <alignment horizontal="left" vertical="top" wrapText="1"/>
    </xf>
    <xf numFmtId="164" fontId="16" fillId="2" borderId="13" xfId="0" applyNumberFormat="1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vertical="top" wrapText="1"/>
    </xf>
    <xf numFmtId="0" fontId="16" fillId="2" borderId="12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164" fontId="17" fillId="2" borderId="2" xfId="0" applyNumberFormat="1" applyFont="1" applyFill="1" applyBorder="1" applyAlignment="1">
      <alignment horizontal="center" vertical="top" wrapText="1"/>
    </xf>
    <xf numFmtId="164" fontId="17" fillId="2" borderId="13" xfId="0" applyNumberFormat="1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wrapText="1"/>
    </xf>
    <xf numFmtId="0" fontId="17" fillId="2" borderId="2" xfId="0" applyFont="1" applyFill="1" applyBorder="1" applyAlignment="1">
      <alignment vertical="top" wrapText="1"/>
    </xf>
    <xf numFmtId="0" fontId="19" fillId="2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vertical="top" wrapText="1"/>
    </xf>
    <xf numFmtId="49" fontId="17" fillId="2" borderId="7" xfId="0" applyNumberFormat="1" applyFont="1" applyFill="1" applyBorder="1" applyAlignment="1">
      <alignment vertical="top" wrapText="1"/>
    </xf>
    <xf numFmtId="49" fontId="17" fillId="2" borderId="11" xfId="0" applyNumberFormat="1" applyFont="1" applyFill="1" applyBorder="1" applyAlignment="1">
      <alignment vertical="top" wrapText="1"/>
    </xf>
    <xf numFmtId="49" fontId="17" fillId="2" borderId="12" xfId="0" applyNumberFormat="1" applyFont="1" applyFill="1" applyBorder="1" applyAlignment="1">
      <alignment vertical="top" wrapText="1"/>
    </xf>
    <xf numFmtId="164" fontId="17" fillId="2" borderId="10" xfId="0" applyNumberFormat="1" applyFont="1" applyFill="1" applyBorder="1" applyAlignment="1">
      <alignment horizontal="center" vertical="top" wrapText="1"/>
    </xf>
    <xf numFmtId="164" fontId="14" fillId="2" borderId="4" xfId="0" applyNumberFormat="1" applyFont="1" applyFill="1" applyBorder="1" applyAlignment="1">
      <alignment horizontal="center"/>
    </xf>
    <xf numFmtId="0" fontId="21" fillId="0" borderId="0" xfId="0" applyFont="1" applyFill="1"/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wrapText="1"/>
    </xf>
    <xf numFmtId="0" fontId="24" fillId="0" borderId="0" xfId="0" applyFont="1" applyFill="1" applyAlignment="1">
      <alignment horizontal="left"/>
    </xf>
    <xf numFmtId="0" fontId="15" fillId="0" borderId="3" xfId="0" applyFont="1" applyBorder="1"/>
    <xf numFmtId="0" fontId="20" fillId="2" borderId="14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5" fillId="0" borderId="11" xfId="0" applyFont="1" applyBorder="1"/>
    <xf numFmtId="0" fontId="17" fillId="2" borderId="0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164" fontId="17" fillId="2" borderId="4" xfId="0" applyNumberFormat="1" applyFont="1" applyFill="1" applyBorder="1" applyAlignment="1">
      <alignment horizontal="center" vertical="top" wrapText="1"/>
    </xf>
    <xf numFmtId="164" fontId="17" fillId="2" borderId="3" xfId="0" applyNumberFormat="1" applyFont="1" applyFill="1" applyBorder="1" applyAlignment="1">
      <alignment horizontal="center" vertical="top" wrapText="1"/>
    </xf>
    <xf numFmtId="0" fontId="15" fillId="2" borderId="3" xfId="0" applyFont="1" applyFill="1" applyBorder="1" applyAlignment="1"/>
    <xf numFmtId="49" fontId="17" fillId="2" borderId="2" xfId="0" applyNumberFormat="1" applyFont="1" applyFill="1" applyBorder="1" applyAlignment="1">
      <alignment vertical="top" wrapText="1"/>
    </xf>
    <xf numFmtId="0" fontId="16" fillId="2" borderId="4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center" vertical="top" wrapText="1"/>
    </xf>
    <xf numFmtId="0" fontId="19" fillId="2" borderId="15" xfId="0" applyFont="1" applyFill="1" applyBorder="1" applyAlignment="1">
      <alignment horizontal="left" vertical="top" wrapText="1"/>
    </xf>
    <xf numFmtId="0" fontId="0" fillId="0" borderId="15" xfId="0" applyBorder="1"/>
    <xf numFmtId="0" fontId="20" fillId="2" borderId="13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49" fontId="16" fillId="2" borderId="4" xfId="0" applyNumberFormat="1" applyFont="1" applyFill="1" applyBorder="1" applyAlignment="1">
      <alignment horizontal="center" vertical="top" wrapText="1"/>
    </xf>
    <xf numFmtId="0" fontId="20" fillId="2" borderId="14" xfId="0" applyFont="1" applyFill="1" applyBorder="1" applyAlignment="1">
      <alignment horizontal="left" vertical="top" wrapText="1"/>
    </xf>
    <xf numFmtId="49" fontId="17" fillId="2" borderId="4" xfId="0" applyNumberFormat="1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left" vertical="top" wrapText="1"/>
    </xf>
    <xf numFmtId="0" fontId="18" fillId="2" borderId="10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center" vertical="top" wrapText="1"/>
    </xf>
    <xf numFmtId="49" fontId="17" fillId="2" borderId="5" xfId="0" applyNumberFormat="1" applyFont="1" applyFill="1" applyBorder="1" applyAlignment="1">
      <alignment vertical="top" wrapText="1"/>
    </xf>
    <xf numFmtId="0" fontId="17" fillId="2" borderId="14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vertical="top" wrapText="1"/>
    </xf>
    <xf numFmtId="0" fontId="17" fillId="2" borderId="12" xfId="0" applyFont="1" applyFill="1" applyBorder="1" applyAlignment="1">
      <alignment horizontal="left" vertical="top" wrapText="1"/>
    </xf>
    <xf numFmtId="0" fontId="11" fillId="2" borderId="14" xfId="0" applyFont="1" applyFill="1" applyBorder="1" applyAlignment="1">
      <alignment wrapText="1"/>
    </xf>
    <xf numFmtId="49" fontId="16" fillId="2" borderId="2" xfId="0" applyNumberFormat="1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6" fillId="2" borderId="3" xfId="0" applyNumberFormat="1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left" vertical="top" wrapText="1"/>
    </xf>
    <xf numFmtId="49" fontId="16" fillId="2" borderId="1" xfId="0" applyNumberFormat="1" applyFont="1" applyFill="1" applyBorder="1" applyAlignment="1">
      <alignment horizontal="center" vertical="top" wrapText="1"/>
    </xf>
    <xf numFmtId="0" fontId="20" fillId="2" borderId="8" xfId="0" applyFont="1" applyFill="1" applyBorder="1" applyAlignment="1">
      <alignment horizontal="left" vertical="top" wrapText="1"/>
    </xf>
    <xf numFmtId="0" fontId="20" fillId="2" borderId="6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164" fontId="17" fillId="2" borderId="9" xfId="0" applyNumberFormat="1" applyFont="1" applyFill="1" applyBorder="1" applyAlignment="1">
      <alignment horizontal="center" vertical="top" wrapText="1"/>
    </xf>
    <xf numFmtId="49" fontId="16" fillId="2" borderId="2" xfId="0" applyNumberFormat="1" applyFont="1" applyFill="1" applyBorder="1" applyAlignment="1">
      <alignment vertical="top" wrapText="1"/>
    </xf>
    <xf numFmtId="49" fontId="16" fillId="2" borderId="4" xfId="0" applyNumberFormat="1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wrapText="1"/>
    </xf>
    <xf numFmtId="0" fontId="11" fillId="2" borderId="9" xfId="0" applyFont="1" applyFill="1" applyBorder="1" applyAlignment="1">
      <alignment wrapText="1"/>
    </xf>
    <xf numFmtId="0" fontId="16" fillId="2" borderId="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wrapText="1"/>
    </xf>
    <xf numFmtId="49" fontId="4" fillId="2" borderId="0" xfId="0" applyNumberFormat="1" applyFont="1" applyFill="1" applyBorder="1" applyAlignment="1">
      <alignment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vertical="top" wrapText="1"/>
    </xf>
    <xf numFmtId="0" fontId="15" fillId="2" borderId="4" xfId="0" applyFont="1" applyFill="1" applyBorder="1" applyAlignment="1"/>
    <xf numFmtId="0" fontId="19" fillId="2" borderId="1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16" fillId="2" borderId="13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0" fillId="0" borderId="9" xfId="0" applyBorder="1"/>
    <xf numFmtId="0" fontId="11" fillId="2" borderId="3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vertical="top" wrapText="1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1" fillId="2" borderId="8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20" fillId="2" borderId="14" xfId="0" applyFont="1" applyFill="1" applyBorder="1" applyAlignment="1">
      <alignment horizontal="left" vertical="top" wrapText="1"/>
    </xf>
    <xf numFmtId="0" fontId="20" fillId="2" borderId="8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49" fontId="16" fillId="2" borderId="2" xfId="0" applyNumberFormat="1" applyFont="1" applyFill="1" applyBorder="1" applyAlignment="1">
      <alignment horizontal="left" vertical="top" wrapText="1"/>
    </xf>
    <xf numFmtId="49" fontId="16" fillId="2" borderId="3" xfId="0" applyNumberFormat="1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20" fillId="2" borderId="12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20" fillId="2" borderId="5" xfId="0" applyFont="1" applyFill="1" applyBorder="1" applyAlignment="1">
      <alignment horizontal="left" vertical="top" wrapText="1"/>
    </xf>
    <xf numFmtId="0" fontId="20" fillId="2" borderId="15" xfId="0" applyFont="1" applyFill="1" applyBorder="1" applyAlignment="1">
      <alignment horizontal="left" vertical="top" wrapText="1"/>
    </xf>
    <xf numFmtId="0" fontId="20" fillId="2" borderId="6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14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11" fillId="0" borderId="15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wrapText="1"/>
    </xf>
    <xf numFmtId="0" fontId="10" fillId="2" borderId="0" xfId="0" applyFont="1" applyFill="1" applyAlignment="1">
      <alignment wrapText="1"/>
    </xf>
    <xf numFmtId="0" fontId="25" fillId="2" borderId="2" xfId="0" applyFont="1" applyFill="1" applyBorder="1" applyAlignment="1">
      <alignment horizontal="center" vertical="top" wrapText="1"/>
    </xf>
    <xf numFmtId="0" fontId="25" fillId="2" borderId="3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vertical="top" wrapText="1"/>
    </xf>
    <xf numFmtId="0" fontId="25" fillId="2" borderId="5" xfId="0" applyFont="1" applyFill="1" applyBorder="1" applyAlignment="1">
      <alignment horizontal="center" vertical="top" wrapText="1"/>
    </xf>
    <xf numFmtId="0" fontId="0" fillId="2" borderId="8" xfId="0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20" fillId="2" borderId="7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19" fillId="0" borderId="0" xfId="0" applyFont="1" applyAlignment="1">
      <alignment wrapText="1"/>
    </xf>
    <xf numFmtId="0" fontId="0" fillId="0" borderId="0" xfId="0" applyAlignment="1">
      <alignment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tabSelected="1" view="pageBreakPreview" topLeftCell="A3" zoomScaleNormal="100" zoomScaleSheetLayoutView="100" workbookViewId="0">
      <selection activeCell="A6" sqref="A6:J6"/>
    </sheetView>
  </sheetViews>
  <sheetFormatPr defaultRowHeight="15" x14ac:dyDescent="0.25"/>
  <cols>
    <col min="1" max="1" width="3.5703125" customWidth="1"/>
    <col min="2" max="2" width="29.42578125" customWidth="1"/>
    <col min="3" max="3" width="49.14062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4.28515625" customWidth="1"/>
    <col min="9" max="9" width="12.7109375" customWidth="1"/>
    <col min="10" max="10" width="15.42578125" customWidth="1"/>
    <col min="14" max="14" width="11" bestFit="1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11"/>
      <c r="D1" s="11"/>
      <c r="E1" s="11"/>
      <c r="F1" s="11"/>
      <c r="G1" s="3"/>
      <c r="H1" s="2"/>
      <c r="I1" s="200" t="s">
        <v>23</v>
      </c>
      <c r="J1" s="200"/>
    </row>
    <row r="2" spans="1:10" ht="15.75" hidden="1" x14ac:dyDescent="0.25">
      <c r="A2" s="1"/>
      <c r="B2" s="1"/>
      <c r="C2" s="11"/>
      <c r="D2" s="11"/>
      <c r="E2" s="11"/>
      <c r="F2" s="11"/>
      <c r="G2" s="3"/>
      <c r="H2" s="2"/>
      <c r="I2" s="10"/>
      <c r="J2" s="10"/>
    </row>
    <row r="3" spans="1:10" ht="15.75" customHeight="1" x14ac:dyDescent="0.25">
      <c r="A3" s="1"/>
      <c r="B3" s="1"/>
      <c r="C3" s="11"/>
      <c r="D3" s="11"/>
      <c r="E3" s="11"/>
      <c r="F3" s="11"/>
      <c r="G3" s="159" t="s">
        <v>101</v>
      </c>
      <c r="H3" s="159"/>
      <c r="I3" s="159"/>
      <c r="J3" s="159"/>
    </row>
    <row r="4" spans="1:10" ht="15.75" customHeight="1" x14ac:dyDescent="0.25">
      <c r="A4" s="1"/>
      <c r="B4" s="1"/>
      <c r="C4" s="11"/>
      <c r="D4" s="11"/>
      <c r="E4" s="11"/>
      <c r="F4" s="11"/>
      <c r="G4" s="159" t="s">
        <v>102</v>
      </c>
      <c r="H4" s="159"/>
      <c r="I4" s="159"/>
      <c r="J4" s="158"/>
    </row>
    <row r="5" spans="1:10" ht="15.75" customHeight="1" x14ac:dyDescent="0.25">
      <c r="A5" s="1"/>
      <c r="B5" s="1"/>
      <c r="C5" s="11"/>
      <c r="D5" s="11"/>
      <c r="E5" s="11"/>
      <c r="F5" s="11"/>
      <c r="G5" s="214" t="s">
        <v>103</v>
      </c>
      <c r="H5" s="215"/>
      <c r="I5" s="158"/>
      <c r="J5" s="158"/>
    </row>
    <row r="6" spans="1:10" ht="59.25" customHeight="1" x14ac:dyDescent="0.25">
      <c r="A6" s="208" t="s">
        <v>46</v>
      </c>
      <c r="B6" s="208"/>
      <c r="C6" s="208"/>
      <c r="D6" s="208"/>
      <c r="E6" s="208"/>
      <c r="F6" s="208"/>
      <c r="G6" s="208"/>
      <c r="H6" s="208"/>
      <c r="I6" s="208"/>
      <c r="J6" s="208"/>
    </row>
    <row r="7" spans="1:10" ht="11.25" customHeight="1" x14ac:dyDescent="0.5">
      <c r="A7" s="72"/>
      <c r="B7" s="72"/>
      <c r="C7" s="73"/>
      <c r="D7" s="74"/>
      <c r="E7" s="74"/>
      <c r="F7" s="74"/>
      <c r="G7" s="74"/>
      <c r="H7" s="74"/>
      <c r="I7" s="75"/>
      <c r="J7" s="75"/>
    </row>
    <row r="8" spans="1:10" ht="23.25" customHeight="1" x14ac:dyDescent="0.25">
      <c r="A8" s="208" t="s">
        <v>0</v>
      </c>
      <c r="B8" s="208"/>
      <c r="C8" s="208"/>
      <c r="D8" s="208"/>
      <c r="E8" s="208"/>
      <c r="F8" s="208"/>
      <c r="G8" s="208"/>
      <c r="H8" s="208"/>
      <c r="I8" s="208"/>
      <c r="J8" s="208"/>
    </row>
    <row r="9" spans="1:10" ht="32.25" customHeight="1" x14ac:dyDescent="0.25">
      <c r="A9" s="208" t="s">
        <v>66</v>
      </c>
      <c r="B9" s="208"/>
      <c r="C9" s="208"/>
      <c r="D9" s="208"/>
      <c r="E9" s="208"/>
      <c r="F9" s="208"/>
      <c r="G9" s="208"/>
      <c r="H9" s="208"/>
      <c r="I9" s="208"/>
      <c r="J9" s="208"/>
    </row>
    <row r="10" spans="1:10" ht="7.5" customHeight="1" x14ac:dyDescent="0.25">
      <c r="A10" s="7"/>
      <c r="B10" s="8"/>
      <c r="C10" s="8"/>
      <c r="D10" s="8"/>
      <c r="E10" s="8"/>
      <c r="F10" s="8"/>
      <c r="G10" s="8"/>
      <c r="H10" s="8"/>
      <c r="I10" s="8"/>
      <c r="J10" s="8"/>
    </row>
    <row r="11" spans="1:10" x14ac:dyDescent="0.25">
      <c r="A11" s="201" t="s">
        <v>14</v>
      </c>
      <c r="B11" s="201" t="s">
        <v>4</v>
      </c>
      <c r="C11" s="201" t="s">
        <v>8</v>
      </c>
      <c r="D11" s="201" t="s">
        <v>39</v>
      </c>
      <c r="E11" s="201" t="s">
        <v>5</v>
      </c>
      <c r="F11" s="201" t="s">
        <v>11</v>
      </c>
      <c r="G11" s="201" t="s">
        <v>30</v>
      </c>
      <c r="H11" s="205" t="s">
        <v>18</v>
      </c>
      <c r="I11" s="206"/>
      <c r="J11" s="207"/>
    </row>
    <row r="12" spans="1:10" x14ac:dyDescent="0.25">
      <c r="A12" s="209"/>
      <c r="B12" s="209"/>
      <c r="C12" s="211"/>
      <c r="D12" s="202"/>
      <c r="E12" s="202"/>
      <c r="F12" s="202"/>
      <c r="G12" s="202"/>
      <c r="H12" s="201" t="s">
        <v>33</v>
      </c>
      <c r="I12" s="201" t="s">
        <v>53</v>
      </c>
      <c r="J12" s="201" t="s">
        <v>31</v>
      </c>
    </row>
    <row r="13" spans="1:10" ht="32.25" customHeight="1" x14ac:dyDescent="0.25">
      <c r="A13" s="204"/>
      <c r="B13" s="210"/>
      <c r="C13" s="210"/>
      <c r="D13" s="203"/>
      <c r="E13" s="203"/>
      <c r="F13" s="203"/>
      <c r="G13" s="204"/>
      <c r="H13" s="203"/>
      <c r="I13" s="203"/>
      <c r="J13" s="203" t="s">
        <v>7</v>
      </c>
    </row>
    <row r="14" spans="1:10" ht="15.75" hidden="1" x14ac:dyDescent="0.25">
      <c r="A14" s="17">
        <v>1</v>
      </c>
      <c r="B14" s="18">
        <v>2</v>
      </c>
      <c r="C14" s="18">
        <v>3</v>
      </c>
      <c r="D14" s="136">
        <v>4</v>
      </c>
      <c r="E14" s="136">
        <v>5</v>
      </c>
      <c r="F14" s="136">
        <v>6</v>
      </c>
      <c r="G14" s="17">
        <v>7</v>
      </c>
      <c r="H14" s="19">
        <v>8</v>
      </c>
      <c r="I14" s="19">
        <v>9</v>
      </c>
      <c r="J14" s="19">
        <v>10</v>
      </c>
    </row>
    <row r="15" spans="1:10" ht="51.75" customHeight="1" x14ac:dyDescent="0.25">
      <c r="A15" s="125">
        <v>1</v>
      </c>
      <c r="B15" s="126" t="s">
        <v>3</v>
      </c>
      <c r="C15" s="20" t="s">
        <v>47</v>
      </c>
      <c r="D15" s="156" t="s">
        <v>40</v>
      </c>
      <c r="E15" s="47" t="s">
        <v>99</v>
      </c>
      <c r="F15" s="172" t="s">
        <v>100</v>
      </c>
      <c r="G15" s="22">
        <f>H15+I15+J15</f>
        <v>199955.07399999999</v>
      </c>
      <c r="H15" s="22">
        <f>H16+H19</f>
        <v>0</v>
      </c>
      <c r="I15" s="22">
        <f t="shared" ref="I15:J15" si="0">I16+I19</f>
        <v>105.074</v>
      </c>
      <c r="J15" s="22">
        <f t="shared" si="0"/>
        <v>199850</v>
      </c>
    </row>
    <row r="16" spans="1:10" ht="38.25" hidden="1" customHeight="1" x14ac:dyDescent="0.25">
      <c r="A16" s="68"/>
      <c r="B16" s="76"/>
      <c r="C16" s="186" t="s">
        <v>35</v>
      </c>
      <c r="D16" s="25"/>
      <c r="E16" s="157"/>
      <c r="F16" s="173"/>
      <c r="G16" s="40">
        <f t="shared" ref="G16:G19" si="1">H16+I16+J16</f>
        <v>198455.07399999999</v>
      </c>
      <c r="H16" s="41">
        <v>0</v>
      </c>
      <c r="I16" s="37">
        <f>I17+I18</f>
        <v>105.074</v>
      </c>
      <c r="J16" s="24">
        <f>J17+J18</f>
        <v>198350</v>
      </c>
    </row>
    <row r="17" spans="1:17" ht="177.75" hidden="1" customHeight="1" x14ac:dyDescent="0.25">
      <c r="A17" s="68"/>
      <c r="B17" s="84"/>
      <c r="C17" s="187"/>
      <c r="D17" s="25"/>
      <c r="E17" s="157"/>
      <c r="F17" s="173"/>
      <c r="G17" s="40">
        <f t="shared" si="1"/>
        <v>455.07400000000001</v>
      </c>
      <c r="H17" s="41">
        <v>0</v>
      </c>
      <c r="I17" s="37">
        <v>105.074</v>
      </c>
      <c r="J17" s="24">
        <v>350</v>
      </c>
      <c r="O17" s="15"/>
    </row>
    <row r="18" spans="1:17" ht="73.5" hidden="1" customHeight="1" x14ac:dyDescent="0.25">
      <c r="A18" s="68"/>
      <c r="B18" s="84"/>
      <c r="C18" s="143" t="s">
        <v>42</v>
      </c>
      <c r="D18" s="25"/>
      <c r="E18" s="157"/>
      <c r="F18" s="154" t="s">
        <v>58</v>
      </c>
      <c r="G18" s="32">
        <f t="shared" si="1"/>
        <v>198000</v>
      </c>
      <c r="H18" s="43">
        <v>0</v>
      </c>
      <c r="I18" s="44">
        <v>0</v>
      </c>
      <c r="J18" s="33">
        <v>198000</v>
      </c>
    </row>
    <row r="19" spans="1:17" ht="73.5" customHeight="1" x14ac:dyDescent="0.25">
      <c r="A19" s="98"/>
      <c r="B19" s="141"/>
      <c r="C19" s="142" t="s">
        <v>94</v>
      </c>
      <c r="D19" s="39"/>
      <c r="E19" s="47" t="s">
        <v>98</v>
      </c>
      <c r="F19" s="155"/>
      <c r="G19" s="32">
        <f t="shared" si="1"/>
        <v>1500</v>
      </c>
      <c r="H19" s="43">
        <v>0</v>
      </c>
      <c r="I19" s="44">
        <v>0</v>
      </c>
      <c r="J19" s="33">
        <v>1500</v>
      </c>
    </row>
    <row r="20" spans="1:17" ht="15.75" x14ac:dyDescent="0.25">
      <c r="A20" s="67"/>
      <c r="B20" s="181" t="s">
        <v>2</v>
      </c>
      <c r="C20" s="182"/>
      <c r="D20" s="36"/>
      <c r="E20" s="36"/>
      <c r="F20" s="39"/>
      <c r="G20" s="22">
        <f>H20+I20+J20</f>
        <v>199955.07399999999</v>
      </c>
      <c r="H20" s="21">
        <f>H15</f>
        <v>0</v>
      </c>
      <c r="I20" s="21">
        <f t="shared" ref="I20:J20" si="2">I15</f>
        <v>105.074</v>
      </c>
      <c r="J20" s="21">
        <f t="shared" si="2"/>
        <v>199850</v>
      </c>
    </row>
    <row r="21" spans="1:17" ht="47.25" x14ac:dyDescent="0.25">
      <c r="A21" s="49">
        <v>2</v>
      </c>
      <c r="B21" s="126" t="s">
        <v>55</v>
      </c>
      <c r="C21" s="50" t="s">
        <v>57</v>
      </c>
      <c r="D21" s="147" t="s">
        <v>40</v>
      </c>
      <c r="E21" s="151" t="s">
        <v>6</v>
      </c>
      <c r="F21" s="147" t="s">
        <v>17</v>
      </c>
      <c r="G21" s="22">
        <f>H21+I21+J21-4.71805</f>
        <v>2763.8044000000004</v>
      </c>
      <c r="H21" s="21">
        <f>H22+H25+H28+H31</f>
        <v>406.70805000000001</v>
      </c>
      <c r="I21" s="21">
        <f>I22+I25+I28+I31</f>
        <v>2001.8144000000002</v>
      </c>
      <c r="J21" s="21">
        <f>J22+J34+J35+J36</f>
        <v>360</v>
      </c>
    </row>
    <row r="22" spans="1:17" ht="15.75" hidden="1" customHeight="1" x14ac:dyDescent="0.25">
      <c r="A22" s="102"/>
      <c r="B22" s="127"/>
      <c r="C22" s="183" t="s">
        <v>54</v>
      </c>
      <c r="D22" s="148"/>
      <c r="E22" s="149"/>
      <c r="F22" s="148"/>
      <c r="G22" s="40">
        <f t="shared" ref="G22:G52" si="3">H22+I22+J22</f>
        <v>1210.58305</v>
      </c>
      <c r="H22" s="24">
        <f>H23</f>
        <v>406.70805000000001</v>
      </c>
      <c r="I22" s="24">
        <f t="shared" ref="I22:J22" si="4">I23</f>
        <v>803.875</v>
      </c>
      <c r="J22" s="24">
        <f t="shared" si="4"/>
        <v>0</v>
      </c>
      <c r="Q22" s="15"/>
    </row>
    <row r="23" spans="1:17" ht="47.25" hidden="1" x14ac:dyDescent="0.25">
      <c r="A23" s="51"/>
      <c r="B23" s="127"/>
      <c r="C23" s="184"/>
      <c r="D23" s="148"/>
      <c r="E23" s="149" t="s">
        <v>62</v>
      </c>
      <c r="F23" s="127"/>
      <c r="G23" s="53">
        <f t="shared" si="3"/>
        <v>1210.58305</v>
      </c>
      <c r="H23" s="53">
        <f>401.99+4.71805</f>
        <v>406.70805000000001</v>
      </c>
      <c r="I23" s="23">
        <v>803.875</v>
      </c>
      <c r="J23" s="23">
        <f>0</f>
        <v>0</v>
      </c>
    </row>
    <row r="24" spans="1:17" ht="87" hidden="1" customHeight="1" x14ac:dyDescent="0.25">
      <c r="A24" s="56"/>
      <c r="B24" s="81"/>
      <c r="C24" s="185"/>
      <c r="D24" s="148"/>
      <c r="E24" s="152"/>
      <c r="F24" s="148" t="s">
        <v>24</v>
      </c>
      <c r="G24" s="27"/>
      <c r="H24" s="27">
        <v>4.718</v>
      </c>
      <c r="I24" s="28">
        <v>4.718</v>
      </c>
      <c r="J24" s="28">
        <v>0</v>
      </c>
    </row>
    <row r="25" spans="1:17" ht="29.25" hidden="1" customHeight="1" x14ac:dyDescent="0.25">
      <c r="A25" s="102"/>
      <c r="B25" s="127"/>
      <c r="C25" s="184" t="s">
        <v>90</v>
      </c>
      <c r="D25" s="25" t="s">
        <v>40</v>
      </c>
      <c r="E25" s="189" t="s">
        <v>6</v>
      </c>
      <c r="F25" s="146" t="s">
        <v>64</v>
      </c>
      <c r="G25" s="27">
        <f>H25+I25</f>
        <v>399.31299999999999</v>
      </c>
      <c r="H25" s="27">
        <v>0</v>
      </c>
      <c r="I25" s="28">
        <f>I26</f>
        <v>399.31299999999999</v>
      </c>
      <c r="J25" s="96" t="s">
        <v>86</v>
      </c>
    </row>
    <row r="26" spans="1:17" ht="47.25" hidden="1" x14ac:dyDescent="0.25">
      <c r="A26" s="51"/>
      <c r="B26" s="123"/>
      <c r="C26" s="184"/>
      <c r="D26" s="148"/>
      <c r="E26" s="189"/>
      <c r="F26" s="146" t="s">
        <v>65</v>
      </c>
      <c r="G26" s="27">
        <f t="shared" ref="G26:G27" si="5">H26+I26</f>
        <v>399.31299999999999</v>
      </c>
      <c r="H26" s="27">
        <v>0</v>
      </c>
      <c r="I26" s="28">
        <v>399.31299999999999</v>
      </c>
      <c r="J26" s="96" t="s">
        <v>87</v>
      </c>
    </row>
    <row r="27" spans="1:17" ht="19.5" hidden="1" customHeight="1" x14ac:dyDescent="0.25">
      <c r="A27" s="51"/>
      <c r="B27" s="111"/>
      <c r="C27" s="185"/>
      <c r="D27" s="148"/>
      <c r="E27" s="189"/>
      <c r="F27" s="146" t="s">
        <v>12</v>
      </c>
      <c r="G27" s="32">
        <f t="shared" si="5"/>
        <v>0</v>
      </c>
      <c r="H27" s="32">
        <v>0</v>
      </c>
      <c r="I27" s="33">
        <v>0</v>
      </c>
      <c r="J27" s="114" t="s">
        <v>88</v>
      </c>
    </row>
    <row r="28" spans="1:17" ht="31.5" hidden="1" x14ac:dyDescent="0.25">
      <c r="A28" s="35"/>
      <c r="B28" s="111"/>
      <c r="C28" s="183" t="s">
        <v>36</v>
      </c>
      <c r="D28" s="25"/>
      <c r="E28" s="189"/>
      <c r="F28" s="146" t="s">
        <v>64</v>
      </c>
      <c r="G28" s="27">
        <f t="shared" ref="G28:G33" si="6">H28+I28</f>
        <v>399.31319999999999</v>
      </c>
      <c r="H28" s="27">
        <v>0</v>
      </c>
      <c r="I28" s="33">
        <v>399.31319999999999</v>
      </c>
      <c r="J28" s="28" t="s">
        <v>77</v>
      </c>
    </row>
    <row r="29" spans="1:17" ht="47.25" hidden="1" customHeight="1" x14ac:dyDescent="0.25">
      <c r="A29" s="51"/>
      <c r="B29" s="111"/>
      <c r="C29" s="184"/>
      <c r="D29" s="148"/>
      <c r="E29" s="189"/>
      <c r="F29" s="146" t="s">
        <v>65</v>
      </c>
      <c r="G29" s="27">
        <f t="shared" si="6"/>
        <v>399.31299999999999</v>
      </c>
      <c r="H29" s="27">
        <v>0</v>
      </c>
      <c r="I29" s="28">
        <v>399.31299999999999</v>
      </c>
      <c r="J29" s="28" t="s">
        <v>76</v>
      </c>
    </row>
    <row r="30" spans="1:17" ht="17.25" hidden="1" customHeight="1" x14ac:dyDescent="0.25">
      <c r="A30" s="51"/>
      <c r="B30" s="111"/>
      <c r="C30" s="184"/>
      <c r="D30" s="148"/>
      <c r="E30" s="189"/>
      <c r="F30" s="146" t="s">
        <v>12</v>
      </c>
      <c r="G30" s="27">
        <f t="shared" si="6"/>
        <v>0</v>
      </c>
      <c r="H30" s="27">
        <v>0</v>
      </c>
      <c r="I30" s="28">
        <v>0</v>
      </c>
      <c r="J30" s="28" t="s">
        <v>75</v>
      </c>
    </row>
    <row r="31" spans="1:17" ht="31.5" hidden="1" x14ac:dyDescent="0.25">
      <c r="A31" s="51"/>
      <c r="B31" s="110"/>
      <c r="C31" s="190" t="s">
        <v>59</v>
      </c>
      <c r="D31" s="148"/>
      <c r="E31" s="189"/>
      <c r="F31" s="146" t="s">
        <v>64</v>
      </c>
      <c r="G31" s="27">
        <f t="shared" si="6"/>
        <v>399.31319999999999</v>
      </c>
      <c r="H31" s="27">
        <v>0</v>
      </c>
      <c r="I31" s="28">
        <v>399.31319999999999</v>
      </c>
      <c r="J31" s="28" t="s">
        <v>72</v>
      </c>
    </row>
    <row r="32" spans="1:17" ht="47.25" hidden="1" x14ac:dyDescent="0.25">
      <c r="A32" s="51"/>
      <c r="B32" s="110"/>
      <c r="C32" s="191"/>
      <c r="D32" s="148"/>
      <c r="E32" s="149"/>
      <c r="F32" s="146" t="s">
        <v>65</v>
      </c>
      <c r="G32" s="27">
        <f t="shared" si="6"/>
        <v>399.31299999999999</v>
      </c>
      <c r="H32" s="27">
        <v>0</v>
      </c>
      <c r="I32" s="28">
        <v>399.31299999999999</v>
      </c>
      <c r="J32" s="28" t="s">
        <v>74</v>
      </c>
    </row>
    <row r="33" spans="1:10" ht="16.5" hidden="1" customHeight="1" x14ac:dyDescent="0.25">
      <c r="A33" s="34"/>
      <c r="B33" s="127"/>
      <c r="C33" s="185"/>
      <c r="D33" s="148"/>
      <c r="E33" s="149"/>
      <c r="F33" s="146" t="s">
        <v>12</v>
      </c>
      <c r="G33" s="27">
        <f t="shared" si="6"/>
        <v>0</v>
      </c>
      <c r="H33" s="27">
        <v>0</v>
      </c>
      <c r="I33" s="28">
        <v>0</v>
      </c>
      <c r="J33" s="28" t="s">
        <v>73</v>
      </c>
    </row>
    <row r="34" spans="1:10" ht="141.75" hidden="1" x14ac:dyDescent="0.25">
      <c r="A34" s="34"/>
      <c r="B34" s="80"/>
      <c r="C34" s="145" t="s">
        <v>89</v>
      </c>
      <c r="D34" s="148"/>
      <c r="E34" s="149"/>
      <c r="F34" s="146" t="s">
        <v>17</v>
      </c>
      <c r="G34" s="27">
        <f>H34+I34+J34</f>
        <v>120</v>
      </c>
      <c r="H34" s="27">
        <v>0</v>
      </c>
      <c r="I34" s="28">
        <v>0</v>
      </c>
      <c r="J34" s="28">
        <v>120</v>
      </c>
    </row>
    <row r="35" spans="1:10" ht="141.75" hidden="1" x14ac:dyDescent="0.25">
      <c r="A35" s="34"/>
      <c r="B35" s="80"/>
      <c r="C35" s="145" t="s">
        <v>91</v>
      </c>
      <c r="D35" s="148"/>
      <c r="E35" s="149"/>
      <c r="F35" s="146"/>
      <c r="G35" s="27">
        <f t="shared" ref="G35:G36" si="7">H35+I35+J35</f>
        <v>120</v>
      </c>
      <c r="H35" s="27">
        <v>0</v>
      </c>
      <c r="I35" s="28">
        <v>0</v>
      </c>
      <c r="J35" s="28">
        <v>120</v>
      </c>
    </row>
    <row r="36" spans="1:10" ht="129.75" customHeight="1" x14ac:dyDescent="0.25">
      <c r="A36" s="34"/>
      <c r="B36" s="80"/>
      <c r="C36" s="144" t="s">
        <v>95</v>
      </c>
      <c r="D36" s="148"/>
      <c r="E36" s="149"/>
      <c r="F36" s="146"/>
      <c r="G36" s="27">
        <f t="shared" si="7"/>
        <v>120</v>
      </c>
      <c r="H36" s="27">
        <v>0</v>
      </c>
      <c r="I36" s="28">
        <v>0</v>
      </c>
      <c r="J36" s="28">
        <v>120</v>
      </c>
    </row>
    <row r="37" spans="1:10" ht="80.25" customHeight="1" x14ac:dyDescent="0.25">
      <c r="A37" s="34"/>
      <c r="B37" s="80"/>
      <c r="C37" s="150" t="s">
        <v>97</v>
      </c>
      <c r="D37" s="148"/>
      <c r="E37" s="153"/>
      <c r="F37" s="148"/>
      <c r="G37" s="27">
        <v>200</v>
      </c>
      <c r="H37" s="27">
        <v>0</v>
      </c>
      <c r="I37" s="28">
        <v>0</v>
      </c>
      <c r="J37" s="28" t="s">
        <v>93</v>
      </c>
    </row>
    <row r="38" spans="1:10" ht="82.5" customHeight="1" x14ac:dyDescent="0.25">
      <c r="A38" s="34"/>
      <c r="B38" s="80"/>
      <c r="C38" s="145" t="s">
        <v>92</v>
      </c>
      <c r="D38" s="148"/>
      <c r="E38" s="149"/>
      <c r="F38" s="146"/>
      <c r="G38" s="27">
        <v>200</v>
      </c>
      <c r="H38" s="27">
        <v>0</v>
      </c>
      <c r="I38" s="28">
        <v>0</v>
      </c>
      <c r="J38" s="28" t="s">
        <v>93</v>
      </c>
    </row>
    <row r="39" spans="1:10" ht="15.75" x14ac:dyDescent="0.25">
      <c r="A39" s="29"/>
      <c r="B39" s="180" t="s">
        <v>2</v>
      </c>
      <c r="C39" s="164"/>
      <c r="D39" s="39"/>
      <c r="E39" s="30"/>
      <c r="F39" s="39"/>
      <c r="G39" s="22">
        <f>G21</f>
        <v>2763.8044000000004</v>
      </c>
      <c r="H39" s="21">
        <f>H21</f>
        <v>406.70805000000001</v>
      </c>
      <c r="I39" s="21">
        <f>I21</f>
        <v>2001.8144000000002</v>
      </c>
      <c r="J39" s="21">
        <f>J21</f>
        <v>360</v>
      </c>
    </row>
    <row r="40" spans="1:10" ht="51" hidden="1" customHeight="1" x14ac:dyDescent="0.25">
      <c r="A40" s="105">
        <v>3</v>
      </c>
      <c r="B40" s="63" t="s">
        <v>9</v>
      </c>
      <c r="C40" s="100" t="s">
        <v>21</v>
      </c>
      <c r="D40" s="45" t="s">
        <v>40</v>
      </c>
      <c r="E40" s="45" t="s">
        <v>6</v>
      </c>
      <c r="F40" s="99" t="s">
        <v>17</v>
      </c>
      <c r="G40" s="22">
        <f>H40+I40+J40</f>
        <v>5630.3050000000003</v>
      </c>
      <c r="H40" s="22">
        <f>H41</f>
        <v>0</v>
      </c>
      <c r="I40" s="22">
        <f t="shared" ref="I40:J40" si="8">I41</f>
        <v>5630.3050000000003</v>
      </c>
      <c r="J40" s="22">
        <f t="shared" si="8"/>
        <v>0</v>
      </c>
    </row>
    <row r="41" spans="1:10" ht="66.75" hidden="1" customHeight="1" x14ac:dyDescent="0.25">
      <c r="A41" s="51"/>
      <c r="B41" s="34"/>
      <c r="C41" s="55" t="s">
        <v>20</v>
      </c>
      <c r="D41" s="46"/>
      <c r="E41" s="57"/>
      <c r="F41" s="86"/>
      <c r="G41" s="32">
        <f t="shared" si="3"/>
        <v>5630.3050000000003</v>
      </c>
      <c r="H41" s="33">
        <v>0</v>
      </c>
      <c r="I41" s="33">
        <v>5630.3050000000003</v>
      </c>
      <c r="J41" s="33">
        <v>0</v>
      </c>
    </row>
    <row r="42" spans="1:10" ht="19.5" hidden="1" customHeight="1" x14ac:dyDescent="0.25">
      <c r="A42" s="68"/>
      <c r="B42" s="34"/>
      <c r="C42" s="94" t="s">
        <v>22</v>
      </c>
      <c r="D42" s="172" t="s">
        <v>40</v>
      </c>
      <c r="E42" s="174" t="s">
        <v>6</v>
      </c>
      <c r="F42" s="58" t="s">
        <v>17</v>
      </c>
      <c r="G42" s="59">
        <f>H42+I42+J42-7298.44908-656.55059</f>
        <v>96624.528539999999</v>
      </c>
      <c r="H42" s="60">
        <f>445.54392+269.93162+H43</f>
        <v>8670.4752100000005</v>
      </c>
      <c r="I42" s="59">
        <v>32909.053</v>
      </c>
      <c r="J42" s="59">
        <f>70000-7000</f>
        <v>63000</v>
      </c>
    </row>
    <row r="43" spans="1:10" ht="43.5" hidden="1" customHeight="1" x14ac:dyDescent="0.25">
      <c r="A43" s="51"/>
      <c r="B43" s="34"/>
      <c r="C43" s="80"/>
      <c r="D43" s="188"/>
      <c r="E43" s="176"/>
      <c r="F43" s="61" t="s">
        <v>24</v>
      </c>
      <c r="G43" s="24"/>
      <c r="H43" s="40">
        <f>7298.44908+656.55059</f>
        <v>7954.9996700000002</v>
      </c>
      <c r="I43" s="24">
        <f>7298.44908+656.55059</f>
        <v>7954.9996700000002</v>
      </c>
      <c r="J43" s="24">
        <v>0</v>
      </c>
    </row>
    <row r="44" spans="1:10" ht="36.75" hidden="1" customHeight="1" x14ac:dyDescent="0.25">
      <c r="A44" s="51"/>
      <c r="B44" s="34"/>
      <c r="C44" s="94" t="s">
        <v>56</v>
      </c>
      <c r="D44" s="172" t="s">
        <v>40</v>
      </c>
      <c r="E44" s="174" t="str">
        <f>$E$42</f>
        <v>Управління капітального будівництва виконкому Криворізької міської ради</v>
      </c>
      <c r="F44" s="113" t="s">
        <v>64</v>
      </c>
      <c r="G44" s="23">
        <f>H44+I44</f>
        <v>0</v>
      </c>
      <c r="H44" s="26">
        <v>0</v>
      </c>
      <c r="I44" s="26">
        <v>0</v>
      </c>
      <c r="J44" s="108" t="s">
        <v>80</v>
      </c>
    </row>
    <row r="45" spans="1:10" ht="47.25" hidden="1" customHeight="1" x14ac:dyDescent="0.25">
      <c r="A45" s="51"/>
      <c r="B45" s="34"/>
      <c r="C45" s="80"/>
      <c r="D45" s="173"/>
      <c r="E45" s="175"/>
      <c r="F45" s="129" t="s">
        <v>65</v>
      </c>
      <c r="G45" s="37">
        <v>0</v>
      </c>
      <c r="H45" s="37">
        <v>0</v>
      </c>
      <c r="I45" s="37">
        <v>0</v>
      </c>
      <c r="J45" s="112" t="s">
        <v>81</v>
      </c>
    </row>
    <row r="46" spans="1:10" ht="15.75" hidden="1" x14ac:dyDescent="0.25">
      <c r="A46" s="56"/>
      <c r="B46" s="29"/>
      <c r="C46" s="104"/>
      <c r="D46" s="188"/>
      <c r="E46" s="176"/>
      <c r="F46" s="109" t="s">
        <v>12</v>
      </c>
      <c r="G46" s="38">
        <v>0</v>
      </c>
      <c r="H46" s="38">
        <v>0</v>
      </c>
      <c r="I46" s="38">
        <v>0</v>
      </c>
      <c r="J46" s="96" t="s">
        <v>82</v>
      </c>
    </row>
    <row r="47" spans="1:10" ht="19.5" hidden="1" customHeight="1" x14ac:dyDescent="0.25">
      <c r="A47" s="132"/>
      <c r="B47" s="213" t="s">
        <v>2</v>
      </c>
      <c r="C47" s="213"/>
      <c r="D47" s="134"/>
      <c r="E47" s="130"/>
      <c r="F47" s="135"/>
      <c r="G47" s="21">
        <f>G40+G42</f>
        <v>102254.83353999999</v>
      </c>
      <c r="H47" s="82">
        <f>H40+H42</f>
        <v>8670.4752100000005</v>
      </c>
      <c r="I47" s="82">
        <f>I40+I42</f>
        <v>38539.358</v>
      </c>
      <c r="J47" s="82">
        <f>J40+J42</f>
        <v>63000</v>
      </c>
    </row>
    <row r="48" spans="1:10" ht="56.25" hidden="1" customHeight="1" x14ac:dyDescent="0.25">
      <c r="A48" s="49">
        <v>4</v>
      </c>
      <c r="B48" s="125" t="s">
        <v>10</v>
      </c>
      <c r="C48" s="125" t="s">
        <v>25</v>
      </c>
      <c r="D48" s="58" t="s">
        <v>40</v>
      </c>
      <c r="E48" s="58" t="s">
        <v>6</v>
      </c>
      <c r="F48" s="128" t="s">
        <v>17</v>
      </c>
      <c r="G48" s="22">
        <f>H48+I48+J48-11.22063</f>
        <v>635.21942999999999</v>
      </c>
      <c r="H48" s="21">
        <f>623.9988+H49</f>
        <v>635.21942999999999</v>
      </c>
      <c r="I48" s="21">
        <f>I49</f>
        <v>11.22063</v>
      </c>
      <c r="J48" s="21">
        <v>0</v>
      </c>
    </row>
    <row r="49" spans="1:15" ht="31.5" hidden="1" customHeight="1" x14ac:dyDescent="0.25">
      <c r="A49" s="133"/>
      <c r="B49" s="106"/>
      <c r="C49" s="106"/>
      <c r="D49" s="57"/>
      <c r="E49" s="57"/>
      <c r="F49" s="66" t="s">
        <v>24</v>
      </c>
      <c r="G49" s="27"/>
      <c r="H49" s="28">
        <v>11.22063</v>
      </c>
      <c r="I49" s="28">
        <v>11.22063</v>
      </c>
      <c r="J49" s="28">
        <v>0</v>
      </c>
    </row>
    <row r="50" spans="1:15" ht="15.75" hidden="1" x14ac:dyDescent="0.25">
      <c r="A50" s="87"/>
      <c r="B50" s="177" t="s">
        <v>2</v>
      </c>
      <c r="C50" s="163"/>
      <c r="D50" s="107"/>
      <c r="E50" s="31"/>
      <c r="F50" s="30"/>
      <c r="G50" s="82">
        <f>G48</f>
        <v>635.21942999999999</v>
      </c>
      <c r="H50" s="70">
        <f t="shared" ref="H50:J50" si="9">H48</f>
        <v>635.21942999999999</v>
      </c>
      <c r="I50" s="70">
        <f t="shared" si="9"/>
        <v>11.22063</v>
      </c>
      <c r="J50" s="70">
        <f t="shared" si="9"/>
        <v>0</v>
      </c>
    </row>
    <row r="51" spans="1:15" ht="54.75" hidden="1" customHeight="1" x14ac:dyDescent="0.25">
      <c r="A51" s="139">
        <v>5</v>
      </c>
      <c r="B51" s="140" t="s">
        <v>15</v>
      </c>
      <c r="C51" s="50" t="s">
        <v>19</v>
      </c>
      <c r="D51" s="47" t="s">
        <v>40</v>
      </c>
      <c r="E51" s="47" t="s">
        <v>6</v>
      </c>
      <c r="F51" s="47" t="s">
        <v>17</v>
      </c>
      <c r="G51" s="21">
        <f>H51+I51+J51</f>
        <v>604.58399999999995</v>
      </c>
      <c r="H51" s="21">
        <f>H52</f>
        <v>604.58399999999995</v>
      </c>
      <c r="I51" s="21">
        <f t="shared" ref="I51:J51" si="10">I52</f>
        <v>0</v>
      </c>
      <c r="J51" s="21">
        <f t="shared" si="10"/>
        <v>0</v>
      </c>
    </row>
    <row r="52" spans="1:15" ht="155.25" hidden="1" customHeight="1" x14ac:dyDescent="0.25">
      <c r="A52" s="56"/>
      <c r="B52" s="29"/>
      <c r="C52" s="65" t="s">
        <v>38</v>
      </c>
      <c r="D52" s="66"/>
      <c r="E52" s="66"/>
      <c r="F52" s="66"/>
      <c r="G52" s="27">
        <f t="shared" si="3"/>
        <v>604.58399999999995</v>
      </c>
      <c r="H52" s="28">
        <v>604.58399999999995</v>
      </c>
      <c r="I52" s="28">
        <v>0</v>
      </c>
      <c r="J52" s="28">
        <v>0</v>
      </c>
      <c r="O52" s="15"/>
    </row>
    <row r="53" spans="1:15" ht="15.75" hidden="1" x14ac:dyDescent="0.25">
      <c r="A53" s="131"/>
      <c r="B53" s="180" t="s">
        <v>2</v>
      </c>
      <c r="C53" s="164"/>
      <c r="D53" s="62"/>
      <c r="E53" s="48"/>
      <c r="F53" s="121"/>
      <c r="G53" s="21">
        <f>G51</f>
        <v>604.58399999999995</v>
      </c>
      <c r="H53" s="22">
        <f>H51</f>
        <v>604.58399999999995</v>
      </c>
      <c r="I53" s="22">
        <f>I51</f>
        <v>0</v>
      </c>
      <c r="J53" s="22">
        <f>J51</f>
        <v>0</v>
      </c>
    </row>
    <row r="54" spans="1:15" ht="66.75" hidden="1" customHeight="1" x14ac:dyDescent="0.25">
      <c r="A54" s="98" t="s">
        <v>79</v>
      </c>
      <c r="B54" s="80" t="s">
        <v>70</v>
      </c>
      <c r="C54" s="117" t="s">
        <v>71</v>
      </c>
      <c r="D54" s="45" t="s">
        <v>40</v>
      </c>
      <c r="E54" s="54" t="s">
        <v>6</v>
      </c>
      <c r="F54" s="54" t="s">
        <v>17</v>
      </c>
      <c r="G54" s="82">
        <f>H54+I54+J54</f>
        <v>17378.262999999999</v>
      </c>
      <c r="H54" s="21">
        <v>0</v>
      </c>
      <c r="I54" s="70">
        <v>1428.2629999999999</v>
      </c>
      <c r="J54" s="70">
        <f>4000+5000+6000+750+200</f>
        <v>15950</v>
      </c>
    </row>
    <row r="55" spans="1:15" ht="15.75" hidden="1" x14ac:dyDescent="0.25">
      <c r="A55" s="103"/>
      <c r="B55" s="180" t="s">
        <v>2</v>
      </c>
      <c r="C55" s="164"/>
      <c r="D55" s="62"/>
      <c r="E55" s="48"/>
      <c r="F55" s="121"/>
      <c r="G55" s="22">
        <f>G54</f>
        <v>17378.262999999999</v>
      </c>
      <c r="H55" s="22">
        <f t="shared" ref="H55:J55" si="11">H54</f>
        <v>0</v>
      </c>
      <c r="I55" s="22">
        <f t="shared" si="11"/>
        <v>1428.2629999999999</v>
      </c>
      <c r="J55" s="22">
        <f t="shared" si="11"/>
        <v>15950</v>
      </c>
    </row>
    <row r="56" spans="1:15" ht="49.5" hidden="1" customHeight="1" x14ac:dyDescent="0.25">
      <c r="A56" s="35" t="s">
        <v>28</v>
      </c>
      <c r="B56" s="80" t="s">
        <v>1</v>
      </c>
      <c r="C56" s="81" t="s">
        <v>83</v>
      </c>
      <c r="D56" s="45" t="s">
        <v>40</v>
      </c>
      <c r="E56" s="54" t="s">
        <v>6</v>
      </c>
      <c r="F56" s="52" t="s">
        <v>50</v>
      </c>
      <c r="G56" s="118">
        <f>H56+I56+J56</f>
        <v>4900.7820000000002</v>
      </c>
      <c r="H56" s="83">
        <f>18.16+H57</f>
        <v>18.16</v>
      </c>
      <c r="I56" s="83">
        <f>95+I57</f>
        <v>95</v>
      </c>
      <c r="J56" s="83">
        <f>99+J57+25</f>
        <v>4787.6220000000003</v>
      </c>
      <c r="N56" s="15"/>
    </row>
    <row r="57" spans="1:15" ht="209.25" hidden="1" customHeight="1" x14ac:dyDescent="0.25">
      <c r="A57" s="35"/>
      <c r="B57" s="80"/>
      <c r="C57" s="95" t="s">
        <v>51</v>
      </c>
      <c r="D57" s="46"/>
      <c r="E57" s="57"/>
      <c r="F57" s="86" t="s">
        <v>52</v>
      </c>
      <c r="G57" s="32">
        <f>H57+I57+J57</f>
        <v>4663.6220000000003</v>
      </c>
      <c r="H57" s="33">
        <v>0</v>
      </c>
      <c r="I57" s="33">
        <v>0</v>
      </c>
      <c r="J57" s="33">
        <f>3850+813.622</f>
        <v>4663.6220000000003</v>
      </c>
      <c r="M57" s="15"/>
      <c r="N57" s="15"/>
    </row>
    <row r="58" spans="1:15" ht="81" hidden="1" customHeight="1" x14ac:dyDescent="0.25">
      <c r="A58" s="35"/>
      <c r="B58" s="80"/>
      <c r="C58" s="93" t="s">
        <v>84</v>
      </c>
      <c r="D58" s="25" t="s">
        <v>40</v>
      </c>
      <c r="E58" s="54" t="s">
        <v>60</v>
      </c>
      <c r="F58" s="52" t="s">
        <v>17</v>
      </c>
      <c r="G58" s="70">
        <f>H58+I58+J58</f>
        <v>54.5</v>
      </c>
      <c r="H58" s="82">
        <v>0</v>
      </c>
      <c r="I58" s="82">
        <v>0</v>
      </c>
      <c r="J58" s="82">
        <v>54.5</v>
      </c>
      <c r="N58" s="15"/>
    </row>
    <row r="59" spans="1:15" ht="15.75" hidden="1" customHeight="1" x14ac:dyDescent="0.25">
      <c r="A59" s="67"/>
      <c r="B59" s="212" t="s">
        <v>2</v>
      </c>
      <c r="C59" s="164"/>
      <c r="D59" s="88"/>
      <c r="E59" s="89"/>
      <c r="F59" s="90"/>
      <c r="G59" s="22">
        <f>G56</f>
        <v>4900.7820000000002</v>
      </c>
      <c r="H59" s="82">
        <f>H56+H58</f>
        <v>18.16</v>
      </c>
      <c r="I59" s="82">
        <f t="shared" ref="I59:J59" si="12">I56+I58</f>
        <v>95</v>
      </c>
      <c r="J59" s="82">
        <f t="shared" si="12"/>
        <v>4842.1220000000003</v>
      </c>
    </row>
    <row r="60" spans="1:15" ht="36.75" hidden="1" customHeight="1" x14ac:dyDescent="0.25">
      <c r="A60" s="67" t="s">
        <v>67</v>
      </c>
      <c r="B60" s="63" t="s">
        <v>29</v>
      </c>
      <c r="C60" s="50" t="s">
        <v>69</v>
      </c>
      <c r="D60" s="165" t="s">
        <v>40</v>
      </c>
      <c r="E60" s="165" t="s">
        <v>6</v>
      </c>
      <c r="F60" s="172" t="s">
        <v>17</v>
      </c>
      <c r="G60" s="22">
        <f>H60+I60+J60</f>
        <v>20847.696</v>
      </c>
      <c r="H60" s="22">
        <f>H61+H62+H63</f>
        <v>0</v>
      </c>
      <c r="I60" s="22">
        <f t="shared" ref="I60:J60" si="13">I61+I62+I63</f>
        <v>3447.1959999999999</v>
      </c>
      <c r="J60" s="22">
        <f t="shared" si="13"/>
        <v>17400.5</v>
      </c>
    </row>
    <row r="61" spans="1:15" ht="93" hidden="1" customHeight="1" x14ac:dyDescent="0.25">
      <c r="A61" s="68"/>
      <c r="B61" s="34"/>
      <c r="C61" s="42" t="s">
        <v>43</v>
      </c>
      <c r="D61" s="166"/>
      <c r="E61" s="166"/>
      <c r="F61" s="173"/>
      <c r="G61" s="32">
        <f t="shared" ref="G61:G63" si="14">H61+I61+J61</f>
        <v>3053.6309999999999</v>
      </c>
      <c r="H61" s="32">
        <v>0</v>
      </c>
      <c r="I61" s="32">
        <v>3053.6309999999999</v>
      </c>
      <c r="J61" s="32">
        <v>0</v>
      </c>
    </row>
    <row r="62" spans="1:15" ht="78" hidden="1" customHeight="1" x14ac:dyDescent="0.25">
      <c r="A62" s="68"/>
      <c r="B62" s="34"/>
      <c r="C62" s="42" t="s">
        <v>45</v>
      </c>
      <c r="D62" s="46"/>
      <c r="E62" s="46"/>
      <c r="F62" s="39"/>
      <c r="G62" s="32">
        <f t="shared" si="14"/>
        <v>8346.5969999999998</v>
      </c>
      <c r="H62" s="32">
        <v>0</v>
      </c>
      <c r="I62" s="32">
        <v>196.09700000000001</v>
      </c>
      <c r="J62" s="32">
        <f>8250-99.5</f>
        <v>8150.5</v>
      </c>
    </row>
    <row r="63" spans="1:15" ht="117" hidden="1" customHeight="1" x14ac:dyDescent="0.25">
      <c r="A63" s="69"/>
      <c r="B63" s="29"/>
      <c r="C63" s="124" t="s">
        <v>61</v>
      </c>
      <c r="D63" s="46"/>
      <c r="E63" s="46"/>
      <c r="F63" s="39"/>
      <c r="G63" s="27">
        <f t="shared" si="14"/>
        <v>9447.4680000000008</v>
      </c>
      <c r="H63" s="27">
        <v>0</v>
      </c>
      <c r="I63" s="27">
        <v>197.46799999999999</v>
      </c>
      <c r="J63" s="27">
        <f>9250</f>
        <v>9250</v>
      </c>
    </row>
    <row r="64" spans="1:15" ht="15.75" hidden="1" customHeight="1" x14ac:dyDescent="0.25">
      <c r="A64" s="69"/>
      <c r="B64" s="163" t="s">
        <v>2</v>
      </c>
      <c r="C64" s="164"/>
      <c r="D64" s="115"/>
      <c r="E64" s="115"/>
      <c r="F64" s="116"/>
      <c r="G64" s="22">
        <f>H64+I64+J64</f>
        <v>20847.696</v>
      </c>
      <c r="H64" s="21">
        <f>H60</f>
        <v>0</v>
      </c>
      <c r="I64" s="21">
        <f>I60</f>
        <v>3447.1959999999999</v>
      </c>
      <c r="J64" s="21">
        <f>J60</f>
        <v>17400.5</v>
      </c>
    </row>
    <row r="65" spans="1:14" ht="49.5" hidden="1" customHeight="1" x14ac:dyDescent="0.25">
      <c r="A65" s="67" t="s">
        <v>68</v>
      </c>
      <c r="B65" s="63" t="s">
        <v>37</v>
      </c>
      <c r="C65" s="104" t="s">
        <v>48</v>
      </c>
      <c r="D65" s="119" t="s">
        <v>40</v>
      </c>
      <c r="E65" s="167" t="s">
        <v>6</v>
      </c>
      <c r="F65" s="170" t="s">
        <v>17</v>
      </c>
      <c r="G65" s="22">
        <f>H65+I65+J65</f>
        <v>26449.592000000001</v>
      </c>
      <c r="H65" s="22">
        <f>H66+H67+H68</f>
        <v>0</v>
      </c>
      <c r="I65" s="22">
        <f t="shared" ref="I65:J65" si="15">I66+I67+I68</f>
        <v>3349.5920000000001</v>
      </c>
      <c r="J65" s="22">
        <f t="shared" si="15"/>
        <v>23100</v>
      </c>
      <c r="N65" s="15"/>
    </row>
    <row r="66" spans="1:14" ht="53.25" hidden="1" customHeight="1" x14ac:dyDescent="0.25">
      <c r="A66" s="79"/>
      <c r="B66" s="76"/>
      <c r="C66" s="64" t="s">
        <v>44</v>
      </c>
      <c r="D66" s="76"/>
      <c r="E66" s="168"/>
      <c r="F66" s="171"/>
      <c r="G66" s="22">
        <f t="shared" ref="G66:G68" si="16">H66+I66+J66</f>
        <v>3200.1610000000001</v>
      </c>
      <c r="H66" s="27">
        <v>0</v>
      </c>
      <c r="I66" s="27">
        <v>2600.1610000000001</v>
      </c>
      <c r="J66" s="27">
        <v>600</v>
      </c>
      <c r="N66" s="15"/>
    </row>
    <row r="67" spans="1:14" ht="99" hidden="1" customHeight="1" x14ac:dyDescent="0.25">
      <c r="A67" s="79"/>
      <c r="B67" s="76"/>
      <c r="C67" s="78" t="s">
        <v>41</v>
      </c>
      <c r="D67" s="76"/>
      <c r="E67" s="168"/>
      <c r="F67" s="171"/>
      <c r="G67" s="22">
        <f t="shared" si="16"/>
        <v>15749.431</v>
      </c>
      <c r="H67" s="27">
        <v>0</v>
      </c>
      <c r="I67" s="27">
        <v>749.43100000000004</v>
      </c>
      <c r="J67" s="27">
        <v>15000</v>
      </c>
      <c r="N67" s="15"/>
    </row>
    <row r="68" spans="1:14" ht="72" hidden="1" customHeight="1" x14ac:dyDescent="0.25">
      <c r="A68" s="69"/>
      <c r="B68" s="29"/>
      <c r="C68" s="42" t="s">
        <v>63</v>
      </c>
      <c r="D68" s="120"/>
      <c r="E68" s="169"/>
      <c r="F68" s="120"/>
      <c r="G68" s="22">
        <f t="shared" si="16"/>
        <v>7500</v>
      </c>
      <c r="H68" s="27">
        <v>0</v>
      </c>
      <c r="I68" s="27">
        <v>0</v>
      </c>
      <c r="J68" s="27">
        <v>7500</v>
      </c>
      <c r="N68" s="15"/>
    </row>
    <row r="69" spans="1:14" ht="15.75" hidden="1" customHeight="1" x14ac:dyDescent="0.25">
      <c r="A69" s="98"/>
      <c r="B69" s="177" t="s">
        <v>2</v>
      </c>
      <c r="C69" s="163"/>
      <c r="D69" s="97"/>
      <c r="E69" s="77"/>
      <c r="F69" s="101"/>
      <c r="G69" s="70">
        <f t="shared" ref="G69" si="17">H69+I69+J69</f>
        <v>26449.592000000001</v>
      </c>
      <c r="H69" s="70">
        <f>H65</f>
        <v>0</v>
      </c>
      <c r="I69" s="70">
        <f t="shared" ref="I69:J69" si="18">I65</f>
        <v>3349.5920000000001</v>
      </c>
      <c r="J69" s="70">
        <f t="shared" si="18"/>
        <v>23100</v>
      </c>
    </row>
    <row r="70" spans="1:14" ht="20.25" customHeight="1" x14ac:dyDescent="0.25">
      <c r="A70" s="85"/>
      <c r="B70" s="178" t="s">
        <v>32</v>
      </c>
      <c r="C70" s="178"/>
      <c r="D70" s="178"/>
      <c r="E70" s="178"/>
      <c r="F70" s="179"/>
      <c r="G70" s="71">
        <f>H70+I70+J70</f>
        <v>383815.28671999997</v>
      </c>
      <c r="H70" s="71">
        <f>H39+H20+H47+H50+H53+H59+H60+H65</f>
        <v>10335.14669</v>
      </c>
      <c r="I70" s="71">
        <f>I39+I20+I47+I50+I53+I55+I59+I64+I69</f>
        <v>48977.518029999999</v>
      </c>
      <c r="J70" s="71">
        <f>J39+J20+J47+J50+J53+J55+J59+J64+J69</f>
        <v>324502.62199999997</v>
      </c>
      <c r="M70" s="15"/>
    </row>
    <row r="71" spans="1:14" ht="15.75" hidden="1" x14ac:dyDescent="0.25">
      <c r="A71" s="85"/>
      <c r="B71" s="160" t="s">
        <v>12</v>
      </c>
      <c r="C71" s="161"/>
      <c r="D71" s="161"/>
      <c r="E71" s="161"/>
      <c r="F71" s="162"/>
      <c r="G71" s="27">
        <f t="shared" ref="G71:G72" si="19">H71+I71+J71</f>
        <v>0</v>
      </c>
      <c r="H71" s="27">
        <v>0</v>
      </c>
      <c r="I71" s="27">
        <v>0</v>
      </c>
      <c r="J71" s="27">
        <v>0</v>
      </c>
      <c r="L71" s="15"/>
    </row>
    <row r="72" spans="1:14" ht="15.75" hidden="1" x14ac:dyDescent="0.25">
      <c r="A72" s="35"/>
      <c r="B72" s="160" t="s">
        <v>49</v>
      </c>
      <c r="C72" s="160"/>
      <c r="D72" s="91"/>
      <c r="E72" s="91"/>
      <c r="F72" s="92"/>
      <c r="G72" s="27">
        <f t="shared" si="19"/>
        <v>4663.6220000000003</v>
      </c>
      <c r="H72" s="27">
        <f>H57</f>
        <v>0</v>
      </c>
      <c r="I72" s="27">
        <f t="shared" ref="I72:J72" si="20">I57</f>
        <v>0</v>
      </c>
      <c r="J72" s="27">
        <f t="shared" si="20"/>
        <v>4663.6220000000003</v>
      </c>
    </row>
    <row r="73" spans="1:14" ht="17.25" customHeight="1" x14ac:dyDescent="0.25">
      <c r="A73" s="98"/>
      <c r="B73" s="160" t="s">
        <v>16</v>
      </c>
      <c r="C73" s="161"/>
      <c r="D73" s="161"/>
      <c r="E73" s="161"/>
      <c r="F73" s="162"/>
      <c r="G73" s="27">
        <f>H73+I73+J73</f>
        <v>181151.66471999997</v>
      </c>
      <c r="H73" s="33">
        <f>H20+H39+H47+H50+H53+H59+H64+H69+-H71</f>
        <v>10335.14669</v>
      </c>
      <c r="I73" s="33">
        <f>I20+I39+I47+I50+I53+I55+I59+I64+I69-I71-I76</f>
        <v>48977.518029999999</v>
      </c>
      <c r="J73" s="33">
        <f>J20+J39+J47+J50+J53+J55+J59+J64+J69-J71-J76-J72</f>
        <v>121838.99999999997</v>
      </c>
      <c r="L73" s="15"/>
    </row>
    <row r="74" spans="1:14" ht="16.5" hidden="1" customHeight="1" x14ac:dyDescent="0.25">
      <c r="A74" s="6"/>
      <c r="B74" s="193" t="s">
        <v>13</v>
      </c>
      <c r="C74" s="194"/>
      <c r="D74" s="194"/>
      <c r="E74" s="194"/>
      <c r="F74" s="195"/>
      <c r="G74" s="4"/>
      <c r="H74" s="9"/>
      <c r="I74" s="9"/>
      <c r="J74" s="9"/>
      <c r="M74" s="15"/>
    </row>
    <row r="75" spans="1:14" ht="15.75" hidden="1" x14ac:dyDescent="0.25">
      <c r="A75" s="6"/>
      <c r="B75" s="12" t="s">
        <v>26</v>
      </c>
      <c r="C75" s="13"/>
      <c r="D75" s="13"/>
      <c r="E75" s="13"/>
      <c r="F75" s="14"/>
      <c r="G75" s="33">
        <v>7970.9380000000001</v>
      </c>
      <c r="H75" s="33">
        <f>H24+H43+H49</f>
        <v>7970.9382999999998</v>
      </c>
      <c r="I75" s="33">
        <f>I24+I43+I49</f>
        <v>7970.9382999999998</v>
      </c>
      <c r="J75" s="33">
        <f>J24+J43+J49</f>
        <v>0</v>
      </c>
    </row>
    <row r="76" spans="1:14" ht="19.5" hidden="1" customHeight="1" x14ac:dyDescent="0.25">
      <c r="A76" s="5"/>
      <c r="B76" s="197" t="s">
        <v>34</v>
      </c>
      <c r="C76" s="197"/>
      <c r="D76" s="197"/>
      <c r="E76" s="197"/>
      <c r="F76" s="137"/>
      <c r="G76" s="23">
        <f>H76+I76+J76</f>
        <v>198000</v>
      </c>
      <c r="H76" s="23">
        <v>0</v>
      </c>
      <c r="I76" s="23">
        <f>I18</f>
        <v>0</v>
      </c>
      <c r="J76" s="23">
        <f>J18</f>
        <v>198000</v>
      </c>
    </row>
    <row r="77" spans="1:14" ht="50.25" hidden="1" customHeight="1" x14ac:dyDescent="0.25">
      <c r="A77" s="138" t="s">
        <v>27</v>
      </c>
      <c r="B77" s="196" t="s">
        <v>85</v>
      </c>
      <c r="C77" s="196"/>
      <c r="D77" s="196"/>
      <c r="E77" s="196"/>
      <c r="F77" s="196"/>
      <c r="G77" s="196"/>
      <c r="H77" s="196"/>
      <c r="I77" s="196"/>
      <c r="J77" s="196"/>
    </row>
    <row r="78" spans="1:14" ht="33.75" customHeight="1" x14ac:dyDescent="0.25">
      <c r="A78" s="199" t="s">
        <v>78</v>
      </c>
      <c r="B78" s="199"/>
      <c r="C78" s="199"/>
      <c r="D78" s="199"/>
      <c r="E78" s="199"/>
      <c r="F78" s="199"/>
      <c r="G78" s="199"/>
      <c r="H78" s="199"/>
      <c r="I78" s="199"/>
      <c r="J78" s="199"/>
    </row>
    <row r="79" spans="1:14" ht="34.5" customHeight="1" x14ac:dyDescent="0.25">
      <c r="A79" s="122"/>
      <c r="B79" s="122"/>
      <c r="C79" s="122"/>
      <c r="D79" s="122"/>
      <c r="E79" s="122"/>
      <c r="F79" s="122"/>
      <c r="G79" s="122"/>
      <c r="H79" s="122"/>
      <c r="I79" s="122"/>
      <c r="J79" s="122"/>
    </row>
    <row r="80" spans="1:14" ht="64.5" customHeight="1" x14ac:dyDescent="0.35">
      <c r="A80" s="16"/>
      <c r="B80" s="198" t="s">
        <v>96</v>
      </c>
      <c r="C80" s="198"/>
      <c r="D80" s="198"/>
      <c r="E80" s="198"/>
      <c r="F80" s="198"/>
      <c r="G80" s="198"/>
      <c r="H80" s="198"/>
      <c r="I80" s="16"/>
      <c r="J80" s="16"/>
      <c r="K80" s="16"/>
    </row>
    <row r="81" spans="1:10" ht="21" customHeight="1" x14ac:dyDescent="0.25"/>
    <row r="82" spans="1:10" ht="23.25" customHeight="1" x14ac:dyDescent="0.35">
      <c r="A82" s="192"/>
      <c r="B82" s="192"/>
      <c r="C82" s="192"/>
      <c r="D82" s="192"/>
      <c r="E82" s="192"/>
      <c r="F82" s="192"/>
      <c r="G82" s="192"/>
      <c r="H82" s="192"/>
      <c r="I82" s="192"/>
      <c r="J82" s="192"/>
    </row>
  </sheetData>
  <mergeCells count="53">
    <mergeCell ref="I1:J1"/>
    <mergeCell ref="F11:F13"/>
    <mergeCell ref="G11:G13"/>
    <mergeCell ref="H11:J11"/>
    <mergeCell ref="H12:H13"/>
    <mergeCell ref="I12:I13"/>
    <mergeCell ref="J12:J13"/>
    <mergeCell ref="A9:J9"/>
    <mergeCell ref="A8:J8"/>
    <mergeCell ref="A11:A13"/>
    <mergeCell ref="D11:D13"/>
    <mergeCell ref="E11:E13"/>
    <mergeCell ref="B11:B13"/>
    <mergeCell ref="C11:C13"/>
    <mergeCell ref="A6:J6"/>
    <mergeCell ref="G5:H5"/>
    <mergeCell ref="A82:J82"/>
    <mergeCell ref="B74:F74"/>
    <mergeCell ref="B73:F73"/>
    <mergeCell ref="B77:J77"/>
    <mergeCell ref="B76:E76"/>
    <mergeCell ref="B80:H80"/>
    <mergeCell ref="A78:J78"/>
    <mergeCell ref="B72:C72"/>
    <mergeCell ref="E65:E68"/>
    <mergeCell ref="F65:F67"/>
    <mergeCell ref="E60:E61"/>
    <mergeCell ref="F15:F17"/>
    <mergeCell ref="E44:E46"/>
    <mergeCell ref="F60:F61"/>
    <mergeCell ref="B69:C69"/>
    <mergeCell ref="B70:F70"/>
    <mergeCell ref="B55:C55"/>
    <mergeCell ref="B20:C20"/>
    <mergeCell ref="C22:C24"/>
    <mergeCell ref="C16:C17"/>
    <mergeCell ref="D42:D43"/>
    <mergeCell ref="E42:E43"/>
    <mergeCell ref="C25:C27"/>
    <mergeCell ref="G3:J3"/>
    <mergeCell ref="G4:I4"/>
    <mergeCell ref="B71:F71"/>
    <mergeCell ref="B64:C64"/>
    <mergeCell ref="D60:D61"/>
    <mergeCell ref="E25:E31"/>
    <mergeCell ref="C28:C30"/>
    <mergeCell ref="C31:C33"/>
    <mergeCell ref="B39:C39"/>
    <mergeCell ref="D44:D46"/>
    <mergeCell ref="B59:C59"/>
    <mergeCell ref="B47:C47"/>
    <mergeCell ref="B50:C50"/>
    <mergeCell ref="B53:C53"/>
  </mergeCells>
  <pageMargins left="0.70866141732283472" right="0.70866141732283472" top="0.74803149606299213" bottom="0.39370078740157483" header="0.31496062992125984" footer="0.31496062992125984"/>
  <pageSetup paperSize="9" scale="58" orientation="landscape" r:id="rId1"/>
  <headerFooter differentFirst="1">
    <oddHeader xml:space="preserve">&amp;C&amp;P&amp;R&amp;"Times New Roman,курсив"&amp;18Продовження додатка 2
</oddHeader>
  </headerFooter>
  <rowBreaks count="1" manualBreakCount="1">
    <brk id="2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2024-10-28T06:42:07Z</dcterms:modified>
</cp:coreProperties>
</file>