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0.5\RadaData\АКТУАЛЬНА ІНФОРМАЦІЯ\_ ЛИСТУВАННЯ  МІЖ ВІДДІЛАМИ\_для УОПР\Бреус С.М\Виконком_серпень\ПРОЄКТИ\ДФ\Звіт І півріччя виконком 2024\"/>
    </mc:Choice>
  </mc:AlternateContent>
  <bookViews>
    <workbookView xWindow="0" yWindow="0" windowWidth="20490" windowHeight="7155"/>
  </bookViews>
  <sheets>
    <sheet name="01.08.2024" sheetId="1" r:id="rId1"/>
  </sheets>
  <definedNames>
    <definedName name="Excel_BuiltIn__FilterDatabase" localSheetId="0">'01.08.2024'!$B$60:$J$130</definedName>
    <definedName name="_xlnm.Print_Titles" localSheetId="0">'01.08.2024'!$13:$13</definedName>
    <definedName name="_xlnm.Print_Area" localSheetId="0">'01.08.2024'!$B$1:$K$140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6" i="1" l="1"/>
  <c r="K126" i="1" l="1"/>
  <c r="J126" i="1"/>
  <c r="I126" i="1"/>
  <c r="G126" i="1"/>
  <c r="F126" i="1"/>
  <c r="D127" i="1"/>
  <c r="C127" i="1" s="1"/>
  <c r="D126" i="1" l="1"/>
  <c r="G132" i="1"/>
  <c r="G131" i="1" s="1"/>
  <c r="I132" i="1"/>
  <c r="I131" i="1" s="1"/>
  <c r="D132" i="1"/>
  <c r="D131" i="1" s="1"/>
  <c r="H51" i="1" l="1"/>
  <c r="H137" i="1" l="1"/>
  <c r="C137" i="1"/>
  <c r="J135" i="1"/>
  <c r="E135" i="1"/>
  <c r="F135" i="1" l="1"/>
  <c r="F132" i="1" s="1"/>
  <c r="F131" i="1" s="1"/>
  <c r="E132" i="1"/>
  <c r="E131" i="1" s="1"/>
  <c r="K135" i="1"/>
  <c r="K132" i="1" s="1"/>
  <c r="K131" i="1" s="1"/>
  <c r="J132" i="1"/>
  <c r="J131" i="1" s="1"/>
  <c r="C135" i="1"/>
  <c r="H135" i="1"/>
  <c r="C46" i="1" l="1"/>
  <c r="D46" i="1" s="1"/>
  <c r="J56" i="1"/>
  <c r="J55" i="1"/>
  <c r="E55" i="1"/>
  <c r="F55" i="1" s="1"/>
  <c r="J53" i="1"/>
  <c r="C53" i="1"/>
  <c r="C51" i="1" s="1"/>
  <c r="I51" i="1"/>
  <c r="G51" i="1"/>
  <c r="D51" i="1"/>
  <c r="H50" i="1"/>
  <c r="E50" i="1"/>
  <c r="F50" i="1" s="1"/>
  <c r="F38" i="1" s="1"/>
  <c r="J49" i="1"/>
  <c r="E49" i="1"/>
  <c r="I48" i="1"/>
  <c r="D48" i="1"/>
  <c r="J47" i="1"/>
  <c r="E47" i="1"/>
  <c r="I46" i="1"/>
  <c r="I45" i="1"/>
  <c r="C45" i="1"/>
  <c r="C38" i="1" s="1"/>
  <c r="I44" i="1"/>
  <c r="D44" i="1"/>
  <c r="I43" i="1"/>
  <c r="D43" i="1"/>
  <c r="I42" i="1"/>
  <c r="D42" i="1"/>
  <c r="I41" i="1"/>
  <c r="D41" i="1"/>
  <c r="I40" i="1"/>
  <c r="D40" i="1"/>
  <c r="I39" i="1"/>
  <c r="D39" i="1"/>
  <c r="K38" i="1"/>
  <c r="G38" i="1"/>
  <c r="J36" i="1"/>
  <c r="E36" i="1"/>
  <c r="I35" i="1"/>
  <c r="D35" i="1"/>
  <c r="I34" i="1"/>
  <c r="D34" i="1"/>
  <c r="I33" i="1"/>
  <c r="D33" i="1"/>
  <c r="I32" i="1"/>
  <c r="C32" i="1"/>
  <c r="D32" i="1" s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H23" i="1"/>
  <c r="G23" i="1"/>
  <c r="G22" i="1" s="1"/>
  <c r="G15" i="1" s="1"/>
  <c r="K22" i="1"/>
  <c r="J22" i="1"/>
  <c r="F22" i="1"/>
  <c r="F15" i="1" s="1"/>
  <c r="E22" i="1"/>
  <c r="I21" i="1"/>
  <c r="C21" i="1"/>
  <c r="D21" i="1" s="1"/>
  <c r="I20" i="1"/>
  <c r="C20" i="1"/>
  <c r="D20" i="1" s="1"/>
  <c r="I19" i="1"/>
  <c r="D19" i="1"/>
  <c r="I18" i="1"/>
  <c r="C18" i="1"/>
  <c r="I17" i="1"/>
  <c r="D17" i="1"/>
  <c r="I16" i="1"/>
  <c r="C16" i="1"/>
  <c r="D16" i="1" s="1"/>
  <c r="K15" i="1"/>
  <c r="K53" i="1" l="1"/>
  <c r="J51" i="1"/>
  <c r="G57" i="1"/>
  <c r="G59" i="1" s="1"/>
  <c r="E38" i="1"/>
  <c r="D23" i="1"/>
  <c r="D22" i="1" s="1"/>
  <c r="E53" i="1"/>
  <c r="E51" i="1" s="1"/>
  <c r="I23" i="1"/>
  <c r="J15" i="1"/>
  <c r="E15" i="1"/>
  <c r="E57" i="1" s="1"/>
  <c r="E59" i="1" s="1"/>
  <c r="D38" i="1"/>
  <c r="C23" i="1"/>
  <c r="C22" i="1" s="1"/>
  <c r="C15" i="1" s="1"/>
  <c r="C57" i="1" s="1"/>
  <c r="C59" i="1" s="1"/>
  <c r="H38" i="1"/>
  <c r="I38" i="1"/>
  <c r="H22" i="1"/>
  <c r="H15" i="1" s="1"/>
  <c r="H57" i="1" s="1"/>
  <c r="K55" i="1"/>
  <c r="K51" i="1" s="1"/>
  <c r="D18" i="1"/>
  <c r="J38" i="1"/>
  <c r="F53" i="1" l="1"/>
  <c r="F51" i="1" s="1"/>
  <c r="F57" i="1" s="1"/>
  <c r="F59" i="1" s="1"/>
  <c r="D15" i="1"/>
  <c r="D57" i="1" s="1"/>
  <c r="D59" i="1" s="1"/>
  <c r="C132" i="1"/>
  <c r="I22" i="1"/>
  <c r="K57" i="1"/>
  <c r="H59" i="1"/>
  <c r="J57" i="1"/>
  <c r="I15" i="1" l="1"/>
  <c r="I57" i="1" s="1"/>
  <c r="J59" i="1"/>
  <c r="K59" i="1"/>
  <c r="I59" i="1" l="1"/>
  <c r="H115" i="1"/>
  <c r="C115" i="1"/>
  <c r="C93" i="1"/>
  <c r="G85" i="1"/>
  <c r="J85" i="1"/>
  <c r="K85" i="1"/>
  <c r="I85" i="1"/>
  <c r="E85" i="1"/>
  <c r="F85" i="1"/>
  <c r="D85" i="1"/>
  <c r="H86" i="1"/>
  <c r="C86" i="1"/>
  <c r="C85" i="1" l="1"/>
  <c r="K82" i="1" l="1"/>
  <c r="J82" i="1"/>
  <c r="G67" i="1" l="1"/>
  <c r="F80" i="1"/>
  <c r="E80" i="1"/>
  <c r="F107" i="1" l="1"/>
  <c r="E107" i="1"/>
  <c r="G117" i="1" l="1"/>
  <c r="K110" i="1" l="1"/>
  <c r="J110" i="1"/>
  <c r="I110" i="1"/>
  <c r="E110" i="1"/>
  <c r="F110" i="1"/>
  <c r="G110" i="1"/>
  <c r="D110" i="1"/>
  <c r="C110" i="1" l="1"/>
  <c r="H110" i="1"/>
  <c r="H136" i="1" l="1"/>
  <c r="C136" i="1"/>
  <c r="H119" i="1" l="1"/>
  <c r="C119" i="1"/>
  <c r="C131" i="1" l="1"/>
  <c r="J77" i="1" l="1"/>
  <c r="H133" i="1" l="1"/>
  <c r="C133" i="1" l="1"/>
  <c r="H134" i="1" l="1"/>
  <c r="H132" i="1" s="1"/>
  <c r="H131" i="1" s="1"/>
  <c r="C134" i="1"/>
  <c r="C123" i="1" l="1"/>
  <c r="H123" i="1"/>
  <c r="C121" i="1"/>
  <c r="H121" i="1"/>
  <c r="C122" i="1"/>
  <c r="H122" i="1"/>
  <c r="D117" i="1"/>
  <c r="K117" i="1"/>
  <c r="J117" i="1"/>
  <c r="I117" i="1"/>
  <c r="E117" i="1"/>
  <c r="F117" i="1"/>
  <c r="H116" i="1"/>
  <c r="D92" i="1"/>
  <c r="E92" i="1"/>
  <c r="F92" i="1"/>
  <c r="G92" i="1"/>
  <c r="I92" i="1"/>
  <c r="J92" i="1"/>
  <c r="K92" i="1"/>
  <c r="H91" i="1"/>
  <c r="C91" i="1"/>
  <c r="H71" i="1"/>
  <c r="C71" i="1"/>
  <c r="H75" i="1" l="1"/>
  <c r="K104" i="1"/>
  <c r="J104" i="1"/>
  <c r="H96" i="1"/>
  <c r="G107" i="1"/>
  <c r="H112" i="1"/>
  <c r="H113" i="1"/>
  <c r="H109" i="1"/>
  <c r="C96" i="1"/>
  <c r="E67" i="1"/>
  <c r="C113" i="1" l="1"/>
  <c r="C112" i="1"/>
  <c r="K107" i="1" l="1"/>
  <c r="K103" i="1" s="1"/>
  <c r="H83" i="1" l="1"/>
  <c r="F77" i="1"/>
  <c r="C83" i="1"/>
  <c r="D104" i="1" l="1"/>
  <c r="I77" i="1" l="1"/>
  <c r="K77" i="1" l="1"/>
  <c r="E77" i="1"/>
  <c r="D77" i="1"/>
  <c r="H82" i="1"/>
  <c r="H84" i="1"/>
  <c r="C82" i="1"/>
  <c r="C84" i="1"/>
  <c r="H74" i="1" l="1"/>
  <c r="C81" i="1"/>
  <c r="G77" i="1" l="1"/>
  <c r="C118" i="1"/>
  <c r="D94" i="1"/>
  <c r="D67" i="1"/>
  <c r="C67" i="1" s="1"/>
  <c r="C78" i="1"/>
  <c r="C76" i="1"/>
  <c r="C61" i="1"/>
  <c r="H124" i="1" l="1"/>
  <c r="H76" i="1" l="1"/>
  <c r="F67" i="1"/>
  <c r="I67" i="1" l="1"/>
  <c r="C74" i="1"/>
  <c r="F104" i="1" l="1"/>
  <c r="F103" i="1" s="1"/>
  <c r="H105" i="1" l="1"/>
  <c r="G104" i="1"/>
  <c r="G103" i="1" s="1"/>
  <c r="J107" i="1"/>
  <c r="J103" i="1" s="1"/>
  <c r="D107" i="1"/>
  <c r="D103" i="1" s="1"/>
  <c r="C108" i="1"/>
  <c r="I104" i="1"/>
  <c r="E104" i="1"/>
  <c r="E103" i="1" s="1"/>
  <c r="C105" i="1"/>
  <c r="C104" i="1" l="1"/>
  <c r="C107" i="1"/>
  <c r="H104" i="1"/>
  <c r="H128" i="1" l="1"/>
  <c r="I107" i="1" l="1"/>
  <c r="I103" i="1" s="1"/>
  <c r="H107" i="1" l="1"/>
  <c r="C77" i="1"/>
  <c r="H81" i="1"/>
  <c r="C114" i="1" l="1"/>
  <c r="H78" i="1"/>
  <c r="C62" i="1" l="1"/>
  <c r="H85" i="1" l="1"/>
  <c r="C116" i="1" l="1"/>
  <c r="C111" i="1" l="1"/>
  <c r="H61" i="1" l="1"/>
  <c r="C63" i="1"/>
  <c r="H103" i="1" l="1"/>
  <c r="C126" i="1"/>
  <c r="C117" i="1" l="1"/>
  <c r="H108" i="1"/>
  <c r="C109" i="1" l="1"/>
  <c r="H63" i="1"/>
  <c r="H62" i="1"/>
  <c r="J67" i="1"/>
  <c r="G94" i="1"/>
  <c r="K94" i="1"/>
  <c r="J94" i="1"/>
  <c r="I94" i="1"/>
  <c r="F94" i="1"/>
  <c r="E94" i="1"/>
  <c r="C94" i="1" s="1"/>
  <c r="H68" i="1"/>
  <c r="H120" i="1"/>
  <c r="C68" i="1"/>
  <c r="C88" i="1"/>
  <c r="C72" i="1"/>
  <c r="K67" i="1"/>
  <c r="H79" i="1"/>
  <c r="H93" i="1"/>
  <c r="C98" i="1"/>
  <c r="H70" i="1"/>
  <c r="H114" i="1"/>
  <c r="H111" i="1"/>
  <c r="H106" i="1"/>
  <c r="H102" i="1"/>
  <c r="H101" i="1"/>
  <c r="H100" i="1"/>
  <c r="H99" i="1"/>
  <c r="H98" i="1"/>
  <c r="H97" i="1"/>
  <c r="H95" i="1"/>
  <c r="H90" i="1"/>
  <c r="H89" i="1"/>
  <c r="H88" i="1"/>
  <c r="H87" i="1"/>
  <c r="H80" i="1"/>
  <c r="H73" i="1"/>
  <c r="H69" i="1"/>
  <c r="C69" i="1"/>
  <c r="C70" i="1"/>
  <c r="C73" i="1"/>
  <c r="H64" i="1"/>
  <c r="H65" i="1"/>
  <c r="H66" i="1"/>
  <c r="C66" i="1"/>
  <c r="C64" i="1"/>
  <c r="C92" i="1"/>
  <c r="C65" i="1"/>
  <c r="C87" i="1"/>
  <c r="C90" i="1"/>
  <c r="C95" i="1"/>
  <c r="C97" i="1"/>
  <c r="C99" i="1"/>
  <c r="C100" i="1"/>
  <c r="C101" i="1"/>
  <c r="C102" i="1"/>
  <c r="H118" i="1"/>
  <c r="C124" i="1"/>
  <c r="H127" i="1"/>
  <c r="C128" i="1"/>
  <c r="C129" i="1"/>
  <c r="H129" i="1"/>
  <c r="C79" i="1"/>
  <c r="C89" i="1"/>
  <c r="C80" i="1"/>
  <c r="H72" i="1"/>
  <c r="C106" i="1"/>
  <c r="C120" i="1"/>
  <c r="C75" i="1"/>
  <c r="I125" i="1" l="1"/>
  <c r="G125" i="1"/>
  <c r="G130" i="1" s="1"/>
  <c r="H92" i="1"/>
  <c r="H67" i="1"/>
  <c r="H126" i="1"/>
  <c r="H94" i="1"/>
  <c r="E125" i="1"/>
  <c r="J125" i="1"/>
  <c r="J130" i="1" s="1"/>
  <c r="D125" i="1"/>
  <c r="H117" i="1"/>
  <c r="F125" i="1"/>
  <c r="K125" i="1"/>
  <c r="H77" i="1"/>
  <c r="C125" i="1" l="1"/>
  <c r="H125" i="1"/>
  <c r="D130" i="1"/>
  <c r="K130" i="1"/>
  <c r="F130" i="1"/>
  <c r="I130" i="1"/>
  <c r="E130" i="1"/>
  <c r="C103" i="1"/>
  <c r="H130" i="1" l="1"/>
  <c r="C130" i="1"/>
</calcChain>
</file>

<file path=xl/sharedStrings.xml><?xml version="1.0" encoding="utf-8"?>
<sst xmlns="http://schemas.openxmlformats.org/spreadsheetml/2006/main" count="149" uniqueCount="143">
  <si>
    <t xml:space="preserve"> </t>
  </si>
  <si>
    <t>Показники міського бюджету</t>
  </si>
  <si>
    <t>у тому числі:</t>
  </si>
  <si>
    <t xml:space="preserve">2007 рік </t>
  </si>
  <si>
    <t>загальний фонд</t>
  </si>
  <si>
    <t>спеціальний фонд</t>
  </si>
  <si>
    <t xml:space="preserve">на </t>
  </si>
  <si>
    <t xml:space="preserve"> 01.10.2007</t>
  </si>
  <si>
    <t xml:space="preserve">податок та збір на доходи фізичних осіб </t>
  </si>
  <si>
    <t>податок на прибуток підприємств та фінансових установ комунальної власності</t>
  </si>
  <si>
    <t>місцеві податки: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</si>
  <si>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</si>
  <si>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</si>
  <si>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</si>
  <si>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</si>
  <si>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</si>
  <si>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</si>
  <si>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</si>
  <si>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</si>
  <si>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 </t>
  </si>
  <si>
    <t>інші надходження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</si>
  <si>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</si>
  <si>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</si>
  <si>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</si>
  <si>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</si>
  <si>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</t>
  </si>
  <si>
    <t>Державне управління</t>
  </si>
  <si>
    <t xml:space="preserve">Освiта </t>
  </si>
  <si>
    <t xml:space="preserve">Охорона здоров'я </t>
  </si>
  <si>
    <t>Культура і мистецтво</t>
  </si>
  <si>
    <t xml:space="preserve">Фiзична культура i спорт </t>
  </si>
  <si>
    <t>Організація благоустрою населених пунктів</t>
  </si>
  <si>
    <t>Інша діяльність у сфері житлово-комунального господарства</t>
  </si>
  <si>
    <t>Здійснення  заходів із землеустрою</t>
  </si>
  <si>
    <t>Будівництво та регіональний розвиток</t>
  </si>
  <si>
    <t>Транспорт та транспортна інфраструктура, дорожнє господарство</t>
  </si>
  <si>
    <t>Утримання та розвиток місцевих аеропортів</t>
  </si>
  <si>
    <t>Інші програми та заходи, пов'язані з економічною діяльністю</t>
  </si>
  <si>
    <t>Сприяння розвитку малого та середнього підприємництва</t>
  </si>
  <si>
    <t>Реалізація програм і заходів в галузі зовнішньоекономічної діяльності</t>
  </si>
  <si>
    <t>Заходи з енергозбереження</t>
  </si>
  <si>
    <t>Проведення експертної  грошової  оцінки  земельної ділянки чи права на неї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</si>
  <si>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</si>
  <si>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</si>
  <si>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Інші заходи, пов'язані з економічною діяльністю</t>
  </si>
  <si>
    <t>Інша діяльність</t>
  </si>
  <si>
    <t xml:space="preserve">Інші дотації з місцевого бюджету </t>
  </si>
  <si>
    <t xml:space="preserve">Інші субвенції з місцевого бюджету </t>
  </si>
  <si>
    <t>УСЬОГО ВИДАТКІВ:</t>
  </si>
  <si>
    <t>Надання коштів для забезпечення гарантійних зобов`язань за позичальників, що отримали кредити під місцеві гарантії</t>
  </si>
  <si>
    <t>ПОДАТКОВІ НАДХОДЖЕННЯ</t>
  </si>
  <si>
    <t>податок на майно: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</si>
  <si>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</si>
  <si>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</si>
  <si>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</si>
  <si>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</si>
  <si>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туристичний збір</t>
  </si>
  <si>
    <t xml:space="preserve">єдиний податок </t>
  </si>
  <si>
    <t>НЕПОДАТКОВІ НАДХОДЖЕННЯ</t>
  </si>
  <si>
    <t>адміністративні штрафи та інші санкції</t>
  </si>
  <si>
    <t>плата за надання адміністративних послуг</t>
  </si>
  <si>
    <t>ДОХОДИ ВІД ОПЕРАЦІЙ З КАПІТАЛОМ</t>
  </si>
  <si>
    <t>екологічний податок </t>
  </si>
  <si>
    <t>плата за гарантії, надані Верховною Радою Автономної республіки Крим та міськими радами</t>
  </si>
  <si>
    <t>В И Т Р А Т И</t>
  </si>
  <si>
    <t>Н А Д Х О Д Ж Е Н Н Я</t>
  </si>
  <si>
    <t>РАЗОМ ВИТРАТ  БЮДЖЕТУ:</t>
  </si>
  <si>
    <t>Забезпечення діяльності з виробництва, транспортування, постачання теплової енергії</t>
  </si>
  <si>
    <t>Забезпечення діяльності водопровідно-каналізаційного господарства</t>
  </si>
  <si>
    <t>Експлуатація та технічне обслуговування житлового фонду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</si>
  <si>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</si>
  <si>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Інші заходи у сфері автотранспорту</t>
  </si>
  <si>
    <t>Інші заходи у сфері електротранспорту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</si>
  <si>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</si>
  <si>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</si>
  <si>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Фінансова підтримка засобів масової інформації</t>
  </si>
  <si>
    <t>Надання пільгових довгострокових кредитів молодим сім`ям та одиноким молодим громадянам на будівництво/придбання житла</t>
  </si>
  <si>
    <t>Повернення пільгових довгострокових кредитів, наданих молодим сім`ям та одиноким молодим громадянам на будівництво/ придбання житла</t>
  </si>
  <si>
    <t>Міжбюджетні трансферти</t>
  </si>
  <si>
    <t>Житлово-комунальне господарство</t>
  </si>
  <si>
    <t xml:space="preserve">Соцiальний захист та соціальне забезпечення 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</si>
  <si>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</si>
  <si>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</si>
  <si>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акцизний податок з реалізації суб’єктами господарювання  роздрібної торгівлі підакцизних товарів</t>
  </si>
  <si>
    <t>у тому числі бюджет розвитку</t>
  </si>
  <si>
    <t>Реалізація Національної програми інформатизації</t>
  </si>
  <si>
    <t>надходження коштів від Державного фонду дорогоцінних металів і дорогоцінного каміння</t>
  </si>
  <si>
    <t>Утримання та розвиток наземного електротранспорту</t>
  </si>
  <si>
    <t>Субвенція з місцевого бюджету державному бюджету на виконання програм соціально-економічного розвитку регіонів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</si>
  <si>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</si>
  <si>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Зв'язок, телекомунікації та інформатика</t>
  </si>
  <si>
    <t>Заходи та роботи з територіальної оборони</t>
  </si>
  <si>
    <t>Інші заходи громадського порядку та безпеки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</si>
  <si>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</si>
  <si>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податок з власників наземних, водних транспортних засобів та інших самохідних машин і механізмів</t>
  </si>
  <si>
    <t>рентна плата за користування надрами загальнодержавного значення</t>
  </si>
  <si>
    <t>УСЬОГО ДОХОДІВ  власних та закріплених:</t>
  </si>
  <si>
    <t>РАЗОМ  ДОХОДІВ: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</si>
  <si>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</si>
  <si>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Будівництво об'єктів житлово-комунального господарства</t>
  </si>
  <si>
    <t>Будівництво освітніх установ та закладів</t>
  </si>
  <si>
    <t>Будівництво медичних установ та закладів</t>
  </si>
  <si>
    <t>Громадський порядок та безпека, у тому числі:</t>
  </si>
  <si>
    <t>Заходи із запобігання та ліквідації надзвичайних ситуацій та наслідків стихійного лиха, у тому числі: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</si>
  <si>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</si>
  <si>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 xml:space="preserve">Реалізація проектів (заходів) з відновлення освітніх установ та закладів, пошкоджених / знащених внаслідок збройної агресії, за рахунок коштів місцевих бюджетів  </t>
  </si>
  <si>
    <t>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</si>
  <si>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 xml:space="preserve">Реалізація проектів (заходів) з відновлення  установ та закладів соціальної сфери, пошкоджених / знащених внаслідок збройної агресії, за рахунок коштів місцевих бюджетів  </t>
  </si>
  <si>
    <t>Будівництво інших об'єктів комунальної власності</t>
  </si>
  <si>
    <t>Реалізація програм і заходів в галузі туризму та курортів</t>
  </si>
  <si>
    <t>Утилізація відходів</t>
  </si>
  <si>
    <t>Ліквідація іншого забруднення навколишнього природного середовища</t>
  </si>
  <si>
    <t>Природоохоронні заходи за рахунок цільових фондів</t>
  </si>
  <si>
    <t>Кредитування бюджету</t>
  </si>
  <si>
    <t>Зміни обсягів бюджетних коштів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</si>
  <si>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</si>
  <si>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</si>
  <si>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</si>
  <si>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 xml:space="preserve">     (код бюджету  0457810000)</t>
  </si>
  <si>
    <t>Забезпечення надійної та безперебійної експлуатації ліфтів</t>
  </si>
  <si>
    <t>Інша діяльність у сфері транспорту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</si>
  <si>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</si>
  <si>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</t>
  </si>
  <si>
    <t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</si>
  <si>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>Резервний фонд</t>
  </si>
  <si>
    <t xml:space="preserve">Передача коштів із спеціального до загального фонду бюджету </t>
  </si>
  <si>
    <t>Охорона навколишнього природного середовища, у тому числі:</t>
  </si>
  <si>
    <t>Уточнений річний план станом на 01.07.2024 (з урахуванням довідок по власним надходженням бюджетних установ)</t>
  </si>
  <si>
    <t xml:space="preserve">Уточнений план загального фонду на січень-червень 2024 року
</t>
  </si>
  <si>
    <t>Утримання та розвиток автотранспорту</t>
  </si>
  <si>
    <t>Обслуговування місцевого боргу</t>
  </si>
  <si>
    <t>Зовнішні запозичення</t>
  </si>
  <si>
    <t>П И С Ь М О В И Й    З В І Т</t>
  </si>
  <si>
    <t xml:space="preserve">                 Керуюча справами виконкому </t>
  </si>
  <si>
    <t>Олена ШОВГЕЛЯ</t>
  </si>
  <si>
    <t xml:space="preserve">      до рішення  виконкому міської ради</t>
  </si>
  <si>
    <t>Загальне фінансування бюджету</t>
  </si>
  <si>
    <t xml:space="preserve">      про виконання бюджету Криворізької міської територіальної громади за  I півріччя 2024 року</t>
  </si>
  <si>
    <t>кошти гарантійного та реєстраційного внесків, що визначені Законом України «Про оренду державного та комунального майна», які підлягають перерахуванню оператором електронного майданчика до відповідного бюджету</t>
  </si>
  <si>
    <t>тис.грн</t>
  </si>
  <si>
    <t xml:space="preserve">              Додаток</t>
  </si>
  <si>
    <t>Виконано за січень-червень 2024 року</t>
  </si>
  <si>
    <t>23.08.2024 №976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</si>
</sst>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г_р_н_._-;\-* #,##0.00\ _г_р_н_._-;_-* &quot;-&quot;??\ _г_р_н_._-;_-@_-"/>
    <numFmt numFmtId="165" formatCode="#,##0.0"/>
    <numFmt numFmtId="166" formatCode="0.0"/>
    <numFmt numFmtId="167" formatCode="_-* #,##0.0\ _г_р_н_._-;\-* #,##0.0\ _г_р_н_._-;_-* &quot;-&quot;??\ _г_р_н_._-;_-@_-"/>
    <numFmt numFmtId="168" formatCode="#,##0.000"/>
    <numFmt numFmtId="169" formatCode="_-* #,##0.0\ _₴_-;\-* #,##0.0\ _₴_-;_-* &quot;-&quot;?\ _₴_-;_-@_-"/>
  </numFmts>
  <fonts count="59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63"/>
      <name val="Arial Cyr"/>
      <family val="2"/>
      <charset val="204"/>
    </font>
    <font>
      <i/>
      <sz val="24"/>
      <color indexed="63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color indexed="63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32"/>
      <name val="Times New Roman"/>
      <family val="1"/>
      <charset val="204"/>
    </font>
    <font>
      <b/>
      <i/>
      <sz val="10"/>
      <name val="Arial Cyr"/>
      <family val="2"/>
      <charset val="204"/>
    </font>
    <font>
      <i/>
      <sz val="14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i/>
      <sz val="16"/>
      <name val="Arial Cyr"/>
      <family val="2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theme="0"/>
      <name val="Arial Cyr"/>
      <family val="2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 Cyr"/>
      <family val="2"/>
      <charset val="204"/>
    </font>
    <font>
      <sz val="14"/>
      <color rgb="FFFF0000"/>
      <name val="Times New Roman"/>
      <family val="1"/>
      <charset val="204"/>
    </font>
    <font>
      <i/>
      <sz val="14"/>
      <color theme="1"/>
      <name val="Arial Cyr"/>
      <family val="2"/>
      <charset val="204"/>
    </font>
    <font>
      <sz val="14"/>
      <color rgb="FFC00000"/>
      <name val="Arial Cyr"/>
      <family val="2"/>
      <charset val="204"/>
    </font>
    <font>
      <sz val="14"/>
      <color theme="1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FF0000"/>
      <name val="Arial Cyr"/>
      <family val="2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18"/>
      <color indexed="63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7"/>
      <name val="Arial Cyr"/>
      <family val="2"/>
      <charset val="204"/>
    </font>
    <font>
      <b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color indexed="8"/>
      <name val="Times New Roman"/>
      <family val="1"/>
      <charset val="204"/>
    </font>
    <font>
      <b/>
      <i/>
      <sz val="17"/>
      <name val="Times New Roman"/>
      <family val="1"/>
      <charset val="204"/>
    </font>
    <font>
      <b/>
      <i/>
      <sz val="17"/>
      <color indexed="63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i/>
      <sz val="15"/>
      <color indexed="63"/>
      <name val="Times New Roman"/>
      <family val="1"/>
      <charset val="204"/>
    </font>
    <font>
      <sz val="16"/>
      <color indexed="63"/>
      <name val="Arial Cyr"/>
      <family val="2"/>
      <charset val="204"/>
    </font>
    <font>
      <i/>
      <sz val="1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35"/>
      <name val="Times New Roman"/>
      <family val="1"/>
      <charset val="204"/>
    </font>
    <font>
      <sz val="35"/>
      <name val="Times New Roman"/>
      <family val="1"/>
      <charset val="204"/>
    </font>
    <font>
      <sz val="32"/>
      <name val="Arial Cyr"/>
      <family val="2"/>
      <charset val="204"/>
    </font>
    <font>
      <i/>
      <sz val="26"/>
      <name val="Times New Roman"/>
      <family val="1"/>
      <charset val="204"/>
    </font>
    <font>
      <b/>
      <i/>
      <sz val="30"/>
      <name val="Times New Roman"/>
      <family val="1"/>
      <charset val="204"/>
    </font>
    <font>
      <sz val="30"/>
      <name val="Arial Cyr"/>
      <family val="2"/>
      <charset val="204"/>
    </font>
    <font>
      <i/>
      <sz val="3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164" fontId="1" fillId="0" borderId="0" applyFill="0" applyBorder="0" applyAlignment="0" applyProtection="0"/>
  </cellStyleXfs>
  <cellXfs count="133">
    <xf numFmtId="0" fontId="0" fillId="0" borderId="0" xfId="0"/>
    <xf numFmtId="0" fontId="0" fillId="0" borderId="0" xfId="0" applyFont="1"/>
    <xf numFmtId="0" fontId="4" fillId="0" borderId="0" xfId="0" applyFont="1" applyFill="1"/>
    <xf numFmtId="0" fontId="0" fillId="2" borderId="0" xfId="0" applyFont="1" applyFill="1"/>
    <xf numFmtId="0" fontId="4" fillId="0" borderId="0" xfId="0" applyFont="1"/>
    <xf numFmtId="0" fontId="0" fillId="0" borderId="0" xfId="0" applyFont="1" applyFill="1"/>
    <xf numFmtId="0" fontId="13" fillId="0" borderId="0" xfId="0" applyFont="1"/>
    <xf numFmtId="0" fontId="2" fillId="4" borderId="0" xfId="0" applyFont="1" applyFill="1"/>
    <xf numFmtId="0" fontId="5" fillId="4" borderId="0" xfId="0" applyFont="1" applyFill="1"/>
    <xf numFmtId="0" fontId="0" fillId="4" borderId="0" xfId="0" applyFont="1" applyFill="1"/>
    <xf numFmtId="0" fontId="0" fillId="6" borderId="0" xfId="0" applyFont="1" applyFill="1"/>
    <xf numFmtId="0" fontId="14" fillId="0" borderId="0" xfId="0" applyFont="1"/>
    <xf numFmtId="0" fontId="14" fillId="6" borderId="0" xfId="0" applyFont="1" applyFill="1"/>
    <xf numFmtId="0" fontId="14" fillId="4" borderId="0" xfId="0" applyFont="1" applyFill="1"/>
    <xf numFmtId="0" fontId="17" fillId="0" borderId="0" xfId="0" applyFont="1"/>
    <xf numFmtId="0" fontId="22" fillId="2" borderId="0" xfId="0" applyFont="1" applyFill="1"/>
    <xf numFmtId="0" fontId="12" fillId="6" borderId="0" xfId="0" applyFont="1" applyFill="1"/>
    <xf numFmtId="0" fontId="6" fillId="6" borderId="0" xfId="0" applyFont="1" applyFill="1"/>
    <xf numFmtId="0" fontId="11" fillId="6" borderId="2" xfId="0" applyFont="1" applyFill="1" applyBorder="1"/>
    <xf numFmtId="0" fontId="15" fillId="6" borderId="0" xfId="0" applyFont="1" applyFill="1"/>
    <xf numFmtId="0" fontId="7" fillId="6" borderId="0" xfId="0" applyFont="1" applyFill="1"/>
    <xf numFmtId="0" fontId="16" fillId="6" borderId="0" xfId="0" applyFont="1" applyFill="1"/>
    <xf numFmtId="0" fontId="8" fillId="6" borderId="0" xfId="0" applyFont="1" applyFill="1"/>
    <xf numFmtId="0" fontId="12" fillId="6" borderId="2" xfId="0" applyFont="1" applyFill="1" applyBorder="1"/>
    <xf numFmtId="0" fontId="24" fillId="6" borderId="0" xfId="0" applyFont="1" applyFill="1"/>
    <xf numFmtId="0" fontId="25" fillId="6" borderId="0" xfId="0" applyFont="1" applyFill="1"/>
    <xf numFmtId="0" fontId="26" fillId="6" borderId="0" xfId="0" applyFont="1" applyFill="1"/>
    <xf numFmtId="0" fontId="24" fillId="0" borderId="0" xfId="0" applyFont="1"/>
    <xf numFmtId="0" fontId="19" fillId="0" borderId="0" xfId="0" applyFont="1" applyFill="1"/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/>
    <xf numFmtId="0" fontId="20" fillId="6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/>
    </xf>
    <xf numFmtId="0" fontId="4" fillId="4" borderId="0" xfId="0" applyFont="1" applyFill="1"/>
    <xf numFmtId="0" fontId="27" fillId="6" borderId="0" xfId="0" applyFont="1" applyFill="1"/>
    <xf numFmtId="0" fontId="28" fillId="6" borderId="0" xfId="0" applyFont="1" applyFill="1"/>
    <xf numFmtId="0" fontId="29" fillId="0" borderId="0" xfId="0" applyFont="1"/>
    <xf numFmtId="165" fontId="30" fillId="6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5" fontId="31" fillId="6" borderId="1" xfId="0" applyNumberFormat="1" applyFont="1" applyFill="1" applyBorder="1" applyAlignment="1">
      <alignment horizontal="center" vertical="center"/>
    </xf>
    <xf numFmtId="167" fontId="30" fillId="5" borderId="1" xfId="2" applyNumberFormat="1" applyFont="1" applyFill="1" applyBorder="1" applyAlignment="1" applyProtection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2" fillId="6" borderId="1" xfId="0" applyNumberFormat="1" applyFont="1" applyFill="1" applyBorder="1" applyAlignment="1">
      <alignment horizontal="center" vertical="center"/>
    </xf>
    <xf numFmtId="165" fontId="34" fillId="6" borderId="1" xfId="0" applyNumberFormat="1" applyFont="1" applyFill="1" applyBorder="1" applyAlignment="1">
      <alignment horizontal="center" vertical="center"/>
    </xf>
    <xf numFmtId="165" fontId="30" fillId="4" borderId="1" xfId="0" applyNumberFormat="1" applyFont="1" applyFill="1" applyBorder="1" applyAlignment="1">
      <alignment horizontal="center" vertical="center"/>
    </xf>
    <xf numFmtId="165" fontId="31" fillId="4" borderId="1" xfId="0" applyNumberFormat="1" applyFont="1" applyFill="1" applyBorder="1" applyAlignment="1">
      <alignment horizontal="center" vertical="center"/>
    </xf>
    <xf numFmtId="165" fontId="35" fillId="4" borderId="1" xfId="0" applyNumberFormat="1" applyFont="1" applyFill="1" applyBorder="1" applyAlignment="1">
      <alignment horizontal="center" vertical="center"/>
    </xf>
    <xf numFmtId="165" fontId="36" fillId="4" borderId="1" xfId="0" applyNumberFormat="1" applyFont="1" applyFill="1" applyBorder="1" applyAlignment="1">
      <alignment horizontal="center" vertical="center"/>
    </xf>
    <xf numFmtId="165" fontId="37" fillId="4" borderId="1" xfId="0" applyNumberFormat="1" applyFont="1" applyFill="1" applyBorder="1" applyAlignment="1">
      <alignment horizontal="center" vertical="center"/>
    </xf>
    <xf numFmtId="165" fontId="37" fillId="6" borderId="1" xfId="0" applyNumberFormat="1" applyFont="1" applyFill="1" applyBorder="1" applyAlignment="1">
      <alignment horizontal="center" vertical="center"/>
    </xf>
    <xf numFmtId="165" fontId="30" fillId="3" borderId="1" xfId="0" applyNumberFormat="1" applyFont="1" applyFill="1" applyBorder="1" applyAlignment="1">
      <alignment horizontal="center" vertical="center"/>
    </xf>
    <xf numFmtId="165" fontId="30" fillId="5" borderId="1" xfId="0" applyNumberFormat="1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left" wrapText="1"/>
    </xf>
    <xf numFmtId="2" fontId="42" fillId="5" borderId="1" xfId="0" applyNumberFormat="1" applyFont="1" applyFill="1" applyBorder="1" applyAlignment="1" applyProtection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vertical="center"/>
    </xf>
    <xf numFmtId="0" fontId="41" fillId="6" borderId="1" xfId="0" applyFont="1" applyFill="1" applyBorder="1" applyAlignment="1">
      <alignment vertical="center" wrapText="1"/>
    </xf>
    <xf numFmtId="0" fontId="41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0" fontId="39" fillId="7" borderId="1" xfId="0" applyFont="1" applyFill="1" applyBorder="1" applyAlignment="1">
      <alignment vertical="center"/>
    </xf>
    <xf numFmtId="0" fontId="18" fillId="4" borderId="0" xfId="0" applyFont="1" applyFill="1" applyAlignment="1">
      <alignment horizontal="center"/>
    </xf>
    <xf numFmtId="0" fontId="45" fillId="0" borderId="1" xfId="0" applyFont="1" applyFill="1" applyBorder="1" applyAlignment="1" applyProtection="1">
      <alignment horizontal="center" vertical="center" wrapText="1"/>
    </xf>
    <xf numFmtId="0" fontId="46" fillId="4" borderId="1" xfId="0" applyFont="1" applyFill="1" applyBorder="1" applyAlignment="1" applyProtection="1">
      <alignment horizontal="center" vertical="center" wrapText="1"/>
    </xf>
    <xf numFmtId="0" fontId="45" fillId="6" borderId="1" xfId="0" applyFont="1" applyFill="1" applyBorder="1" applyAlignment="1" applyProtection="1">
      <alignment horizontal="center" vertical="center" wrapText="1"/>
    </xf>
    <xf numFmtId="0" fontId="41" fillId="6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4" fillId="6" borderId="0" xfId="0" applyFont="1" applyFill="1"/>
    <xf numFmtId="0" fontId="13" fillId="0" borderId="0" xfId="0" applyFont="1" applyFill="1"/>
    <xf numFmtId="167" fontId="47" fillId="4" borderId="0" xfId="0" applyNumberFormat="1" applyFont="1" applyFill="1"/>
    <xf numFmtId="167" fontId="13" fillId="4" borderId="0" xfId="0" applyNumberFormat="1" applyFont="1" applyFill="1"/>
    <xf numFmtId="0" fontId="48" fillId="4" borderId="0" xfId="0" applyFont="1" applyFill="1"/>
    <xf numFmtId="167" fontId="30" fillId="8" borderId="1" xfId="2" applyNumberFormat="1" applyFont="1" applyFill="1" applyBorder="1" applyAlignment="1" applyProtection="1">
      <alignment horizontal="center" vertical="center" wrapText="1"/>
    </xf>
    <xf numFmtId="0" fontId="47" fillId="4" borderId="0" xfId="0" applyFont="1" applyFill="1"/>
    <xf numFmtId="0" fontId="13" fillId="4" borderId="0" xfId="0" applyFont="1" applyFill="1"/>
    <xf numFmtId="0" fontId="13" fillId="6" borderId="0" xfId="0" applyFont="1" applyFill="1"/>
    <xf numFmtId="0" fontId="47" fillId="6" borderId="0" xfId="0" applyFont="1" applyFill="1"/>
    <xf numFmtId="167" fontId="14" fillId="4" borderId="0" xfId="0" applyNumberFormat="1" applyFont="1" applyFill="1"/>
    <xf numFmtId="165" fontId="37" fillId="0" borderId="1" xfId="0" applyNumberFormat="1" applyFont="1" applyFill="1" applyBorder="1" applyAlignment="1">
      <alignment horizontal="center" vertical="center"/>
    </xf>
    <xf numFmtId="165" fontId="35" fillId="0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vertical="center" wrapText="1"/>
    </xf>
    <xf numFmtId="2" fontId="41" fillId="0" borderId="1" xfId="0" applyNumberFormat="1" applyFont="1" applyFill="1" applyBorder="1" applyAlignment="1" applyProtection="1">
      <alignment vertical="center" wrapText="1"/>
    </xf>
    <xf numFmtId="165" fontId="49" fillId="0" borderId="1" xfId="0" applyNumberFormat="1" applyFont="1" applyFill="1" applyBorder="1" applyAlignment="1">
      <alignment horizontal="center" vertical="center"/>
    </xf>
    <xf numFmtId="165" fontId="50" fillId="0" borderId="1" xfId="0" applyNumberFormat="1" applyFont="1" applyFill="1" applyBorder="1" applyAlignment="1">
      <alignment horizontal="center" vertical="center"/>
    </xf>
    <xf numFmtId="166" fontId="31" fillId="0" borderId="1" xfId="0" applyNumberFormat="1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 applyProtection="1">
      <alignment vertical="center" wrapText="1"/>
    </xf>
    <xf numFmtId="2" fontId="40" fillId="0" borderId="1" xfId="0" applyNumberFormat="1" applyFont="1" applyFill="1" applyBorder="1" applyAlignment="1" applyProtection="1">
      <alignment vertical="center" wrapText="1"/>
    </xf>
    <xf numFmtId="2" fontId="50" fillId="0" borderId="1" xfId="0" applyNumberFormat="1" applyFont="1" applyFill="1" applyBorder="1" applyAlignment="1" applyProtection="1">
      <alignment horizontal="left" vertical="center" wrapText="1"/>
    </xf>
    <xf numFmtId="168" fontId="30" fillId="0" borderId="1" xfId="0" applyNumberFormat="1" applyFont="1" applyFill="1" applyBorder="1" applyAlignment="1">
      <alignment horizontal="center" vertical="center"/>
    </xf>
    <xf numFmtId="2" fontId="41" fillId="0" borderId="1" xfId="0" applyNumberFormat="1" applyFont="1" applyFill="1" applyBorder="1" applyAlignment="1" applyProtection="1">
      <alignment horizontal="left" vertical="center" wrapText="1"/>
    </xf>
    <xf numFmtId="168" fontId="31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2" fontId="40" fillId="0" borderId="1" xfId="0" applyNumberFormat="1" applyFont="1" applyFill="1" applyBorder="1" applyAlignment="1">
      <alignment vertical="center" wrapText="1"/>
    </xf>
    <xf numFmtId="2" fontId="51" fillId="0" borderId="1" xfId="0" applyNumberFormat="1" applyFont="1" applyFill="1" applyBorder="1" applyAlignment="1" applyProtection="1">
      <alignment vertical="center" wrapText="1"/>
    </xf>
    <xf numFmtId="165" fontId="30" fillId="0" borderId="1" xfId="0" applyNumberFormat="1" applyFont="1" applyFill="1" applyBorder="1" applyAlignment="1" applyProtection="1">
      <alignment horizontal="center" vertical="center"/>
    </xf>
    <xf numFmtId="0" fontId="38" fillId="6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169" fontId="47" fillId="4" borderId="0" xfId="0" applyNumberFormat="1" applyFont="1" applyFill="1"/>
    <xf numFmtId="0" fontId="54" fillId="0" borderId="0" xfId="0" applyFont="1"/>
    <xf numFmtId="0" fontId="10" fillId="0" borderId="0" xfId="0" applyFont="1"/>
    <xf numFmtId="0" fontId="10" fillId="6" borderId="0" xfId="0" applyFont="1" applyFill="1" applyAlignment="1"/>
    <xf numFmtId="0" fontId="56" fillId="0" borderId="0" xfId="0" applyFont="1"/>
    <xf numFmtId="0" fontId="57" fillId="0" borderId="0" xfId="0" applyFont="1" applyAlignment="1"/>
    <xf numFmtId="0" fontId="58" fillId="0" borderId="0" xfId="0" applyFont="1"/>
    <xf numFmtId="0" fontId="56" fillId="2" borderId="0" xfId="0" applyFont="1" applyFill="1" applyAlignment="1"/>
    <xf numFmtId="0" fontId="43" fillId="4" borderId="1" xfId="0" applyFont="1" applyFill="1" applyBorder="1" applyAlignment="1" applyProtection="1">
      <alignment horizontal="center" vertical="top" wrapText="1"/>
    </xf>
    <xf numFmtId="0" fontId="44" fillId="6" borderId="1" xfId="0" applyFont="1" applyFill="1" applyBorder="1" applyAlignment="1" applyProtection="1">
      <alignment horizontal="center" vertical="top" wrapText="1"/>
    </xf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6" fillId="0" borderId="0" xfId="0" applyFont="1" applyFill="1" applyAlignment="1">
      <alignment horizontal="left"/>
    </xf>
    <xf numFmtId="0" fontId="43" fillId="6" borderId="1" xfId="0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 applyProtection="1">
      <alignment horizontal="center" vertical="top" wrapText="1"/>
    </xf>
    <xf numFmtId="0" fontId="43" fillId="6" borderId="1" xfId="0" applyFont="1" applyFill="1" applyBorder="1" applyAlignment="1" applyProtection="1">
      <alignment horizontal="center" vertical="top" wrapText="1"/>
    </xf>
    <xf numFmtId="0" fontId="43" fillId="0" borderId="3" xfId="0" applyFont="1" applyFill="1" applyBorder="1" applyAlignment="1" applyProtection="1">
      <alignment horizontal="center" vertical="top" wrapText="1"/>
    </xf>
    <xf numFmtId="0" fontId="43" fillId="0" borderId="4" xfId="0" applyFont="1" applyFill="1" applyBorder="1" applyAlignment="1" applyProtection="1">
      <alignment horizontal="center" vertical="top" wrapText="1"/>
    </xf>
    <xf numFmtId="0" fontId="43" fillId="0" borderId="5" xfId="0" applyFont="1" applyFill="1" applyBorder="1" applyAlignment="1" applyProtection="1">
      <alignment horizontal="center" vertical="top" wrapText="1"/>
    </xf>
    <xf numFmtId="0" fontId="43" fillId="0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 applyProtection="1">
      <alignment horizontal="center" vertical="top" wrapText="1"/>
    </xf>
    <xf numFmtId="2" fontId="43" fillId="6" borderId="1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257"/>
  <sheetViews>
    <sheetView tabSelected="1" view="pageBreakPreview" topLeftCell="D1" zoomScaleNormal="100" zoomScaleSheetLayoutView="100" zoomScalePageLayoutView="50" workbookViewId="0">
      <selection activeCell="I3" sqref="I3:J3"/>
    </sheetView>
  </sheetViews>
  <sheetFormatPr defaultColWidth="8.85546875" defaultRowHeight="18" x14ac:dyDescent="0.25"/>
  <cols>
    <col min="1" max="1" width="0.28515625" style="11" customWidth="1"/>
    <col min="2" max="2" width="70" style="1" customWidth="1"/>
    <col min="3" max="3" width="26" style="7" customWidth="1"/>
    <col min="4" max="4" width="24.5703125" style="5" customWidth="1"/>
    <col min="5" max="5" width="23.42578125" style="9" customWidth="1"/>
    <col min="6" max="6" width="23.140625" style="9" customWidth="1"/>
    <col min="7" max="7" width="25.85546875" style="10" customWidth="1"/>
    <col min="8" max="8" width="26" style="30" customWidth="1"/>
    <col min="9" max="9" width="25.5703125" style="5" customWidth="1"/>
    <col min="10" max="10" width="23.85546875" style="9" customWidth="1"/>
    <col min="11" max="11" width="21.85546875" style="9" customWidth="1"/>
    <col min="12" max="16384" width="8.85546875" style="1"/>
  </cols>
  <sheetData>
    <row r="1" spans="1:13" ht="45" customHeight="1" x14ac:dyDescent="0.6">
      <c r="D1" s="28"/>
      <c r="E1" s="80"/>
      <c r="F1" s="31"/>
      <c r="G1" s="31"/>
      <c r="H1" s="119" t="s">
        <v>140</v>
      </c>
      <c r="I1" s="119"/>
      <c r="J1" s="119"/>
      <c r="K1" s="119"/>
      <c r="L1" s="107"/>
      <c r="M1" s="108"/>
    </row>
    <row r="2" spans="1:13" ht="36" customHeight="1" x14ac:dyDescent="0.6">
      <c r="D2" s="28"/>
      <c r="E2" s="80"/>
      <c r="F2" s="31"/>
      <c r="G2" s="31"/>
      <c r="H2" s="120" t="s">
        <v>135</v>
      </c>
      <c r="I2" s="120"/>
      <c r="J2" s="120"/>
      <c r="K2" s="120"/>
      <c r="L2" s="107"/>
      <c r="M2" s="108"/>
    </row>
    <row r="3" spans="1:13" ht="37.9" customHeight="1" x14ac:dyDescent="0.3">
      <c r="D3" s="28"/>
      <c r="E3" s="80"/>
      <c r="F3" s="31"/>
      <c r="G3" s="31"/>
      <c r="H3" s="29"/>
      <c r="I3" s="132" t="s">
        <v>142</v>
      </c>
      <c r="J3" s="132"/>
      <c r="K3" s="31"/>
    </row>
    <row r="4" spans="1:13" ht="43.5" customHeight="1" x14ac:dyDescent="0.25">
      <c r="B4" s="121" t="s">
        <v>132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1:13" ht="51.75" customHeight="1" x14ac:dyDescent="0.25">
      <c r="B5" s="121" t="s">
        <v>137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3" ht="46.5" customHeight="1" x14ac:dyDescent="0.25">
      <c r="B6" s="121" t="s">
        <v>118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3" ht="36" customHeight="1" x14ac:dyDescent="0.3">
      <c r="B7" s="2" t="s">
        <v>0</v>
      </c>
      <c r="C7" s="8"/>
      <c r="D7" s="2"/>
      <c r="E7" s="33"/>
      <c r="F7" s="33"/>
      <c r="G7" s="76"/>
      <c r="J7" s="32"/>
      <c r="K7" s="70" t="s">
        <v>139</v>
      </c>
    </row>
    <row r="8" spans="1:13" ht="32.450000000000003" customHeight="1" x14ac:dyDescent="0.25">
      <c r="B8" s="126" t="s">
        <v>1</v>
      </c>
      <c r="C8" s="130" t="s">
        <v>127</v>
      </c>
      <c r="D8" s="123" t="s">
        <v>2</v>
      </c>
      <c r="E8" s="123"/>
      <c r="F8" s="123"/>
      <c r="G8" s="131" t="s">
        <v>128</v>
      </c>
      <c r="H8" s="118" t="s">
        <v>141</v>
      </c>
      <c r="I8" s="129" t="s">
        <v>2</v>
      </c>
      <c r="J8" s="129"/>
      <c r="K8" s="129"/>
    </row>
    <row r="9" spans="1:13" ht="12.75" customHeight="1" x14ac:dyDescent="0.25">
      <c r="B9" s="127"/>
      <c r="C9" s="130" t="s">
        <v>3</v>
      </c>
      <c r="D9" s="125" t="s">
        <v>4</v>
      </c>
      <c r="E9" s="125" t="s">
        <v>5</v>
      </c>
      <c r="F9" s="117" t="s">
        <v>84</v>
      </c>
      <c r="G9" s="131"/>
      <c r="H9" s="118" t="s">
        <v>6</v>
      </c>
      <c r="I9" s="124" t="s">
        <v>4</v>
      </c>
      <c r="J9" s="125" t="s">
        <v>5</v>
      </c>
      <c r="K9" s="117" t="s">
        <v>84</v>
      </c>
    </row>
    <row r="10" spans="1:13" ht="12.75" customHeight="1" x14ac:dyDescent="0.25">
      <c r="B10" s="127"/>
      <c r="C10" s="130"/>
      <c r="D10" s="125"/>
      <c r="E10" s="125"/>
      <c r="F10" s="117"/>
      <c r="G10" s="131"/>
      <c r="H10" s="118" t="s">
        <v>7</v>
      </c>
      <c r="I10" s="124"/>
      <c r="J10" s="125"/>
      <c r="K10" s="117"/>
    </row>
    <row r="11" spans="1:13" ht="72.599999999999994" customHeight="1" x14ac:dyDescent="0.25">
      <c r="B11" s="127"/>
      <c r="C11" s="130"/>
      <c r="D11" s="125"/>
      <c r="E11" s="125"/>
      <c r="F11" s="117"/>
      <c r="G11" s="131"/>
      <c r="H11" s="118"/>
      <c r="I11" s="124"/>
      <c r="J11" s="125"/>
      <c r="K11" s="117"/>
    </row>
    <row r="12" spans="1:13" ht="96" customHeight="1" x14ac:dyDescent="0.25">
      <c r="B12" s="128"/>
      <c r="C12" s="130"/>
      <c r="D12" s="125"/>
      <c r="E12" s="125"/>
      <c r="F12" s="117"/>
      <c r="G12" s="131"/>
      <c r="H12" s="118"/>
      <c r="I12" s="124"/>
      <c r="J12" s="125"/>
      <c r="K12" s="117"/>
    </row>
    <row r="13" spans="1:13" ht="24.75" customHeight="1" x14ac:dyDescent="0.25">
      <c r="B13" s="71">
        <v>1</v>
      </c>
      <c r="C13" s="72">
        <v>2</v>
      </c>
      <c r="D13" s="71">
        <v>3</v>
      </c>
      <c r="E13" s="73">
        <v>4</v>
      </c>
      <c r="F13" s="73">
        <v>5</v>
      </c>
      <c r="G13" s="73">
        <v>6</v>
      </c>
      <c r="H13" s="73">
        <v>7</v>
      </c>
      <c r="I13" s="71">
        <v>8</v>
      </c>
      <c r="J13" s="73">
        <v>9</v>
      </c>
      <c r="K13" s="73">
        <v>10</v>
      </c>
    </row>
    <row r="14" spans="1:13" s="10" customFormat="1" ht="28.15" customHeight="1" x14ac:dyDescent="0.25">
      <c r="A14" s="12"/>
      <c r="B14" s="104" t="s">
        <v>65</v>
      </c>
      <c r="C14" s="105"/>
      <c r="D14" s="106"/>
      <c r="E14" s="106"/>
      <c r="F14" s="106"/>
      <c r="G14" s="106"/>
      <c r="H14" s="105"/>
      <c r="I14" s="106"/>
      <c r="J14" s="106"/>
      <c r="K14" s="106"/>
    </row>
    <row r="15" spans="1:13" s="10" customFormat="1" ht="38.450000000000003" customHeight="1" x14ac:dyDescent="0.25">
      <c r="A15" s="12"/>
      <c r="B15" s="89" t="s">
        <v>50</v>
      </c>
      <c r="C15" s="38">
        <f>+C16+C17+C18+C21+C22+C19+C20+C36</f>
        <v>7843151.7000000002</v>
      </c>
      <c r="D15" s="38">
        <f t="shared" ref="D15:F15" si="0">+D16+D17+D18+D21+D22+D19+D20+D36</f>
        <v>7819201.7000000002</v>
      </c>
      <c r="E15" s="38">
        <f t="shared" si="0"/>
        <v>23950</v>
      </c>
      <c r="F15" s="38">
        <f t="shared" si="0"/>
        <v>0</v>
      </c>
      <c r="G15" s="38">
        <f>+G16+G17+G18+G21+G22+G19+G20+G36</f>
        <v>3823741.5</v>
      </c>
      <c r="H15" s="38">
        <f>+H16+H17+H18+H21+H22+H19+H20+H36</f>
        <v>4082491.7100000004</v>
      </c>
      <c r="I15" s="38">
        <f>+I16+I17+I18+I21+I22+I19+I20+I36</f>
        <v>4067914.5100000002</v>
      </c>
      <c r="J15" s="38">
        <f>+J16+J17+J18+J21+J22+J19+J20+J36</f>
        <v>14577.2</v>
      </c>
      <c r="K15" s="38">
        <f>+K16+K17+K18+K21+K22</f>
        <v>0</v>
      </c>
    </row>
    <row r="16" spans="1:13" s="10" customFormat="1" ht="49.5" customHeight="1" x14ac:dyDescent="0.25">
      <c r="A16" s="12"/>
      <c r="B16" s="90" t="s">
        <v>8</v>
      </c>
      <c r="C16" s="91">
        <f>3616000+5000</f>
        <v>3621000</v>
      </c>
      <c r="D16" s="39">
        <f t="shared" ref="D16:D21" si="1">+C16</f>
        <v>3621000</v>
      </c>
      <c r="E16" s="39">
        <v>0</v>
      </c>
      <c r="F16" s="39">
        <v>0</v>
      </c>
      <c r="G16" s="39">
        <v>1757800</v>
      </c>
      <c r="H16" s="39">
        <v>1784331</v>
      </c>
      <c r="I16" s="92">
        <f>+H16</f>
        <v>1784331</v>
      </c>
      <c r="J16" s="39">
        <v>0</v>
      </c>
      <c r="K16" s="93">
        <v>0</v>
      </c>
    </row>
    <row r="17" spans="1:11" s="10" customFormat="1" ht="70.5" customHeight="1" x14ac:dyDescent="0.25">
      <c r="A17" s="12"/>
      <c r="B17" s="90" t="s">
        <v>9</v>
      </c>
      <c r="C17" s="91">
        <v>55000</v>
      </c>
      <c r="D17" s="39">
        <f t="shared" si="1"/>
        <v>55000</v>
      </c>
      <c r="E17" s="39">
        <v>0</v>
      </c>
      <c r="F17" s="39">
        <v>0</v>
      </c>
      <c r="G17" s="39">
        <v>14600</v>
      </c>
      <c r="H17" s="39">
        <v>15853.8</v>
      </c>
      <c r="I17" s="92">
        <f>+H17</f>
        <v>15853.8</v>
      </c>
      <c r="J17" s="39">
        <v>0</v>
      </c>
      <c r="K17" s="93">
        <v>0</v>
      </c>
    </row>
    <row r="18" spans="1:11" s="10" customFormat="1" ht="59.45" customHeight="1" x14ac:dyDescent="0.25">
      <c r="A18" s="12"/>
      <c r="B18" s="90" t="s">
        <v>95</v>
      </c>
      <c r="C18" s="91">
        <f>103500+28000</f>
        <v>131500</v>
      </c>
      <c r="D18" s="39">
        <f t="shared" si="1"/>
        <v>131500</v>
      </c>
      <c r="E18" s="39">
        <v>0</v>
      </c>
      <c r="F18" s="39">
        <v>0</v>
      </c>
      <c r="G18" s="39">
        <v>94532</v>
      </c>
      <c r="H18" s="39">
        <v>114911.91</v>
      </c>
      <c r="I18" s="92">
        <f>+H18</f>
        <v>114911.91</v>
      </c>
      <c r="J18" s="39">
        <v>0</v>
      </c>
      <c r="K18" s="93">
        <v>0</v>
      </c>
    </row>
    <row r="19" spans="1:11" s="10" customFormat="1" ht="63.6" customHeight="1" x14ac:dyDescent="0.25">
      <c r="A19" s="12"/>
      <c r="B19" s="90" t="s">
        <v>81</v>
      </c>
      <c r="C19" s="91">
        <v>28150</v>
      </c>
      <c r="D19" s="39">
        <f t="shared" si="1"/>
        <v>28150</v>
      </c>
      <c r="E19" s="39">
        <v>0</v>
      </c>
      <c r="F19" s="39">
        <v>0</v>
      </c>
      <c r="G19" s="39">
        <v>10600</v>
      </c>
      <c r="H19" s="39">
        <v>10281.200000000001</v>
      </c>
      <c r="I19" s="92">
        <f>H19</f>
        <v>10281.200000000001</v>
      </c>
      <c r="J19" s="39">
        <v>0</v>
      </c>
      <c r="K19" s="93">
        <v>0</v>
      </c>
    </row>
    <row r="20" spans="1:11" s="10" customFormat="1" ht="77.25" customHeight="1" x14ac:dyDescent="0.25">
      <c r="A20" s="12"/>
      <c r="B20" s="90" t="s">
        <v>82</v>
      </c>
      <c r="C20" s="91">
        <f>100050+5000</f>
        <v>105050</v>
      </c>
      <c r="D20" s="39">
        <f t="shared" si="1"/>
        <v>105050</v>
      </c>
      <c r="E20" s="39">
        <v>0</v>
      </c>
      <c r="F20" s="39">
        <v>0</v>
      </c>
      <c r="G20" s="39">
        <v>49300</v>
      </c>
      <c r="H20" s="39">
        <v>56790</v>
      </c>
      <c r="I20" s="92">
        <f>+H20</f>
        <v>56790</v>
      </c>
      <c r="J20" s="39">
        <v>0</v>
      </c>
      <c r="K20" s="93">
        <v>0</v>
      </c>
    </row>
    <row r="21" spans="1:11" s="10" customFormat="1" ht="82.9" customHeight="1" x14ac:dyDescent="0.25">
      <c r="A21" s="12"/>
      <c r="B21" s="90" t="s">
        <v>83</v>
      </c>
      <c r="C21" s="91">
        <f>362000+6000</f>
        <v>368000</v>
      </c>
      <c r="D21" s="39">
        <f t="shared" si="1"/>
        <v>368000</v>
      </c>
      <c r="E21" s="39">
        <v>0</v>
      </c>
      <c r="F21" s="39">
        <v>0</v>
      </c>
      <c r="G21" s="39">
        <v>144300</v>
      </c>
      <c r="H21" s="39">
        <v>139015.79999999999</v>
      </c>
      <c r="I21" s="92">
        <f>+H21</f>
        <v>139015.79999999999</v>
      </c>
      <c r="J21" s="39">
        <v>0</v>
      </c>
      <c r="K21" s="93">
        <v>0</v>
      </c>
    </row>
    <row r="22" spans="1:11" s="10" customFormat="1" ht="30.75" customHeight="1" x14ac:dyDescent="0.25">
      <c r="A22" s="12"/>
      <c r="B22" s="94" t="s">
        <v>10</v>
      </c>
      <c r="C22" s="38">
        <f t="shared" ref="C22:K22" si="2">C23+C35+C34</f>
        <v>3510501.7</v>
      </c>
      <c r="D22" s="38">
        <f t="shared" si="2"/>
        <v>3510501.7</v>
      </c>
      <c r="E22" s="38">
        <f t="shared" si="2"/>
        <v>0</v>
      </c>
      <c r="F22" s="38">
        <f t="shared" si="2"/>
        <v>0</v>
      </c>
      <c r="G22" s="38">
        <f t="shared" si="2"/>
        <v>1752609.5</v>
      </c>
      <c r="H22" s="38">
        <f t="shared" si="2"/>
        <v>1946730.8</v>
      </c>
      <c r="I22" s="38">
        <f t="shared" si="2"/>
        <v>1946730.8</v>
      </c>
      <c r="J22" s="38">
        <f t="shared" si="2"/>
        <v>0</v>
      </c>
      <c r="K22" s="38">
        <f t="shared" si="2"/>
        <v>0</v>
      </c>
    </row>
    <row r="23" spans="1:11" s="10" customFormat="1" ht="33.75" customHeight="1" x14ac:dyDescent="0.25">
      <c r="A23" s="12"/>
      <c r="B23" s="94" t="s">
        <v>51</v>
      </c>
      <c r="C23" s="38">
        <f>+C24+C25+C26+C27+C28+C29+C30+C31++C32+C33</f>
        <v>3017282</v>
      </c>
      <c r="D23" s="38">
        <f>+D24+D25+D26+D27+D28+D29+D30+D31++D32+D33</f>
        <v>3017282</v>
      </c>
      <c r="E23" s="38">
        <v>0</v>
      </c>
      <c r="F23" s="38">
        <v>0</v>
      </c>
      <c r="G23" s="38">
        <f>+G24+G25+G26+G27+G28+G29+G30+G31++G32+G33</f>
        <v>1498648.8</v>
      </c>
      <c r="H23" s="38">
        <f>+H24+H25+H26+H27+H28+H29+H30+H31++H32+H33</f>
        <v>1682487</v>
      </c>
      <c r="I23" s="38">
        <f>+I24+I25+I26+I27+I28+I29+I30+I31++I32+I33</f>
        <v>1682487</v>
      </c>
      <c r="J23" s="38">
        <v>0</v>
      </c>
      <c r="K23" s="38">
        <v>0</v>
      </c>
    </row>
    <row r="24" spans="1:11" s="10" customFormat="1" ht="112.15" customHeight="1" x14ac:dyDescent="0.25">
      <c r="A24" s="12"/>
      <c r="B24" s="95" t="s">
        <v>52</v>
      </c>
      <c r="C24" s="39">
        <v>14.7</v>
      </c>
      <c r="D24" s="39">
        <f>+C24</f>
        <v>14.7</v>
      </c>
      <c r="E24" s="39">
        <v>0</v>
      </c>
      <c r="F24" s="39">
        <v>0</v>
      </c>
      <c r="G24" s="39">
        <v>6.8</v>
      </c>
      <c r="H24" s="39">
        <v>8.6999999999999993</v>
      </c>
      <c r="I24" s="39">
        <f t="shared" ref="I24:I27" si="3">+H24</f>
        <v>8.6999999999999993</v>
      </c>
      <c r="J24" s="39">
        <v>0</v>
      </c>
      <c r="K24" s="39">
        <v>0</v>
      </c>
    </row>
    <row r="25" spans="1:11" s="10" customFormat="1" ht="91.9" customHeight="1" x14ac:dyDescent="0.25">
      <c r="A25" s="12"/>
      <c r="B25" s="95" t="s">
        <v>53</v>
      </c>
      <c r="C25" s="39">
        <v>183.5</v>
      </c>
      <c r="D25" s="39">
        <f>+C25</f>
        <v>183.5</v>
      </c>
      <c r="E25" s="39">
        <v>0</v>
      </c>
      <c r="F25" s="39">
        <v>0</v>
      </c>
      <c r="G25" s="39">
        <v>84</v>
      </c>
      <c r="H25" s="39">
        <v>134.80000000000001</v>
      </c>
      <c r="I25" s="39">
        <f t="shared" si="3"/>
        <v>134.80000000000001</v>
      </c>
      <c r="J25" s="39">
        <v>0</v>
      </c>
      <c r="K25" s="39">
        <v>0</v>
      </c>
    </row>
    <row r="26" spans="1:11" s="10" customFormat="1" ht="98.45" customHeight="1" x14ac:dyDescent="0.25">
      <c r="A26" s="12"/>
      <c r="B26" s="95" t="s">
        <v>54</v>
      </c>
      <c r="C26" s="39">
        <v>2018.8</v>
      </c>
      <c r="D26" s="39">
        <f>+C26</f>
        <v>2018.8</v>
      </c>
      <c r="E26" s="39">
        <v>0</v>
      </c>
      <c r="F26" s="39">
        <v>0</v>
      </c>
      <c r="G26" s="39">
        <v>810</v>
      </c>
      <c r="H26" s="39">
        <v>1340.7</v>
      </c>
      <c r="I26" s="39">
        <f t="shared" si="3"/>
        <v>1340.7</v>
      </c>
      <c r="J26" s="39">
        <v>0</v>
      </c>
      <c r="K26" s="39">
        <v>0</v>
      </c>
    </row>
    <row r="27" spans="1:11" s="10" customFormat="1" ht="97.9" customHeight="1" x14ac:dyDescent="0.25">
      <c r="A27" s="12"/>
      <c r="B27" s="95" t="s">
        <v>55</v>
      </c>
      <c r="C27" s="39">
        <v>8415</v>
      </c>
      <c r="D27" s="39">
        <f>+C27</f>
        <v>8415</v>
      </c>
      <c r="E27" s="39">
        <v>0</v>
      </c>
      <c r="F27" s="39">
        <v>0</v>
      </c>
      <c r="G27" s="39">
        <v>4065</v>
      </c>
      <c r="H27" s="39">
        <v>3797.8</v>
      </c>
      <c r="I27" s="39">
        <f t="shared" si="3"/>
        <v>3797.8</v>
      </c>
      <c r="J27" s="39">
        <v>0</v>
      </c>
      <c r="K27" s="39">
        <v>0</v>
      </c>
    </row>
    <row r="28" spans="1:11" s="10" customFormat="1" ht="44.25" customHeight="1" x14ac:dyDescent="0.25">
      <c r="A28" s="12"/>
      <c r="B28" s="95" t="s">
        <v>11</v>
      </c>
      <c r="C28" s="39">
        <v>516700</v>
      </c>
      <c r="D28" s="39">
        <f t="shared" ref="D28:D35" si="4">C28</f>
        <v>516700</v>
      </c>
      <c r="E28" s="39">
        <v>0</v>
      </c>
      <c r="F28" s="39">
        <v>0</v>
      </c>
      <c r="G28" s="39">
        <v>254500</v>
      </c>
      <c r="H28" s="39">
        <v>237745.8</v>
      </c>
      <c r="I28" s="39">
        <f t="shared" ref="I28:I35" si="5">H28</f>
        <v>237745.8</v>
      </c>
      <c r="J28" s="39">
        <v>0</v>
      </c>
      <c r="K28" s="39">
        <v>0</v>
      </c>
    </row>
    <row r="29" spans="1:11" s="10" customFormat="1" ht="36.75" customHeight="1" x14ac:dyDescent="0.25">
      <c r="A29" s="12"/>
      <c r="B29" s="95" t="s">
        <v>12</v>
      </c>
      <c r="C29" s="39">
        <v>2369340</v>
      </c>
      <c r="D29" s="39">
        <f t="shared" si="4"/>
        <v>2369340</v>
      </c>
      <c r="E29" s="39">
        <v>0</v>
      </c>
      <c r="F29" s="39">
        <v>0</v>
      </c>
      <c r="G29" s="39">
        <v>1183000</v>
      </c>
      <c r="H29" s="39">
        <v>1385089.6</v>
      </c>
      <c r="I29" s="39">
        <f t="shared" si="5"/>
        <v>1385089.6</v>
      </c>
      <c r="J29" s="39">
        <v>0</v>
      </c>
      <c r="K29" s="39">
        <v>0</v>
      </c>
    </row>
    <row r="30" spans="1:11" s="10" customFormat="1" ht="39" customHeight="1" x14ac:dyDescent="0.25">
      <c r="A30" s="12"/>
      <c r="B30" s="95" t="s">
        <v>13</v>
      </c>
      <c r="C30" s="39">
        <v>12080</v>
      </c>
      <c r="D30" s="39">
        <f t="shared" si="4"/>
        <v>12080</v>
      </c>
      <c r="E30" s="39">
        <v>0</v>
      </c>
      <c r="F30" s="39">
        <v>0</v>
      </c>
      <c r="G30" s="39">
        <v>5850</v>
      </c>
      <c r="H30" s="39">
        <v>7006.7</v>
      </c>
      <c r="I30" s="39">
        <f t="shared" si="5"/>
        <v>7006.7</v>
      </c>
      <c r="J30" s="39">
        <v>0</v>
      </c>
      <c r="K30" s="39">
        <v>0</v>
      </c>
    </row>
    <row r="31" spans="1:11" s="10" customFormat="1" ht="33" customHeight="1" x14ac:dyDescent="0.25">
      <c r="A31" s="12"/>
      <c r="B31" s="95" t="s">
        <v>14</v>
      </c>
      <c r="C31" s="39">
        <v>106880</v>
      </c>
      <c r="D31" s="39">
        <f t="shared" si="4"/>
        <v>106880</v>
      </c>
      <c r="E31" s="39">
        <v>0</v>
      </c>
      <c r="F31" s="39">
        <v>0</v>
      </c>
      <c r="G31" s="39">
        <v>49400</v>
      </c>
      <c r="H31" s="39">
        <v>45752.2</v>
      </c>
      <c r="I31" s="39">
        <f t="shared" si="5"/>
        <v>45752.2</v>
      </c>
      <c r="J31" s="39">
        <v>0</v>
      </c>
      <c r="K31" s="39">
        <v>0</v>
      </c>
    </row>
    <row r="32" spans="1:11" s="10" customFormat="1" ht="42" customHeight="1" x14ac:dyDescent="0.25">
      <c r="A32" s="12"/>
      <c r="B32" s="95" t="s">
        <v>15</v>
      </c>
      <c r="C32" s="39">
        <f>600+300</f>
        <v>900</v>
      </c>
      <c r="D32" s="39">
        <f t="shared" si="4"/>
        <v>900</v>
      </c>
      <c r="E32" s="39">
        <v>0</v>
      </c>
      <c r="F32" s="39">
        <v>0</v>
      </c>
      <c r="G32" s="39">
        <v>578</v>
      </c>
      <c r="H32" s="39">
        <v>1241.4000000000001</v>
      </c>
      <c r="I32" s="39">
        <f t="shared" si="5"/>
        <v>1241.4000000000001</v>
      </c>
      <c r="J32" s="39">
        <v>0</v>
      </c>
      <c r="K32" s="39">
        <v>0</v>
      </c>
    </row>
    <row r="33" spans="1:11" s="10" customFormat="1" ht="37.15" customHeight="1" x14ac:dyDescent="0.25">
      <c r="A33" s="12"/>
      <c r="B33" s="95" t="s">
        <v>16</v>
      </c>
      <c r="C33" s="39">
        <v>750</v>
      </c>
      <c r="D33" s="39">
        <f t="shared" si="4"/>
        <v>750</v>
      </c>
      <c r="E33" s="39">
        <v>0</v>
      </c>
      <c r="F33" s="39">
        <v>0</v>
      </c>
      <c r="G33" s="39">
        <v>355</v>
      </c>
      <c r="H33" s="39">
        <v>369.3</v>
      </c>
      <c r="I33" s="39">
        <f t="shared" si="5"/>
        <v>369.3</v>
      </c>
      <c r="J33" s="39">
        <v>0</v>
      </c>
      <c r="K33" s="39">
        <v>0</v>
      </c>
    </row>
    <row r="34" spans="1:11" s="10" customFormat="1" ht="30.6" customHeight="1" x14ac:dyDescent="0.25">
      <c r="A34" s="12"/>
      <c r="B34" s="90" t="s">
        <v>56</v>
      </c>
      <c r="C34" s="39">
        <v>1540</v>
      </c>
      <c r="D34" s="39">
        <f t="shared" si="4"/>
        <v>1540</v>
      </c>
      <c r="E34" s="39">
        <v>0</v>
      </c>
      <c r="F34" s="39">
        <v>0</v>
      </c>
      <c r="G34" s="92">
        <v>878</v>
      </c>
      <c r="H34" s="39">
        <v>944.2</v>
      </c>
      <c r="I34" s="39">
        <f t="shared" si="5"/>
        <v>944.2</v>
      </c>
      <c r="J34" s="39">
        <v>0</v>
      </c>
      <c r="K34" s="93">
        <v>0</v>
      </c>
    </row>
    <row r="35" spans="1:11" s="10" customFormat="1" ht="30.6" customHeight="1" x14ac:dyDescent="0.25">
      <c r="A35" s="12"/>
      <c r="B35" s="90" t="s">
        <v>57</v>
      </c>
      <c r="C35" s="39">
        <v>491679.7</v>
      </c>
      <c r="D35" s="39">
        <f t="shared" si="4"/>
        <v>491679.7</v>
      </c>
      <c r="E35" s="39">
        <v>0</v>
      </c>
      <c r="F35" s="39">
        <v>0</v>
      </c>
      <c r="G35" s="92">
        <v>253082.7</v>
      </c>
      <c r="H35" s="39">
        <v>263299.59999999998</v>
      </c>
      <c r="I35" s="39">
        <f t="shared" si="5"/>
        <v>263299.59999999998</v>
      </c>
      <c r="J35" s="39">
        <v>0</v>
      </c>
      <c r="K35" s="39">
        <v>0</v>
      </c>
    </row>
    <row r="36" spans="1:11" s="10" customFormat="1" ht="35.25" customHeight="1" x14ac:dyDescent="0.25">
      <c r="A36" s="12"/>
      <c r="B36" s="90" t="s">
        <v>62</v>
      </c>
      <c r="C36" s="39">
        <v>23950</v>
      </c>
      <c r="D36" s="39">
        <v>0</v>
      </c>
      <c r="E36" s="39">
        <f>+C36</f>
        <v>23950</v>
      </c>
      <c r="F36" s="39">
        <v>0</v>
      </c>
      <c r="G36" s="92">
        <v>0</v>
      </c>
      <c r="H36" s="39">
        <v>14577.2</v>
      </c>
      <c r="I36" s="39">
        <v>0</v>
      </c>
      <c r="J36" s="39">
        <f>H36</f>
        <v>14577.2</v>
      </c>
      <c r="K36" s="93">
        <v>0</v>
      </c>
    </row>
    <row r="37" spans="1:11" s="10" customFormat="1" ht="93" customHeight="1" x14ac:dyDescent="0.25">
      <c r="A37" s="12"/>
      <c r="B37" s="96" t="s">
        <v>94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-1</v>
      </c>
      <c r="I37" s="39">
        <v>0</v>
      </c>
      <c r="J37" s="39">
        <v>0</v>
      </c>
      <c r="K37" s="39">
        <v>0</v>
      </c>
    </row>
    <row r="38" spans="1:11" s="10" customFormat="1" ht="37.15" customHeight="1" x14ac:dyDescent="0.25">
      <c r="A38" s="12"/>
      <c r="B38" s="89" t="s">
        <v>58</v>
      </c>
      <c r="C38" s="38">
        <f>SUM(C39:C50)</f>
        <v>179725.91199999998</v>
      </c>
      <c r="D38" s="38">
        <f>SUM(D39:D50)</f>
        <v>73066</v>
      </c>
      <c r="E38" s="38">
        <f t="shared" ref="E38:K38" si="6">SUM(E39:E50)</f>
        <v>106809.912</v>
      </c>
      <c r="F38" s="97">
        <f t="shared" si="6"/>
        <v>1.2E-2</v>
      </c>
      <c r="G38" s="38">
        <f t="shared" si="6"/>
        <v>36114.6</v>
      </c>
      <c r="H38" s="38">
        <f t="shared" si="6"/>
        <v>126435.81200000001</v>
      </c>
      <c r="I38" s="38">
        <f t="shared" si="6"/>
        <v>39986.399999999994</v>
      </c>
      <c r="J38" s="38">
        <f t="shared" si="6"/>
        <v>86449.411999999997</v>
      </c>
      <c r="K38" s="97">
        <f t="shared" si="6"/>
        <v>1.2E-2</v>
      </c>
    </row>
    <row r="39" spans="1:11" s="10" customFormat="1" ht="89.45" customHeight="1" x14ac:dyDescent="0.25">
      <c r="A39" s="12"/>
      <c r="B39" s="90" t="s">
        <v>17</v>
      </c>
      <c r="C39" s="39">
        <v>1500</v>
      </c>
      <c r="D39" s="39">
        <f t="shared" ref="D39:D40" si="7">+C39</f>
        <v>1500</v>
      </c>
      <c r="E39" s="39">
        <v>0</v>
      </c>
      <c r="F39" s="39">
        <v>0</v>
      </c>
      <c r="G39" s="39">
        <v>600</v>
      </c>
      <c r="H39" s="39">
        <v>100.9</v>
      </c>
      <c r="I39" s="39">
        <f t="shared" ref="I39" si="8">+H39</f>
        <v>100.9</v>
      </c>
      <c r="J39" s="39">
        <v>0</v>
      </c>
      <c r="K39" s="93">
        <v>0</v>
      </c>
    </row>
    <row r="40" spans="1:11" s="10" customFormat="1" ht="51" customHeight="1" x14ac:dyDescent="0.25">
      <c r="A40" s="12"/>
      <c r="B40" s="90" t="s">
        <v>60</v>
      </c>
      <c r="C40" s="39">
        <v>31200</v>
      </c>
      <c r="D40" s="39">
        <f t="shared" si="7"/>
        <v>31200</v>
      </c>
      <c r="E40" s="39">
        <v>0</v>
      </c>
      <c r="F40" s="39">
        <v>0</v>
      </c>
      <c r="G40" s="39">
        <v>16547</v>
      </c>
      <c r="H40" s="39">
        <v>20107.8</v>
      </c>
      <c r="I40" s="39">
        <f>H40</f>
        <v>20107.8</v>
      </c>
      <c r="J40" s="39">
        <v>0</v>
      </c>
      <c r="K40" s="39">
        <v>0</v>
      </c>
    </row>
    <row r="41" spans="1:11" s="10" customFormat="1" ht="152.44999999999999" customHeight="1" x14ac:dyDescent="0.25">
      <c r="A41" s="12"/>
      <c r="B41" s="90" t="s">
        <v>138</v>
      </c>
      <c r="C41" s="93">
        <v>265</v>
      </c>
      <c r="D41" s="93">
        <f>+C41</f>
        <v>265</v>
      </c>
      <c r="E41" s="93">
        <v>0</v>
      </c>
      <c r="F41" s="93">
        <v>0</v>
      </c>
      <c r="G41" s="39">
        <v>97</v>
      </c>
      <c r="H41" s="39">
        <v>85</v>
      </c>
      <c r="I41" s="39">
        <f t="shared" ref="I41:I45" si="9">+H41</f>
        <v>85</v>
      </c>
      <c r="J41" s="39">
        <v>0</v>
      </c>
      <c r="K41" s="93">
        <v>0</v>
      </c>
    </row>
    <row r="42" spans="1:11" s="10" customFormat="1" ht="81" customHeight="1" x14ac:dyDescent="0.25">
      <c r="A42" s="12"/>
      <c r="B42" s="90" t="s">
        <v>98</v>
      </c>
      <c r="C42" s="93">
        <v>4500</v>
      </c>
      <c r="D42" s="93">
        <f>+C42</f>
        <v>4500</v>
      </c>
      <c r="E42" s="93">
        <v>0</v>
      </c>
      <c r="F42" s="93">
        <v>0</v>
      </c>
      <c r="G42" s="39">
        <v>0</v>
      </c>
      <c r="H42" s="39">
        <v>0</v>
      </c>
      <c r="I42" s="39">
        <f t="shared" si="9"/>
        <v>0</v>
      </c>
      <c r="J42" s="39">
        <v>0</v>
      </c>
      <c r="K42" s="93">
        <v>0</v>
      </c>
    </row>
    <row r="43" spans="1:11" s="10" customFormat="1" ht="78.599999999999994" customHeight="1" x14ac:dyDescent="0.25">
      <c r="A43" s="12"/>
      <c r="B43" s="90" t="s">
        <v>18</v>
      </c>
      <c r="C43" s="39">
        <v>6000</v>
      </c>
      <c r="D43" s="39">
        <f t="shared" ref="D43:D44" si="10">+C43</f>
        <v>6000</v>
      </c>
      <c r="E43" s="39">
        <v>0</v>
      </c>
      <c r="F43" s="39">
        <v>0</v>
      </c>
      <c r="G43" s="39">
        <v>3000</v>
      </c>
      <c r="H43" s="39">
        <v>3227.1</v>
      </c>
      <c r="I43" s="39">
        <f t="shared" si="9"/>
        <v>3227.1</v>
      </c>
      <c r="J43" s="39">
        <v>0</v>
      </c>
      <c r="K43" s="93">
        <v>0</v>
      </c>
    </row>
    <row r="44" spans="1:11" s="10" customFormat="1" ht="48.75" customHeight="1" x14ac:dyDescent="0.25">
      <c r="A44" s="12"/>
      <c r="B44" s="90" t="s">
        <v>59</v>
      </c>
      <c r="C44" s="39">
        <v>1350</v>
      </c>
      <c r="D44" s="39">
        <f t="shared" si="10"/>
        <v>1350</v>
      </c>
      <c r="E44" s="39">
        <v>0</v>
      </c>
      <c r="F44" s="39">
        <v>0</v>
      </c>
      <c r="G44" s="39">
        <v>484</v>
      </c>
      <c r="H44" s="39">
        <v>381.4</v>
      </c>
      <c r="I44" s="39">
        <f t="shared" si="9"/>
        <v>381.4</v>
      </c>
      <c r="J44" s="39">
        <v>0</v>
      </c>
      <c r="K44" s="39">
        <v>0</v>
      </c>
    </row>
    <row r="45" spans="1:11" s="10" customFormat="1" ht="39.75" customHeight="1" x14ac:dyDescent="0.25">
      <c r="A45" s="12"/>
      <c r="B45" s="90" t="s">
        <v>19</v>
      </c>
      <c r="C45" s="39">
        <f>4400+200</f>
        <v>4600</v>
      </c>
      <c r="D45" s="39">
        <v>4750</v>
      </c>
      <c r="E45" s="39">
        <v>0</v>
      </c>
      <c r="F45" s="39">
        <v>0</v>
      </c>
      <c r="G45" s="39">
        <v>2924</v>
      </c>
      <c r="H45" s="39">
        <v>3093.3</v>
      </c>
      <c r="I45" s="39">
        <f t="shared" si="9"/>
        <v>3093.3</v>
      </c>
      <c r="J45" s="39">
        <v>0</v>
      </c>
      <c r="K45" s="93">
        <v>0</v>
      </c>
    </row>
    <row r="46" spans="1:11" s="10" customFormat="1" ht="41.25" customHeight="1" x14ac:dyDescent="0.25">
      <c r="A46" s="12"/>
      <c r="B46" s="90" t="s">
        <v>20</v>
      </c>
      <c r="C46" s="39">
        <f>5024.4+876.6</f>
        <v>5901</v>
      </c>
      <c r="D46" s="39">
        <f>+C46</f>
        <v>5901</v>
      </c>
      <c r="E46" s="39">
        <v>0</v>
      </c>
      <c r="F46" s="39">
        <v>0</v>
      </c>
      <c r="G46" s="39">
        <v>4084.6</v>
      </c>
      <c r="H46" s="39">
        <v>4349.1000000000004</v>
      </c>
      <c r="I46" s="39">
        <f>+H46</f>
        <v>4349.1000000000004</v>
      </c>
      <c r="J46" s="39">
        <v>0</v>
      </c>
      <c r="K46" s="39">
        <v>0</v>
      </c>
    </row>
    <row r="47" spans="1:11" s="10" customFormat="1" ht="102" customHeight="1" x14ac:dyDescent="0.25">
      <c r="A47" s="12"/>
      <c r="B47" s="90" t="s">
        <v>22</v>
      </c>
      <c r="C47" s="39">
        <v>50</v>
      </c>
      <c r="D47" s="39">
        <v>0</v>
      </c>
      <c r="E47" s="39">
        <f>+C47</f>
        <v>50</v>
      </c>
      <c r="F47" s="39">
        <v>0</v>
      </c>
      <c r="G47" s="39">
        <v>0</v>
      </c>
      <c r="H47" s="39">
        <v>12.9</v>
      </c>
      <c r="I47" s="39">
        <v>0</v>
      </c>
      <c r="J47" s="39">
        <f>+H47</f>
        <v>12.9</v>
      </c>
      <c r="K47" s="93">
        <v>0</v>
      </c>
    </row>
    <row r="48" spans="1:11" s="10" customFormat="1" ht="245.45" customHeight="1" x14ac:dyDescent="0.25">
      <c r="A48" s="12"/>
      <c r="B48" s="90" t="s">
        <v>89</v>
      </c>
      <c r="C48" s="39">
        <v>17600</v>
      </c>
      <c r="D48" s="39">
        <f>+C48</f>
        <v>17600</v>
      </c>
      <c r="E48" s="39">
        <v>0</v>
      </c>
      <c r="F48" s="39">
        <v>0</v>
      </c>
      <c r="G48" s="39">
        <v>8378</v>
      </c>
      <c r="H48" s="39">
        <v>8641.7999999999993</v>
      </c>
      <c r="I48" s="39">
        <f>+H48</f>
        <v>8641.7999999999993</v>
      </c>
      <c r="J48" s="39">
        <v>0</v>
      </c>
      <c r="K48" s="93">
        <v>0</v>
      </c>
    </row>
    <row r="49" spans="1:11" s="10" customFormat="1" ht="48.75" customHeight="1" x14ac:dyDescent="0.25">
      <c r="A49" s="12"/>
      <c r="B49" s="90" t="s">
        <v>23</v>
      </c>
      <c r="C49" s="39">
        <v>106759.9</v>
      </c>
      <c r="D49" s="39">
        <v>0</v>
      </c>
      <c r="E49" s="39">
        <f>C49</f>
        <v>106759.9</v>
      </c>
      <c r="F49" s="39">
        <v>0</v>
      </c>
      <c r="G49" s="39">
        <v>0</v>
      </c>
      <c r="H49" s="39">
        <v>86436.5</v>
      </c>
      <c r="I49" s="39">
        <v>0</v>
      </c>
      <c r="J49" s="39">
        <f>+H49</f>
        <v>86436.5</v>
      </c>
      <c r="K49" s="39">
        <v>0</v>
      </c>
    </row>
    <row r="50" spans="1:11" s="10" customFormat="1" ht="65.45" customHeight="1" x14ac:dyDescent="0.25">
      <c r="A50" s="12"/>
      <c r="B50" s="98" t="s">
        <v>63</v>
      </c>
      <c r="C50" s="99">
        <v>1.2E-2</v>
      </c>
      <c r="D50" s="100">
        <v>0</v>
      </c>
      <c r="E50" s="99">
        <f>C50</f>
        <v>1.2E-2</v>
      </c>
      <c r="F50" s="99">
        <f>E50</f>
        <v>1.2E-2</v>
      </c>
      <c r="G50" s="39">
        <v>0</v>
      </c>
      <c r="H50" s="99">
        <f>J50</f>
        <v>1.2E-2</v>
      </c>
      <c r="I50" s="39">
        <v>0</v>
      </c>
      <c r="J50" s="99">
        <v>1.2E-2</v>
      </c>
      <c r="K50" s="99">
        <v>1.2E-2</v>
      </c>
    </row>
    <row r="51" spans="1:11" s="9" customFormat="1" ht="56.25" customHeight="1" x14ac:dyDescent="0.25">
      <c r="A51" s="13"/>
      <c r="B51" s="89" t="s">
        <v>61</v>
      </c>
      <c r="C51" s="38">
        <f t="shared" ref="C51:K51" si="11">+C53+C55</f>
        <v>17652.5</v>
      </c>
      <c r="D51" s="38">
        <f t="shared" si="11"/>
        <v>0</v>
      </c>
      <c r="E51" s="38">
        <f t="shared" si="11"/>
        <v>17652.5</v>
      </c>
      <c r="F51" s="38">
        <f t="shared" si="11"/>
        <v>17652.5</v>
      </c>
      <c r="G51" s="38">
        <f t="shared" si="11"/>
        <v>0</v>
      </c>
      <c r="H51" s="38">
        <f t="shared" si="11"/>
        <v>17192.969999999998</v>
      </c>
      <c r="I51" s="38">
        <f t="shared" si="11"/>
        <v>0</v>
      </c>
      <c r="J51" s="38">
        <f t="shared" si="11"/>
        <v>17192.969999999998</v>
      </c>
      <c r="K51" s="38">
        <f t="shared" si="11"/>
        <v>17192.969999999998</v>
      </c>
    </row>
    <row r="52" spans="1:11" s="9" customFormat="1" ht="26.25" customHeight="1" x14ac:dyDescent="0.25">
      <c r="A52" s="13"/>
      <c r="B52" s="101" t="s">
        <v>2</v>
      </c>
      <c r="C52" s="38"/>
      <c r="D52" s="38"/>
      <c r="E52" s="38"/>
      <c r="F52" s="38"/>
      <c r="G52" s="39"/>
      <c r="H52" s="38"/>
      <c r="I52" s="38"/>
      <c r="J52" s="38"/>
      <c r="K52" s="38"/>
    </row>
    <row r="53" spans="1:11" s="10" customFormat="1" ht="90" customHeight="1" x14ac:dyDescent="0.25">
      <c r="A53" s="12"/>
      <c r="B53" s="90" t="s">
        <v>24</v>
      </c>
      <c r="C53" s="39">
        <f>5560+10040</f>
        <v>15600</v>
      </c>
      <c r="D53" s="39">
        <v>0</v>
      </c>
      <c r="E53" s="39">
        <f>+C53</f>
        <v>15600</v>
      </c>
      <c r="F53" s="39">
        <f>+E53</f>
        <v>15600</v>
      </c>
      <c r="G53" s="39">
        <v>0</v>
      </c>
      <c r="H53" s="39">
        <v>16822.3</v>
      </c>
      <c r="I53" s="39">
        <v>0</v>
      </c>
      <c r="J53" s="39">
        <f>+H53</f>
        <v>16822.3</v>
      </c>
      <c r="K53" s="39">
        <f>+J53</f>
        <v>16822.3</v>
      </c>
    </row>
    <row r="54" spans="1:11" s="10" customFormat="1" ht="70.5" customHeight="1" x14ac:dyDescent="0.25">
      <c r="A54" s="12"/>
      <c r="B54" s="102" t="s">
        <v>86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93">
        <v>0</v>
      </c>
    </row>
    <row r="55" spans="1:11" s="10" customFormat="1" ht="33.75" customHeight="1" x14ac:dyDescent="0.25">
      <c r="A55" s="12"/>
      <c r="B55" s="98" t="s">
        <v>25</v>
      </c>
      <c r="C55" s="39">
        <v>2052.5</v>
      </c>
      <c r="D55" s="39">
        <v>0</v>
      </c>
      <c r="E55" s="39">
        <f>+C55</f>
        <v>2052.5</v>
      </c>
      <c r="F55" s="39">
        <f>+E55</f>
        <v>2052.5</v>
      </c>
      <c r="G55" s="39">
        <v>0</v>
      </c>
      <c r="H55" s="39">
        <v>370.67</v>
      </c>
      <c r="I55" s="39">
        <v>0</v>
      </c>
      <c r="J55" s="39">
        <f>+H55</f>
        <v>370.67</v>
      </c>
      <c r="K55" s="93">
        <f>+J55</f>
        <v>370.67</v>
      </c>
    </row>
    <row r="56" spans="1:11" s="10" customFormat="1" ht="106.15" customHeight="1" x14ac:dyDescent="0.25">
      <c r="A56" s="12"/>
      <c r="B56" s="90" t="s">
        <v>93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262.2</v>
      </c>
      <c r="I56" s="39">
        <v>0</v>
      </c>
      <c r="J56" s="39">
        <f>+H56</f>
        <v>262.2</v>
      </c>
      <c r="K56" s="93">
        <v>0</v>
      </c>
    </row>
    <row r="57" spans="1:11" ht="51" customHeight="1" x14ac:dyDescent="0.25">
      <c r="B57" s="94" t="s">
        <v>96</v>
      </c>
      <c r="C57" s="38">
        <f>C15+C38+C51</f>
        <v>8040530.1119999997</v>
      </c>
      <c r="D57" s="38">
        <f>D15+D38+D51</f>
        <v>7892267.7000000002</v>
      </c>
      <c r="E57" s="38">
        <f>E15+E38+E51</f>
        <v>148412.41200000001</v>
      </c>
      <c r="F57" s="38">
        <f>F15+F38+F51</f>
        <v>17652.511999999999</v>
      </c>
      <c r="G57" s="38">
        <f>G15+G38+G51</f>
        <v>3859856.1</v>
      </c>
      <c r="H57" s="38">
        <f>H15+H38+H51+H56</f>
        <v>4226382.6920000007</v>
      </c>
      <c r="I57" s="38">
        <f>I15+I38+I51</f>
        <v>4107900.91</v>
      </c>
      <c r="J57" s="38">
        <f>J15+J38+J51+J56</f>
        <v>118481.78199999999</v>
      </c>
      <c r="K57" s="38">
        <f>K15+K38+K51</f>
        <v>17192.981999999996</v>
      </c>
    </row>
    <row r="58" spans="1:11" s="10" customFormat="1" ht="47.45" customHeight="1" x14ac:dyDescent="0.25">
      <c r="A58" s="12"/>
      <c r="B58" s="90" t="s">
        <v>21</v>
      </c>
      <c r="C58" s="38">
        <v>1711302.6</v>
      </c>
      <c r="D58" s="38">
        <v>1333993.6000000001</v>
      </c>
      <c r="E58" s="38">
        <v>377309</v>
      </c>
      <c r="F58" s="38">
        <v>377309</v>
      </c>
      <c r="G58" s="103">
        <v>795854.8</v>
      </c>
      <c r="H58" s="103">
        <v>914386.43</v>
      </c>
      <c r="I58" s="103">
        <v>791091.43</v>
      </c>
      <c r="J58" s="103">
        <v>123295</v>
      </c>
      <c r="K58" s="38">
        <v>123295</v>
      </c>
    </row>
    <row r="59" spans="1:11" ht="37.15" customHeight="1" x14ac:dyDescent="0.25">
      <c r="B59" s="56" t="s">
        <v>97</v>
      </c>
      <c r="C59" s="41">
        <f>C57+C58</f>
        <v>9751832.7119999994</v>
      </c>
      <c r="D59" s="41">
        <f t="shared" ref="D59:G59" si="12">D57+D58</f>
        <v>9226261.3000000007</v>
      </c>
      <c r="E59" s="81">
        <f t="shared" si="12"/>
        <v>525721.41200000001</v>
      </c>
      <c r="F59" s="41">
        <f t="shared" si="12"/>
        <v>394961.51199999999</v>
      </c>
      <c r="G59" s="41">
        <f t="shared" si="12"/>
        <v>4655710.9000000004</v>
      </c>
      <c r="H59" s="41">
        <f>H57+H58</f>
        <v>5140769.1220000004</v>
      </c>
      <c r="I59" s="41">
        <f>I57+I58</f>
        <v>4898992.34</v>
      </c>
      <c r="J59" s="41">
        <f>J57+J58</f>
        <v>241776.78200000001</v>
      </c>
      <c r="K59" s="41">
        <f>K57+K58</f>
        <v>140487.98199999999</v>
      </c>
    </row>
    <row r="60" spans="1:11" ht="36.75" customHeight="1" x14ac:dyDescent="0.25">
      <c r="B60" s="57" t="s">
        <v>64</v>
      </c>
      <c r="C60" s="42"/>
      <c r="D60" s="43"/>
      <c r="E60" s="44"/>
      <c r="F60" s="44"/>
      <c r="G60" s="44"/>
      <c r="H60" s="45"/>
      <c r="I60" s="43"/>
      <c r="J60" s="46"/>
      <c r="K60" s="44"/>
    </row>
    <row r="61" spans="1:11" s="10" customFormat="1" ht="39" customHeight="1" x14ac:dyDescent="0.25">
      <c r="A61" s="12"/>
      <c r="B61" s="58" t="s">
        <v>26</v>
      </c>
      <c r="C61" s="47">
        <f>D61+E61</f>
        <v>377574.2</v>
      </c>
      <c r="D61" s="37">
        <v>369673.9</v>
      </c>
      <c r="E61" s="38">
        <v>7900.3</v>
      </c>
      <c r="F61" s="37">
        <v>7631.5</v>
      </c>
      <c r="G61" s="37">
        <v>190708.4</v>
      </c>
      <c r="H61" s="38">
        <f>SUM(I61+J61)</f>
        <v>175483.09999999998</v>
      </c>
      <c r="I61" s="38">
        <v>174608.8</v>
      </c>
      <c r="J61" s="38">
        <v>874.3</v>
      </c>
      <c r="K61" s="38">
        <v>610.29999999999995</v>
      </c>
    </row>
    <row r="62" spans="1:11" s="10" customFormat="1" ht="39.6" customHeight="1" x14ac:dyDescent="0.25">
      <c r="A62" s="24">
        <v>1000</v>
      </c>
      <c r="B62" s="58" t="s">
        <v>27</v>
      </c>
      <c r="C62" s="47">
        <f>D62+E62</f>
        <v>3670305.6999999997</v>
      </c>
      <c r="D62" s="37">
        <v>3411830.9</v>
      </c>
      <c r="E62" s="38">
        <v>258474.8</v>
      </c>
      <c r="F62" s="37">
        <v>197614.5</v>
      </c>
      <c r="G62" s="37">
        <v>1925856.2</v>
      </c>
      <c r="H62" s="38">
        <f t="shared" ref="H62:H66" si="13">SUM(I62+J62)</f>
        <v>1769583.0999999999</v>
      </c>
      <c r="I62" s="38">
        <v>1722545.4</v>
      </c>
      <c r="J62" s="38">
        <v>47037.7</v>
      </c>
      <c r="K62" s="38">
        <v>4588.7</v>
      </c>
    </row>
    <row r="63" spans="1:11" s="10" customFormat="1" ht="33.6" customHeight="1" x14ac:dyDescent="0.25">
      <c r="A63" s="24">
        <v>2000</v>
      </c>
      <c r="B63" s="58" t="s">
        <v>28</v>
      </c>
      <c r="C63" s="47">
        <f t="shared" ref="C63:C66" si="14">D63+E63</f>
        <v>715953.5</v>
      </c>
      <c r="D63" s="37">
        <v>397789.6</v>
      </c>
      <c r="E63" s="38">
        <v>318163.90000000002</v>
      </c>
      <c r="F63" s="37">
        <v>318163.90000000002</v>
      </c>
      <c r="G63" s="37">
        <v>252716.1</v>
      </c>
      <c r="H63" s="38">
        <f t="shared" si="13"/>
        <v>258608.90000000002</v>
      </c>
      <c r="I63" s="38">
        <v>172292.6</v>
      </c>
      <c r="J63" s="38">
        <v>86316.3</v>
      </c>
      <c r="K63" s="38">
        <v>86316.3</v>
      </c>
    </row>
    <row r="64" spans="1:11" s="10" customFormat="1" ht="39.6" customHeight="1" x14ac:dyDescent="0.25">
      <c r="A64" s="12">
        <v>3000</v>
      </c>
      <c r="B64" s="58" t="s">
        <v>80</v>
      </c>
      <c r="C64" s="47">
        <f t="shared" si="14"/>
        <v>778590.7</v>
      </c>
      <c r="D64" s="37">
        <v>762824.1</v>
      </c>
      <c r="E64" s="38">
        <v>15766.6</v>
      </c>
      <c r="F64" s="37">
        <v>157</v>
      </c>
      <c r="G64" s="37">
        <v>504555.5</v>
      </c>
      <c r="H64" s="38">
        <f t="shared" si="13"/>
        <v>363430</v>
      </c>
      <c r="I64" s="38">
        <v>352657.2</v>
      </c>
      <c r="J64" s="38">
        <v>10772.8</v>
      </c>
      <c r="K64" s="38">
        <v>25</v>
      </c>
    </row>
    <row r="65" spans="1:11" s="10" customFormat="1" ht="42" customHeight="1" x14ac:dyDescent="0.25">
      <c r="A65" s="12">
        <v>4000</v>
      </c>
      <c r="B65" s="58" t="s">
        <v>29</v>
      </c>
      <c r="C65" s="47">
        <f t="shared" si="14"/>
        <v>185030.80000000002</v>
      </c>
      <c r="D65" s="37">
        <v>177423.1</v>
      </c>
      <c r="E65" s="38">
        <v>7607.7</v>
      </c>
      <c r="F65" s="37">
        <v>3334.4</v>
      </c>
      <c r="G65" s="37">
        <v>90148.7</v>
      </c>
      <c r="H65" s="38">
        <f t="shared" si="13"/>
        <v>83334.8</v>
      </c>
      <c r="I65" s="38">
        <v>79368.100000000006</v>
      </c>
      <c r="J65" s="38">
        <v>3966.7</v>
      </c>
      <c r="K65" s="38">
        <v>1154.7</v>
      </c>
    </row>
    <row r="66" spans="1:11" s="10" customFormat="1" ht="36.6" customHeight="1" x14ac:dyDescent="0.25">
      <c r="A66" s="12">
        <v>5000</v>
      </c>
      <c r="B66" s="58" t="s">
        <v>30</v>
      </c>
      <c r="C66" s="47">
        <f t="shared" si="14"/>
        <v>190200.6</v>
      </c>
      <c r="D66" s="37">
        <v>174858.9</v>
      </c>
      <c r="E66" s="38">
        <v>15341.7</v>
      </c>
      <c r="F66" s="37">
        <v>5468.4</v>
      </c>
      <c r="G66" s="37">
        <v>102703.8</v>
      </c>
      <c r="H66" s="38">
        <f t="shared" si="13"/>
        <v>86857.400000000009</v>
      </c>
      <c r="I66" s="38">
        <v>84567.8</v>
      </c>
      <c r="J66" s="38">
        <v>2289.6</v>
      </c>
      <c r="K66" s="38">
        <v>359.5</v>
      </c>
    </row>
    <row r="67" spans="1:11" s="10" customFormat="1" ht="36.6" customHeight="1" x14ac:dyDescent="0.25">
      <c r="A67" s="12">
        <v>6000</v>
      </c>
      <c r="B67" s="58" t="s">
        <v>79</v>
      </c>
      <c r="C67" s="47">
        <f>D67+E67</f>
        <v>1660637.2000000002</v>
      </c>
      <c r="D67" s="37">
        <f>SUM(D68:D75)</f>
        <v>1650693.6</v>
      </c>
      <c r="E67" s="38">
        <f>SUM(E68:E75)</f>
        <v>9943.6</v>
      </c>
      <c r="F67" s="37">
        <f>SUM(F68:F75)</f>
        <v>9666.6</v>
      </c>
      <c r="G67" s="37">
        <f>SUM(G68:G75)</f>
        <v>934382.6</v>
      </c>
      <c r="H67" s="38">
        <f>I67+J67</f>
        <v>652822.4</v>
      </c>
      <c r="I67" s="38">
        <f>SUM(I68:I75)</f>
        <v>646027.9</v>
      </c>
      <c r="J67" s="38">
        <f>SUM(J68:J75)</f>
        <v>6794.5</v>
      </c>
      <c r="K67" s="38">
        <f>SUM(K68:K75)</f>
        <v>6517.5</v>
      </c>
    </row>
    <row r="68" spans="1:11" s="10" customFormat="1" ht="58.9" customHeight="1" x14ac:dyDescent="0.25">
      <c r="A68" s="24">
        <v>6011</v>
      </c>
      <c r="B68" s="59" t="s">
        <v>69</v>
      </c>
      <c r="C68" s="48">
        <f t="shared" ref="C68:C81" si="15">D68+E68</f>
        <v>32366.6</v>
      </c>
      <c r="D68" s="40">
        <v>32089.599999999999</v>
      </c>
      <c r="E68" s="39">
        <v>277</v>
      </c>
      <c r="F68" s="40">
        <v>0</v>
      </c>
      <c r="G68" s="40">
        <v>18677.5</v>
      </c>
      <c r="H68" s="39">
        <f>I68+J68</f>
        <v>12450.9</v>
      </c>
      <c r="I68" s="39">
        <v>12173.9</v>
      </c>
      <c r="J68" s="39">
        <v>277</v>
      </c>
      <c r="K68" s="39">
        <v>0</v>
      </c>
    </row>
    <row r="69" spans="1:11" s="10" customFormat="1" ht="73.150000000000006" customHeight="1" x14ac:dyDescent="0.25">
      <c r="A69" s="24">
        <v>6012</v>
      </c>
      <c r="B69" s="59" t="s">
        <v>67</v>
      </c>
      <c r="C69" s="48">
        <f t="shared" si="15"/>
        <v>23753.1</v>
      </c>
      <c r="D69" s="40">
        <v>23753.1</v>
      </c>
      <c r="E69" s="39">
        <v>0</v>
      </c>
      <c r="F69" s="40">
        <v>0</v>
      </c>
      <c r="G69" s="40">
        <v>23753.1</v>
      </c>
      <c r="H69" s="39">
        <f t="shared" ref="H69" si="16">SUM(I69+J69)</f>
        <v>23753.1</v>
      </c>
      <c r="I69" s="39">
        <v>23753.1</v>
      </c>
      <c r="J69" s="39">
        <v>0</v>
      </c>
      <c r="K69" s="39">
        <v>0</v>
      </c>
    </row>
    <row r="70" spans="1:11" s="10" customFormat="1" ht="66.75" customHeight="1" x14ac:dyDescent="0.25">
      <c r="A70" s="12">
        <v>6013</v>
      </c>
      <c r="B70" s="59" t="s">
        <v>68</v>
      </c>
      <c r="C70" s="48">
        <f t="shared" si="15"/>
        <v>22084.799999999999</v>
      </c>
      <c r="D70" s="40">
        <v>21684.799999999999</v>
      </c>
      <c r="E70" s="39">
        <v>400</v>
      </c>
      <c r="F70" s="40">
        <v>400</v>
      </c>
      <c r="G70" s="40">
        <v>21684.799999999999</v>
      </c>
      <c r="H70" s="39">
        <f t="shared" ref="H70:H75" si="17">I70+J70</f>
        <v>21657.1</v>
      </c>
      <c r="I70" s="39">
        <v>21657.1</v>
      </c>
      <c r="J70" s="39">
        <v>0</v>
      </c>
      <c r="K70" s="39">
        <v>0</v>
      </c>
    </row>
    <row r="71" spans="1:11" s="10" customFormat="1" ht="54.75" customHeight="1" x14ac:dyDescent="0.25">
      <c r="A71" s="12"/>
      <c r="B71" s="59" t="s">
        <v>119</v>
      </c>
      <c r="C71" s="48">
        <f t="shared" si="15"/>
        <v>0</v>
      </c>
      <c r="D71" s="40">
        <v>0</v>
      </c>
      <c r="E71" s="39">
        <v>0</v>
      </c>
      <c r="F71" s="40">
        <v>0</v>
      </c>
      <c r="G71" s="40">
        <v>0</v>
      </c>
      <c r="H71" s="39">
        <f t="shared" si="17"/>
        <v>0</v>
      </c>
      <c r="I71" s="39">
        <v>0</v>
      </c>
      <c r="J71" s="39">
        <v>0</v>
      </c>
      <c r="K71" s="39">
        <v>0</v>
      </c>
    </row>
    <row r="72" spans="1:11" s="10" customFormat="1" ht="36" customHeight="1" x14ac:dyDescent="0.25">
      <c r="A72" s="12">
        <v>6030</v>
      </c>
      <c r="B72" s="60" t="s">
        <v>31</v>
      </c>
      <c r="C72" s="48">
        <f t="shared" si="15"/>
        <v>1523047.7000000002</v>
      </c>
      <c r="D72" s="40">
        <v>1513781.1</v>
      </c>
      <c r="E72" s="39">
        <v>9266.6</v>
      </c>
      <c r="F72" s="40">
        <v>9266.6</v>
      </c>
      <c r="G72" s="40">
        <v>828131.1</v>
      </c>
      <c r="H72" s="39">
        <f t="shared" si="17"/>
        <v>572387.5</v>
      </c>
      <c r="I72" s="39">
        <v>565870</v>
      </c>
      <c r="J72" s="39">
        <v>6517.5</v>
      </c>
      <c r="K72" s="39">
        <v>6517.5</v>
      </c>
    </row>
    <row r="73" spans="1:11" s="10" customFormat="1" ht="104.45" customHeight="1" x14ac:dyDescent="0.25">
      <c r="A73" s="12">
        <v>6084</v>
      </c>
      <c r="B73" s="59" t="s">
        <v>70</v>
      </c>
      <c r="C73" s="48">
        <f t="shared" si="15"/>
        <v>8.6</v>
      </c>
      <c r="D73" s="40">
        <v>8.6</v>
      </c>
      <c r="E73" s="39">
        <v>0</v>
      </c>
      <c r="F73" s="40">
        <v>0</v>
      </c>
      <c r="G73" s="40">
        <v>0</v>
      </c>
      <c r="H73" s="39">
        <f t="shared" si="17"/>
        <v>0</v>
      </c>
      <c r="I73" s="39">
        <v>0</v>
      </c>
      <c r="J73" s="39">
        <v>0</v>
      </c>
      <c r="K73" s="39">
        <v>0</v>
      </c>
    </row>
    <row r="74" spans="1:11" s="10" customFormat="1" ht="99.6" customHeight="1" x14ac:dyDescent="0.25">
      <c r="A74" s="12">
        <v>6085</v>
      </c>
      <c r="B74" s="74" t="s">
        <v>104</v>
      </c>
      <c r="C74" s="48">
        <f>D74+E74</f>
        <v>1050</v>
      </c>
      <c r="D74" s="40">
        <v>1050</v>
      </c>
      <c r="E74" s="39">
        <v>0</v>
      </c>
      <c r="F74" s="40">
        <v>0</v>
      </c>
      <c r="G74" s="40">
        <v>600</v>
      </c>
      <c r="H74" s="39">
        <f t="shared" si="17"/>
        <v>107.9</v>
      </c>
      <c r="I74" s="39">
        <v>107.9</v>
      </c>
      <c r="J74" s="39">
        <v>0</v>
      </c>
      <c r="K74" s="39">
        <v>0</v>
      </c>
    </row>
    <row r="75" spans="1:11" s="10" customFormat="1" ht="54.6" customHeight="1" x14ac:dyDescent="0.35">
      <c r="A75" s="12">
        <v>6090</v>
      </c>
      <c r="B75" s="55" t="s">
        <v>32</v>
      </c>
      <c r="C75" s="48">
        <f t="shared" si="15"/>
        <v>58326.400000000001</v>
      </c>
      <c r="D75" s="40">
        <v>58326.400000000001</v>
      </c>
      <c r="E75" s="48">
        <v>0</v>
      </c>
      <c r="F75" s="40">
        <v>0</v>
      </c>
      <c r="G75" s="40">
        <v>41536.1</v>
      </c>
      <c r="H75" s="39">
        <f t="shared" si="17"/>
        <v>22465.9</v>
      </c>
      <c r="I75" s="39">
        <v>22465.9</v>
      </c>
      <c r="J75" s="39">
        <v>0</v>
      </c>
      <c r="K75" s="39">
        <v>0</v>
      </c>
    </row>
    <row r="76" spans="1:11" s="10" customFormat="1" ht="49.9" customHeight="1" x14ac:dyDescent="0.25">
      <c r="A76" s="24">
        <v>7130</v>
      </c>
      <c r="B76" s="58" t="s">
        <v>33</v>
      </c>
      <c r="C76" s="47">
        <f>D76+E76</f>
        <v>510.3</v>
      </c>
      <c r="D76" s="37">
        <v>510.3</v>
      </c>
      <c r="E76" s="37">
        <v>0</v>
      </c>
      <c r="F76" s="37">
        <v>0</v>
      </c>
      <c r="G76" s="37">
        <v>510.3</v>
      </c>
      <c r="H76" s="38">
        <f>SUM(I76+J76)</f>
        <v>98.1</v>
      </c>
      <c r="I76" s="38">
        <v>98.1</v>
      </c>
      <c r="J76" s="38">
        <v>0</v>
      </c>
      <c r="K76" s="38">
        <v>0</v>
      </c>
    </row>
    <row r="77" spans="1:11" s="10" customFormat="1" ht="48.6" customHeight="1" x14ac:dyDescent="0.25">
      <c r="A77" s="12"/>
      <c r="B77" s="61" t="s">
        <v>34</v>
      </c>
      <c r="C77" s="47">
        <f>D77+E77</f>
        <v>244034.9</v>
      </c>
      <c r="D77" s="37">
        <f>SUM(D78:D84)</f>
        <v>0</v>
      </c>
      <c r="E77" s="37">
        <f>SUM(E78:E84)</f>
        <v>244034.9</v>
      </c>
      <c r="F77" s="37">
        <f>SUM(F78:F84)</f>
        <v>244034.9</v>
      </c>
      <c r="G77" s="37">
        <f>SUM(G78:G81)</f>
        <v>0</v>
      </c>
      <c r="H77" s="38">
        <f>I77+J77</f>
        <v>14448.7</v>
      </c>
      <c r="I77" s="38">
        <f>SUM(I78:I84)</f>
        <v>0</v>
      </c>
      <c r="J77" s="38">
        <f>SUM(J78:J84)</f>
        <v>14448.7</v>
      </c>
      <c r="K77" s="38">
        <f>SUM(K78:K84)</f>
        <v>14448.7</v>
      </c>
    </row>
    <row r="78" spans="1:11" s="10" customFormat="1" ht="48.6" customHeight="1" x14ac:dyDescent="0.25">
      <c r="A78" s="12">
        <v>7310</v>
      </c>
      <c r="B78" s="59" t="s">
        <v>99</v>
      </c>
      <c r="C78" s="48">
        <f>D78+E78</f>
        <v>86616.3</v>
      </c>
      <c r="D78" s="40">
        <v>0</v>
      </c>
      <c r="E78" s="40">
        <v>86616.3</v>
      </c>
      <c r="F78" s="40">
        <v>86616.3</v>
      </c>
      <c r="G78" s="40">
        <v>0</v>
      </c>
      <c r="H78" s="39">
        <f>I78+J78</f>
        <v>685</v>
      </c>
      <c r="I78" s="39">
        <v>0</v>
      </c>
      <c r="J78" s="39">
        <v>685</v>
      </c>
      <c r="K78" s="39">
        <v>685</v>
      </c>
    </row>
    <row r="79" spans="1:11" s="17" customFormat="1" ht="46.15" customHeight="1" x14ac:dyDescent="0.3">
      <c r="A79" s="16">
        <v>7321</v>
      </c>
      <c r="B79" s="59" t="s">
        <v>100</v>
      </c>
      <c r="C79" s="48">
        <f t="shared" si="15"/>
        <v>89512</v>
      </c>
      <c r="D79" s="40">
        <v>0</v>
      </c>
      <c r="E79" s="48">
        <v>89512</v>
      </c>
      <c r="F79" s="40">
        <v>89512</v>
      </c>
      <c r="G79" s="40">
        <v>0</v>
      </c>
      <c r="H79" s="39">
        <f>I79+J79</f>
        <v>1598.2</v>
      </c>
      <c r="I79" s="39">
        <v>0</v>
      </c>
      <c r="J79" s="39">
        <v>1598.2</v>
      </c>
      <c r="K79" s="39">
        <v>1598.2</v>
      </c>
    </row>
    <row r="80" spans="1:11" s="17" customFormat="1" ht="50.45" customHeight="1" x14ac:dyDescent="0.3">
      <c r="A80" s="16">
        <v>7322</v>
      </c>
      <c r="B80" s="59" t="s">
        <v>101</v>
      </c>
      <c r="C80" s="48">
        <f t="shared" si="15"/>
        <v>9013.5</v>
      </c>
      <c r="D80" s="40">
        <v>0</v>
      </c>
      <c r="E80" s="48">
        <f>9013.5</f>
        <v>9013.5</v>
      </c>
      <c r="F80" s="40">
        <f>9013.5</f>
        <v>9013.5</v>
      </c>
      <c r="G80" s="40">
        <v>0</v>
      </c>
      <c r="H80" s="39">
        <f t="shared" ref="H80" si="18">I80+J80</f>
        <v>0</v>
      </c>
      <c r="I80" s="39">
        <v>0</v>
      </c>
      <c r="J80" s="39">
        <v>0</v>
      </c>
      <c r="K80" s="39">
        <v>0</v>
      </c>
    </row>
    <row r="81" spans="1:11" s="17" customFormat="1" ht="48.6" customHeight="1" x14ac:dyDescent="0.3">
      <c r="A81" s="34">
        <v>7330</v>
      </c>
      <c r="B81" s="59" t="s">
        <v>108</v>
      </c>
      <c r="C81" s="48">
        <f t="shared" si="15"/>
        <v>22900</v>
      </c>
      <c r="D81" s="40">
        <v>0</v>
      </c>
      <c r="E81" s="48">
        <v>22900</v>
      </c>
      <c r="F81" s="40">
        <v>22900</v>
      </c>
      <c r="G81" s="40">
        <v>0</v>
      </c>
      <c r="H81" s="39">
        <f t="shared" ref="H81" si="19">I81+J81</f>
        <v>1116.8</v>
      </c>
      <c r="I81" s="39">
        <v>0</v>
      </c>
      <c r="J81" s="39">
        <v>1116.8</v>
      </c>
      <c r="K81" s="39">
        <v>1116.8</v>
      </c>
    </row>
    <row r="82" spans="1:11" s="17" customFormat="1" ht="101.45" customHeight="1" x14ac:dyDescent="0.3">
      <c r="A82" s="16">
        <v>7372</v>
      </c>
      <c r="B82" s="59" t="s">
        <v>105</v>
      </c>
      <c r="C82" s="48">
        <f t="shared" ref="C82:C84" si="20">D82+E82</f>
        <v>3166.6</v>
      </c>
      <c r="D82" s="40">
        <v>0</v>
      </c>
      <c r="E82" s="48">
        <v>3166.6</v>
      </c>
      <c r="F82" s="40">
        <v>3166.6</v>
      </c>
      <c r="G82" s="40">
        <v>0</v>
      </c>
      <c r="H82" s="39">
        <f t="shared" ref="H82:H84" si="21">I82+J82</f>
        <v>3147.7</v>
      </c>
      <c r="I82" s="39">
        <v>0</v>
      </c>
      <c r="J82" s="39">
        <f>3147.7</f>
        <v>3147.7</v>
      </c>
      <c r="K82" s="39">
        <f>3147.7</f>
        <v>3147.7</v>
      </c>
    </row>
    <row r="83" spans="1:11" s="17" customFormat="1" ht="108" customHeight="1" x14ac:dyDescent="0.3">
      <c r="A83" s="16">
        <v>7374</v>
      </c>
      <c r="B83" s="59" t="s">
        <v>107</v>
      </c>
      <c r="C83" s="48">
        <f>D83+E83</f>
        <v>676.9</v>
      </c>
      <c r="D83" s="40">
        <v>0</v>
      </c>
      <c r="E83" s="48">
        <v>676.9</v>
      </c>
      <c r="F83" s="40">
        <v>676.9</v>
      </c>
      <c r="G83" s="40">
        <v>0</v>
      </c>
      <c r="H83" s="39">
        <f t="shared" si="21"/>
        <v>0</v>
      </c>
      <c r="I83" s="39">
        <v>0</v>
      </c>
      <c r="J83" s="39">
        <v>0</v>
      </c>
      <c r="K83" s="39">
        <v>0</v>
      </c>
    </row>
    <row r="84" spans="1:11" s="17" customFormat="1" ht="100.15" customHeight="1" x14ac:dyDescent="0.3">
      <c r="A84" s="16">
        <v>7375</v>
      </c>
      <c r="B84" s="59" t="s">
        <v>106</v>
      </c>
      <c r="C84" s="48">
        <f t="shared" si="20"/>
        <v>32149.599999999999</v>
      </c>
      <c r="D84" s="40">
        <v>0</v>
      </c>
      <c r="E84" s="48">
        <v>32149.599999999999</v>
      </c>
      <c r="F84" s="40">
        <v>32149.599999999999</v>
      </c>
      <c r="G84" s="40">
        <v>0</v>
      </c>
      <c r="H84" s="39">
        <f t="shared" si="21"/>
        <v>7901</v>
      </c>
      <c r="I84" s="39">
        <v>0</v>
      </c>
      <c r="J84" s="39">
        <v>7901</v>
      </c>
      <c r="K84" s="39">
        <v>7901</v>
      </c>
    </row>
    <row r="85" spans="1:11" s="10" customFormat="1" ht="66" customHeight="1" x14ac:dyDescent="0.25">
      <c r="A85" s="12"/>
      <c r="B85" s="61" t="s">
        <v>35</v>
      </c>
      <c r="C85" s="47">
        <f>D85+E85</f>
        <v>1125129.9000000001</v>
      </c>
      <c r="D85" s="37">
        <f>SUM(D86:D91)</f>
        <v>1091136.9000000001</v>
      </c>
      <c r="E85" s="37">
        <f>SUM(E86:E91)</f>
        <v>33993</v>
      </c>
      <c r="F85" s="37">
        <f>SUM(F86:F91)</f>
        <v>33993</v>
      </c>
      <c r="G85" s="37">
        <f>SUM(G86:G91)</f>
        <v>508046.1</v>
      </c>
      <c r="H85" s="38">
        <f>SUM(I85+J85)</f>
        <v>456468.30000000005</v>
      </c>
      <c r="I85" s="38">
        <f>SUM(I86:I91)</f>
        <v>447549.80000000005</v>
      </c>
      <c r="J85" s="38">
        <f>SUM(J86:J91)</f>
        <v>8918.5</v>
      </c>
      <c r="K85" s="38">
        <f>SUM(K86:K91)</f>
        <v>8918.5</v>
      </c>
    </row>
    <row r="86" spans="1:11" s="10" customFormat="1" ht="47.45" customHeight="1" x14ac:dyDescent="0.25">
      <c r="A86" s="12"/>
      <c r="B86" s="59" t="s">
        <v>129</v>
      </c>
      <c r="C86" s="48">
        <f>D86+E86</f>
        <v>25363.1</v>
      </c>
      <c r="D86" s="40">
        <v>25363.1</v>
      </c>
      <c r="E86" s="40"/>
      <c r="F86" s="40"/>
      <c r="G86" s="40">
        <v>0</v>
      </c>
      <c r="H86" s="39">
        <f t="shared" ref="H86:H91" si="22">I86+J86</f>
        <v>0</v>
      </c>
      <c r="I86" s="39"/>
      <c r="J86" s="39"/>
      <c r="K86" s="39"/>
    </row>
    <row r="87" spans="1:11" s="17" customFormat="1" ht="45.75" customHeight="1" x14ac:dyDescent="0.3">
      <c r="A87" s="25">
        <v>7413</v>
      </c>
      <c r="B87" s="59" t="s">
        <v>71</v>
      </c>
      <c r="C87" s="48">
        <f t="shared" ref="C87:C103" si="23">D87+E87</f>
        <v>81973.8</v>
      </c>
      <c r="D87" s="40">
        <v>81973.8</v>
      </c>
      <c r="E87" s="48">
        <v>0</v>
      </c>
      <c r="F87" s="40">
        <v>0</v>
      </c>
      <c r="G87" s="40">
        <v>67657.399999999994</v>
      </c>
      <c r="H87" s="39">
        <f t="shared" si="22"/>
        <v>41792.9</v>
      </c>
      <c r="I87" s="39">
        <v>41792.9</v>
      </c>
      <c r="J87" s="39">
        <v>0</v>
      </c>
      <c r="K87" s="39">
        <v>0</v>
      </c>
    </row>
    <row r="88" spans="1:11" s="17" customFormat="1" ht="53.45" customHeight="1" x14ac:dyDescent="0.3">
      <c r="A88" s="25">
        <v>7421</v>
      </c>
      <c r="B88" s="59" t="s">
        <v>87</v>
      </c>
      <c r="C88" s="48">
        <f t="shared" si="23"/>
        <v>918476</v>
      </c>
      <c r="D88" s="40">
        <v>918476</v>
      </c>
      <c r="E88" s="48">
        <v>0</v>
      </c>
      <c r="F88" s="40">
        <v>0</v>
      </c>
      <c r="G88" s="40">
        <v>416998.3</v>
      </c>
      <c r="H88" s="39">
        <f t="shared" si="22"/>
        <v>389093.2</v>
      </c>
      <c r="I88" s="39">
        <v>389093.2</v>
      </c>
      <c r="J88" s="39">
        <v>0</v>
      </c>
      <c r="K88" s="39">
        <v>0</v>
      </c>
    </row>
    <row r="89" spans="1:11" s="17" customFormat="1" ht="41.45" customHeight="1" x14ac:dyDescent="0.3">
      <c r="A89" s="25">
        <v>7426</v>
      </c>
      <c r="B89" s="59" t="s">
        <v>72</v>
      </c>
      <c r="C89" s="48">
        <f t="shared" si="23"/>
        <v>39114.9</v>
      </c>
      <c r="D89" s="40">
        <v>5121.8999999999996</v>
      </c>
      <c r="E89" s="48">
        <v>33993</v>
      </c>
      <c r="F89" s="40">
        <v>33993</v>
      </c>
      <c r="G89" s="40">
        <v>5121.8999999999996</v>
      </c>
      <c r="H89" s="39">
        <f t="shared" si="22"/>
        <v>9432.2999999999993</v>
      </c>
      <c r="I89" s="39">
        <v>513.79999999999995</v>
      </c>
      <c r="J89" s="39">
        <v>8918.5</v>
      </c>
      <c r="K89" s="39">
        <v>8918.5</v>
      </c>
    </row>
    <row r="90" spans="1:11" s="17" customFormat="1" ht="51.6" customHeight="1" x14ac:dyDescent="0.3">
      <c r="A90" s="25">
        <v>7430</v>
      </c>
      <c r="B90" s="59" t="s">
        <v>36</v>
      </c>
      <c r="C90" s="48">
        <f t="shared" si="23"/>
        <v>40231.800000000003</v>
      </c>
      <c r="D90" s="40">
        <v>40231.800000000003</v>
      </c>
      <c r="E90" s="48">
        <v>0</v>
      </c>
      <c r="F90" s="40">
        <v>0</v>
      </c>
      <c r="G90" s="40">
        <v>18268.5</v>
      </c>
      <c r="H90" s="39">
        <f t="shared" si="22"/>
        <v>16149.9</v>
      </c>
      <c r="I90" s="39">
        <v>16149.9</v>
      </c>
      <c r="J90" s="39">
        <v>0</v>
      </c>
      <c r="K90" s="39">
        <v>0</v>
      </c>
    </row>
    <row r="91" spans="1:11" s="17" customFormat="1" ht="47.45" customHeight="1" x14ac:dyDescent="0.3">
      <c r="A91" s="25"/>
      <c r="B91" s="59" t="s">
        <v>120</v>
      </c>
      <c r="C91" s="48">
        <f t="shared" si="23"/>
        <v>19970.3</v>
      </c>
      <c r="D91" s="40">
        <v>19970.3</v>
      </c>
      <c r="E91" s="48">
        <v>0</v>
      </c>
      <c r="F91" s="40">
        <v>0</v>
      </c>
      <c r="G91" s="40">
        <v>0</v>
      </c>
      <c r="H91" s="39">
        <f t="shared" si="22"/>
        <v>0</v>
      </c>
      <c r="I91" s="39">
        <v>0</v>
      </c>
      <c r="J91" s="39">
        <v>0</v>
      </c>
      <c r="K91" s="39">
        <v>0</v>
      </c>
    </row>
    <row r="92" spans="1:11" s="17" customFormat="1" ht="51" customHeight="1" x14ac:dyDescent="0.3">
      <c r="A92" s="16"/>
      <c r="B92" s="61" t="s">
        <v>90</v>
      </c>
      <c r="C92" s="49">
        <f t="shared" ref="C92:K92" si="24">SUM(C93:C93)</f>
        <v>109760.9</v>
      </c>
      <c r="D92" s="47">
        <f t="shared" si="24"/>
        <v>83938</v>
      </c>
      <c r="E92" s="38">
        <f t="shared" si="24"/>
        <v>25822.9</v>
      </c>
      <c r="F92" s="47">
        <f t="shared" si="24"/>
        <v>7723.7</v>
      </c>
      <c r="G92" s="47">
        <f t="shared" si="24"/>
        <v>64646.6</v>
      </c>
      <c r="H92" s="88">
        <f t="shared" si="24"/>
        <v>36601.300000000003</v>
      </c>
      <c r="I92" s="38">
        <f t="shared" si="24"/>
        <v>18502.099999999999</v>
      </c>
      <c r="J92" s="38">
        <f t="shared" si="24"/>
        <v>18099.2</v>
      </c>
      <c r="K92" s="38">
        <f t="shared" si="24"/>
        <v>0</v>
      </c>
    </row>
    <row r="93" spans="1:11" s="18" customFormat="1" ht="54" customHeight="1" x14ac:dyDescent="0.3">
      <c r="A93" s="23">
        <v>7520</v>
      </c>
      <c r="B93" s="59" t="s">
        <v>85</v>
      </c>
      <c r="C93" s="48">
        <f t="shared" si="23"/>
        <v>109760.9</v>
      </c>
      <c r="D93" s="40">
        <v>83938</v>
      </c>
      <c r="E93" s="39">
        <v>25822.9</v>
      </c>
      <c r="F93" s="40">
        <v>7723.7</v>
      </c>
      <c r="G93" s="40">
        <v>64646.6</v>
      </c>
      <c r="H93" s="39">
        <f>I93+J93</f>
        <v>36601.300000000003</v>
      </c>
      <c r="I93" s="39">
        <v>18502.099999999999</v>
      </c>
      <c r="J93" s="39">
        <v>18099.2</v>
      </c>
      <c r="K93" s="39">
        <v>0</v>
      </c>
    </row>
    <row r="94" spans="1:11" s="20" customFormat="1" ht="66.599999999999994" customHeight="1" x14ac:dyDescent="0.3">
      <c r="A94" s="19"/>
      <c r="B94" s="61" t="s">
        <v>37</v>
      </c>
      <c r="C94" s="47">
        <f>D94+E94</f>
        <v>791247.1</v>
      </c>
      <c r="D94" s="37">
        <f>SUM(D95:D102)</f>
        <v>95847.6</v>
      </c>
      <c r="E94" s="38">
        <f>SUM(E95:E102)</f>
        <v>695399.5</v>
      </c>
      <c r="F94" s="47">
        <f>SUM(F95:F102)</f>
        <v>695399.5</v>
      </c>
      <c r="G94" s="37">
        <f>SUM(G95:G102)</f>
        <v>42172.299999999996</v>
      </c>
      <c r="H94" s="38">
        <f>I94+J94</f>
        <v>126033.00000000001</v>
      </c>
      <c r="I94" s="38">
        <f>SUM(I95:I102)</f>
        <v>24681.8</v>
      </c>
      <c r="J94" s="38">
        <f>SUM(J95:J102)</f>
        <v>101351.20000000001</v>
      </c>
      <c r="K94" s="38">
        <f>SUM(K95:K102)</f>
        <v>101351.20000000001</v>
      </c>
    </row>
    <row r="95" spans="1:11" s="22" customFormat="1" ht="52.9" customHeight="1" x14ac:dyDescent="0.3">
      <c r="A95" s="26">
        <v>7610</v>
      </c>
      <c r="B95" s="59" t="s">
        <v>38</v>
      </c>
      <c r="C95" s="48">
        <f t="shared" si="23"/>
        <v>2039.2</v>
      </c>
      <c r="D95" s="40">
        <v>2039.2</v>
      </c>
      <c r="E95" s="39">
        <v>0</v>
      </c>
      <c r="F95" s="40">
        <v>0</v>
      </c>
      <c r="G95" s="40">
        <v>829</v>
      </c>
      <c r="H95" s="39">
        <f t="shared" ref="H95:H101" si="25">I95+J95</f>
        <v>93.3</v>
      </c>
      <c r="I95" s="39">
        <v>93.3</v>
      </c>
      <c r="J95" s="39">
        <v>0</v>
      </c>
      <c r="K95" s="39">
        <v>0</v>
      </c>
    </row>
    <row r="96" spans="1:11" s="22" customFormat="1" ht="52.9" customHeight="1" x14ac:dyDescent="0.3">
      <c r="A96" s="21">
        <v>7622</v>
      </c>
      <c r="B96" s="59" t="s">
        <v>109</v>
      </c>
      <c r="C96" s="48">
        <f>D96+E96</f>
        <v>90</v>
      </c>
      <c r="D96" s="40">
        <v>90</v>
      </c>
      <c r="E96" s="39">
        <v>0</v>
      </c>
      <c r="F96" s="40">
        <v>0</v>
      </c>
      <c r="G96" s="40">
        <v>90</v>
      </c>
      <c r="H96" s="39">
        <f t="shared" si="25"/>
        <v>0</v>
      </c>
      <c r="I96" s="39">
        <v>0</v>
      </c>
      <c r="J96" s="39">
        <v>0</v>
      </c>
      <c r="K96" s="39">
        <v>0</v>
      </c>
    </row>
    <row r="97" spans="1:11" s="22" customFormat="1" ht="53.45" customHeight="1" x14ac:dyDescent="0.3">
      <c r="A97" s="26">
        <v>7630</v>
      </c>
      <c r="B97" s="59" t="s">
        <v>39</v>
      </c>
      <c r="C97" s="48">
        <f t="shared" si="23"/>
        <v>2648.5</v>
      </c>
      <c r="D97" s="40">
        <v>2648.5</v>
      </c>
      <c r="E97" s="48">
        <v>0</v>
      </c>
      <c r="F97" s="40">
        <v>0</v>
      </c>
      <c r="G97" s="40">
        <v>2113.5</v>
      </c>
      <c r="H97" s="39">
        <f t="shared" si="25"/>
        <v>549.5</v>
      </c>
      <c r="I97" s="39">
        <v>549.5</v>
      </c>
      <c r="J97" s="39">
        <v>0</v>
      </c>
      <c r="K97" s="39">
        <v>0</v>
      </c>
    </row>
    <row r="98" spans="1:11" s="22" customFormat="1" ht="40.9" customHeight="1" x14ac:dyDescent="0.3">
      <c r="A98" s="26">
        <v>7640</v>
      </c>
      <c r="B98" s="59" t="s">
        <v>40</v>
      </c>
      <c r="C98" s="48">
        <f t="shared" si="23"/>
        <v>608063.1</v>
      </c>
      <c r="D98" s="40">
        <v>5000</v>
      </c>
      <c r="E98" s="39">
        <v>603063.1</v>
      </c>
      <c r="F98" s="40">
        <v>603063.1</v>
      </c>
      <c r="G98" s="40">
        <v>0</v>
      </c>
      <c r="H98" s="39">
        <f>I98+J98</f>
        <v>48849.8</v>
      </c>
      <c r="I98" s="39">
        <v>0</v>
      </c>
      <c r="J98" s="39">
        <v>48849.8</v>
      </c>
      <c r="K98" s="39">
        <v>48849.8</v>
      </c>
    </row>
    <row r="99" spans="1:11" s="22" customFormat="1" ht="63" customHeight="1" x14ac:dyDescent="0.3">
      <c r="A99" s="26">
        <v>7650</v>
      </c>
      <c r="B99" s="59" t="s">
        <v>41</v>
      </c>
      <c r="C99" s="48">
        <f t="shared" si="23"/>
        <v>70</v>
      </c>
      <c r="D99" s="40">
        <v>0</v>
      </c>
      <c r="E99" s="48">
        <v>70</v>
      </c>
      <c r="F99" s="40">
        <v>70</v>
      </c>
      <c r="G99" s="40">
        <v>0</v>
      </c>
      <c r="H99" s="39">
        <f t="shared" si="25"/>
        <v>0</v>
      </c>
      <c r="I99" s="39">
        <v>0</v>
      </c>
      <c r="J99" s="39">
        <v>0</v>
      </c>
      <c r="K99" s="39">
        <v>0</v>
      </c>
    </row>
    <row r="100" spans="1:11" s="22" customFormat="1" ht="56.45" customHeight="1" x14ac:dyDescent="0.3">
      <c r="A100" s="26">
        <v>7670</v>
      </c>
      <c r="B100" s="59" t="s">
        <v>42</v>
      </c>
      <c r="C100" s="48">
        <f t="shared" si="23"/>
        <v>92266.4</v>
      </c>
      <c r="D100" s="40">
        <v>0</v>
      </c>
      <c r="E100" s="48">
        <v>92266.4</v>
      </c>
      <c r="F100" s="40">
        <v>92266.4</v>
      </c>
      <c r="G100" s="40">
        <v>0</v>
      </c>
      <c r="H100" s="39">
        <f t="shared" si="25"/>
        <v>52501.4</v>
      </c>
      <c r="I100" s="39">
        <v>0</v>
      </c>
      <c r="J100" s="39">
        <v>52501.4</v>
      </c>
      <c r="K100" s="39">
        <v>52501.4</v>
      </c>
    </row>
    <row r="101" spans="1:11" s="22" customFormat="1" ht="54" customHeight="1" x14ac:dyDescent="0.3">
      <c r="A101" s="26">
        <v>7680</v>
      </c>
      <c r="B101" s="59" t="s">
        <v>43</v>
      </c>
      <c r="C101" s="48">
        <f t="shared" si="23"/>
        <v>1019.2</v>
      </c>
      <c r="D101" s="40">
        <v>1019.2</v>
      </c>
      <c r="E101" s="48">
        <v>0</v>
      </c>
      <c r="F101" s="40">
        <v>0</v>
      </c>
      <c r="G101" s="40">
        <v>1019.2</v>
      </c>
      <c r="H101" s="39">
        <f t="shared" si="25"/>
        <v>1019.2</v>
      </c>
      <c r="I101" s="39">
        <v>1019.2</v>
      </c>
      <c r="J101" s="39">
        <v>0</v>
      </c>
      <c r="K101" s="39">
        <v>0</v>
      </c>
    </row>
    <row r="102" spans="1:11" s="22" customFormat="1" ht="52.15" customHeight="1" x14ac:dyDescent="0.3">
      <c r="A102" s="21">
        <v>7693</v>
      </c>
      <c r="B102" s="59" t="s">
        <v>44</v>
      </c>
      <c r="C102" s="48">
        <f t="shared" si="23"/>
        <v>85050.7</v>
      </c>
      <c r="D102" s="40">
        <v>85050.7</v>
      </c>
      <c r="E102" s="48">
        <v>0</v>
      </c>
      <c r="F102" s="40">
        <v>0</v>
      </c>
      <c r="G102" s="40">
        <v>38120.6</v>
      </c>
      <c r="H102" s="39">
        <f>I102+J102</f>
        <v>23019.8</v>
      </c>
      <c r="I102" s="39">
        <v>23019.8</v>
      </c>
      <c r="J102" s="39">
        <v>0</v>
      </c>
      <c r="K102" s="39">
        <v>0</v>
      </c>
    </row>
    <row r="103" spans="1:11" s="10" customFormat="1" ht="45" customHeight="1" x14ac:dyDescent="0.25">
      <c r="A103" s="12">
        <v>8000</v>
      </c>
      <c r="B103" s="58" t="s">
        <v>45</v>
      </c>
      <c r="C103" s="47">
        <f t="shared" si="23"/>
        <v>595709.5</v>
      </c>
      <c r="D103" s="37">
        <f>D104+D107+D110+D114+D116+D115</f>
        <v>199647.50000000003</v>
      </c>
      <c r="E103" s="37">
        <f t="shared" ref="E103:F103" si="26">E104+E107+E110+E114+E116+E115</f>
        <v>396062</v>
      </c>
      <c r="F103" s="37">
        <f t="shared" si="26"/>
        <v>372062</v>
      </c>
      <c r="G103" s="37">
        <f>G104+G107+G110+G114+G116+G115</f>
        <v>137165.9</v>
      </c>
      <c r="H103" s="38">
        <f>I103+J103</f>
        <v>337519.6</v>
      </c>
      <c r="I103" s="38">
        <f>I104+I107+I110+I114+I116+I115</f>
        <v>69558.900000000009</v>
      </c>
      <c r="J103" s="38">
        <f t="shared" ref="J103" si="27">J104+J107+J110+J114+J116+J115</f>
        <v>267960.69999999995</v>
      </c>
      <c r="K103" s="38">
        <f t="shared" ref="K103" si="28">K104+K107+K110+K114+K116+K115</f>
        <v>267417.09999999998</v>
      </c>
    </row>
    <row r="104" spans="1:11" s="10" customFormat="1" ht="78.599999999999994" customHeight="1" x14ac:dyDescent="0.25">
      <c r="A104" s="12">
        <v>8100</v>
      </c>
      <c r="B104" s="59" t="s">
        <v>103</v>
      </c>
      <c r="C104" s="50">
        <f>D104+E104</f>
        <v>26303.200000000001</v>
      </c>
      <c r="D104" s="48">
        <f>D105+D106</f>
        <v>26093.200000000001</v>
      </c>
      <c r="E104" s="48">
        <f>E105+E106</f>
        <v>210</v>
      </c>
      <c r="F104" s="40">
        <f>F105+F106</f>
        <v>210</v>
      </c>
      <c r="G104" s="40">
        <f>G105+G106</f>
        <v>18004</v>
      </c>
      <c r="H104" s="39">
        <f>I104+J104</f>
        <v>4103.3999999999996</v>
      </c>
      <c r="I104" s="39">
        <f>I105+I106</f>
        <v>4103.3999999999996</v>
      </c>
      <c r="J104" s="39">
        <f>J105+J106</f>
        <v>0</v>
      </c>
      <c r="K104" s="39">
        <f>K105+K106</f>
        <v>0</v>
      </c>
    </row>
    <row r="105" spans="1:11" s="10" customFormat="1" ht="65.25" customHeight="1" x14ac:dyDescent="0.25">
      <c r="A105" s="35">
        <v>8110</v>
      </c>
      <c r="B105" s="62" t="s">
        <v>73</v>
      </c>
      <c r="C105" s="51">
        <f>D105+E105</f>
        <v>20480</v>
      </c>
      <c r="D105" s="52">
        <v>20480</v>
      </c>
      <c r="E105" s="51">
        <v>0</v>
      </c>
      <c r="F105" s="52">
        <v>0</v>
      </c>
      <c r="G105" s="52">
        <v>15239.8</v>
      </c>
      <c r="H105" s="87">
        <f>I105+J105</f>
        <v>2112.1</v>
      </c>
      <c r="I105" s="87">
        <v>2112.1</v>
      </c>
      <c r="J105" s="87">
        <v>0</v>
      </c>
      <c r="K105" s="87">
        <v>0</v>
      </c>
    </row>
    <row r="106" spans="1:11" s="10" customFormat="1" ht="48.75" customHeight="1" x14ac:dyDescent="0.25">
      <c r="A106" s="35">
        <v>8120</v>
      </c>
      <c r="B106" s="62" t="s">
        <v>74</v>
      </c>
      <c r="C106" s="51">
        <f t="shared" ref="C106:C117" si="29">D106+E106</f>
        <v>5823.2</v>
      </c>
      <c r="D106" s="52">
        <v>5613.2</v>
      </c>
      <c r="E106" s="51">
        <v>210</v>
      </c>
      <c r="F106" s="52">
        <v>210</v>
      </c>
      <c r="G106" s="52">
        <v>2764.2</v>
      </c>
      <c r="H106" s="87">
        <f t="shared" ref="H106:H114" si="30">I106+J106</f>
        <v>1991.3</v>
      </c>
      <c r="I106" s="87">
        <v>1991.3</v>
      </c>
      <c r="J106" s="87">
        <v>0</v>
      </c>
      <c r="K106" s="87">
        <v>0</v>
      </c>
    </row>
    <row r="107" spans="1:11" s="10" customFormat="1" ht="48.75" customHeight="1" x14ac:dyDescent="0.25">
      <c r="A107" s="12">
        <v>8200</v>
      </c>
      <c r="B107" s="59" t="s">
        <v>102</v>
      </c>
      <c r="C107" s="48">
        <f>D107+E107</f>
        <v>500234.5</v>
      </c>
      <c r="D107" s="40">
        <f>D108+D109</f>
        <v>137182.5</v>
      </c>
      <c r="E107" s="40">
        <f>E108+E109</f>
        <v>363052</v>
      </c>
      <c r="F107" s="40">
        <f>F108+F109</f>
        <v>363052</v>
      </c>
      <c r="G107" s="40">
        <f>G108+G109</f>
        <v>104061.1</v>
      </c>
      <c r="H107" s="39">
        <f>I107+J107</f>
        <v>318922.3</v>
      </c>
      <c r="I107" s="39">
        <f>I108+I109</f>
        <v>52405.200000000004</v>
      </c>
      <c r="J107" s="39">
        <f>J108+J109</f>
        <v>266517.09999999998</v>
      </c>
      <c r="K107" s="39">
        <f>K108+K109</f>
        <v>266517.09999999998</v>
      </c>
    </row>
    <row r="108" spans="1:11" s="10" customFormat="1" ht="48.75" customHeight="1" x14ac:dyDescent="0.25">
      <c r="A108" s="35">
        <v>8230</v>
      </c>
      <c r="B108" s="62" t="s">
        <v>92</v>
      </c>
      <c r="C108" s="51">
        <f>D108+E108</f>
        <v>8862.7999999999993</v>
      </c>
      <c r="D108" s="52">
        <v>8862.7999999999993</v>
      </c>
      <c r="E108" s="51">
        <v>0</v>
      </c>
      <c r="F108" s="52">
        <v>0</v>
      </c>
      <c r="G108" s="52">
        <v>5614.5</v>
      </c>
      <c r="H108" s="87">
        <f t="shared" si="30"/>
        <v>2287.4</v>
      </c>
      <c r="I108" s="87">
        <v>2287.4</v>
      </c>
      <c r="J108" s="87">
        <v>0</v>
      </c>
      <c r="K108" s="87">
        <v>0</v>
      </c>
    </row>
    <row r="109" spans="1:11" s="10" customFormat="1" ht="48.75" customHeight="1" x14ac:dyDescent="0.25">
      <c r="A109" s="35">
        <v>8240</v>
      </c>
      <c r="B109" s="62" t="s">
        <v>91</v>
      </c>
      <c r="C109" s="51">
        <f t="shared" si="29"/>
        <v>491371.7</v>
      </c>
      <c r="D109" s="52">
        <v>128319.7</v>
      </c>
      <c r="E109" s="51">
        <v>363052</v>
      </c>
      <c r="F109" s="52">
        <v>363052</v>
      </c>
      <c r="G109" s="52">
        <v>98446.6</v>
      </c>
      <c r="H109" s="87">
        <f>I109+J109</f>
        <v>316634.89999999997</v>
      </c>
      <c r="I109" s="87">
        <v>50117.8</v>
      </c>
      <c r="J109" s="87">
        <v>266517.09999999998</v>
      </c>
      <c r="K109" s="87">
        <v>266517.09999999998</v>
      </c>
    </row>
    <row r="110" spans="1:11" s="10" customFormat="1" ht="73.900000000000006" customHeight="1" x14ac:dyDescent="0.25">
      <c r="A110" s="35"/>
      <c r="B110" s="59" t="s">
        <v>126</v>
      </c>
      <c r="C110" s="48">
        <f t="shared" si="29"/>
        <v>33500</v>
      </c>
      <c r="D110" s="40">
        <f>SUM(D111:D113)</f>
        <v>700</v>
      </c>
      <c r="E110" s="40">
        <f t="shared" ref="E110:G110" si="31">SUM(E111:E113)</f>
        <v>32800</v>
      </c>
      <c r="F110" s="40">
        <f t="shared" si="31"/>
        <v>8800</v>
      </c>
      <c r="G110" s="40">
        <f t="shared" si="31"/>
        <v>700</v>
      </c>
      <c r="H110" s="39">
        <f>I110+J110</f>
        <v>1443.6</v>
      </c>
      <c r="I110" s="39">
        <f t="shared" ref="I110" si="32">SUM(I111:I113)</f>
        <v>0</v>
      </c>
      <c r="J110" s="39">
        <f t="shared" ref="J110" si="33">SUM(J111:J113)</f>
        <v>1443.6</v>
      </c>
      <c r="K110" s="39">
        <f t="shared" ref="K110" si="34">SUM(K111:K113)</f>
        <v>900</v>
      </c>
    </row>
    <row r="111" spans="1:11" s="17" customFormat="1" ht="41.25" customHeight="1" x14ac:dyDescent="0.3">
      <c r="A111" s="16">
        <v>8312</v>
      </c>
      <c r="B111" s="62" t="s">
        <v>110</v>
      </c>
      <c r="C111" s="51">
        <f t="shared" ref="C111:C116" si="35">D111+E111</f>
        <v>700</v>
      </c>
      <c r="D111" s="52">
        <v>700</v>
      </c>
      <c r="E111" s="51">
        <v>0</v>
      </c>
      <c r="F111" s="52">
        <v>0</v>
      </c>
      <c r="G111" s="52">
        <v>700</v>
      </c>
      <c r="H111" s="87">
        <f t="shared" si="30"/>
        <v>0</v>
      </c>
      <c r="I111" s="87">
        <v>0</v>
      </c>
      <c r="J111" s="87">
        <v>0</v>
      </c>
      <c r="K111" s="87">
        <v>0</v>
      </c>
    </row>
    <row r="112" spans="1:11" s="17" customFormat="1" ht="64.150000000000006" customHeight="1" x14ac:dyDescent="0.3">
      <c r="A112" s="16">
        <v>8313</v>
      </c>
      <c r="B112" s="64" t="s">
        <v>111</v>
      </c>
      <c r="C112" s="51">
        <f t="shared" si="35"/>
        <v>8800</v>
      </c>
      <c r="D112" s="52">
        <v>0</v>
      </c>
      <c r="E112" s="51">
        <v>8800</v>
      </c>
      <c r="F112" s="52">
        <v>8800</v>
      </c>
      <c r="G112" s="52">
        <v>0</v>
      </c>
      <c r="H112" s="87">
        <f t="shared" si="30"/>
        <v>900</v>
      </c>
      <c r="I112" s="87">
        <v>0</v>
      </c>
      <c r="J112" s="87">
        <v>900</v>
      </c>
      <c r="K112" s="87">
        <v>900</v>
      </c>
    </row>
    <row r="113" spans="1:11" s="17" customFormat="1" ht="44.45" customHeight="1" x14ac:dyDescent="0.3">
      <c r="A113" s="16">
        <v>8340</v>
      </c>
      <c r="B113" s="64" t="s">
        <v>112</v>
      </c>
      <c r="C113" s="51">
        <f t="shared" si="35"/>
        <v>24000</v>
      </c>
      <c r="D113" s="52">
        <v>0</v>
      </c>
      <c r="E113" s="51">
        <v>24000</v>
      </c>
      <c r="F113" s="52">
        <v>0</v>
      </c>
      <c r="G113" s="52">
        <v>0</v>
      </c>
      <c r="H113" s="87">
        <f t="shared" si="30"/>
        <v>543.6</v>
      </c>
      <c r="I113" s="87">
        <v>0</v>
      </c>
      <c r="J113" s="87">
        <v>543.6</v>
      </c>
      <c r="K113" s="87">
        <v>0</v>
      </c>
    </row>
    <row r="114" spans="1:11" ht="45" customHeight="1" x14ac:dyDescent="0.25">
      <c r="A114" s="36">
        <v>8410</v>
      </c>
      <c r="B114" s="63" t="s">
        <v>75</v>
      </c>
      <c r="C114" s="48">
        <f t="shared" si="35"/>
        <v>28364.7</v>
      </c>
      <c r="D114" s="40">
        <v>28364.7</v>
      </c>
      <c r="E114" s="48">
        <v>0</v>
      </c>
      <c r="F114" s="40">
        <v>0</v>
      </c>
      <c r="G114" s="40">
        <v>14400.8</v>
      </c>
      <c r="H114" s="39">
        <f t="shared" si="30"/>
        <v>13050.3</v>
      </c>
      <c r="I114" s="39">
        <v>13050.3</v>
      </c>
      <c r="J114" s="39">
        <v>0</v>
      </c>
      <c r="K114" s="39">
        <v>0</v>
      </c>
    </row>
    <row r="115" spans="1:11" ht="37.15" customHeight="1" x14ac:dyDescent="0.25">
      <c r="A115" s="36"/>
      <c r="B115" s="63" t="s">
        <v>130</v>
      </c>
      <c r="C115" s="48">
        <f t="shared" ref="C115" si="36">D115+E115</f>
        <v>3700.2</v>
      </c>
      <c r="D115" s="40">
        <v>3700.2</v>
      </c>
      <c r="E115" s="48">
        <v>0</v>
      </c>
      <c r="F115" s="40">
        <v>0</v>
      </c>
      <c r="G115" s="40">
        <v>0</v>
      </c>
      <c r="H115" s="39">
        <f t="shared" ref="H115" si="37">I115+J115</f>
        <v>0</v>
      </c>
      <c r="I115" s="39">
        <v>0</v>
      </c>
      <c r="J115" s="39">
        <v>0</v>
      </c>
      <c r="K115" s="39">
        <v>0</v>
      </c>
    </row>
    <row r="116" spans="1:11" ht="34.9" customHeight="1" x14ac:dyDescent="0.25">
      <c r="A116" s="27">
        <v>8700</v>
      </c>
      <c r="B116" s="63" t="s">
        <v>124</v>
      </c>
      <c r="C116" s="48">
        <f t="shared" si="35"/>
        <v>3606.9</v>
      </c>
      <c r="D116" s="48">
        <v>3606.9</v>
      </c>
      <c r="E116" s="48">
        <v>0</v>
      </c>
      <c r="F116" s="48">
        <v>0</v>
      </c>
      <c r="G116" s="48">
        <v>0</v>
      </c>
      <c r="H116" s="39">
        <f>I116+J116</f>
        <v>0</v>
      </c>
      <c r="I116" s="39">
        <v>0</v>
      </c>
      <c r="J116" s="39">
        <v>0</v>
      </c>
      <c r="K116" s="39">
        <v>0</v>
      </c>
    </row>
    <row r="117" spans="1:11" s="4" customFormat="1" ht="33.6" customHeight="1" x14ac:dyDescent="0.25">
      <c r="A117" s="14">
        <v>9000</v>
      </c>
      <c r="B117" s="65" t="s">
        <v>78</v>
      </c>
      <c r="C117" s="47">
        <f t="shared" si="29"/>
        <v>527304.79999999993</v>
      </c>
      <c r="D117" s="37">
        <f>SUM(D118:D124)</f>
        <v>476239.6</v>
      </c>
      <c r="E117" s="37">
        <f>SUM(E118:E124)</f>
        <v>51065.2</v>
      </c>
      <c r="F117" s="37">
        <f>SUM(F118:F124)</f>
        <v>51065.2</v>
      </c>
      <c r="G117" s="37">
        <f>SUM(G118:G124)</f>
        <v>319419.5</v>
      </c>
      <c r="H117" s="38">
        <f>I117+J117</f>
        <v>370320.10000000003</v>
      </c>
      <c r="I117" s="38">
        <f>SUM(I118:I124)</f>
        <v>319254.90000000002</v>
      </c>
      <c r="J117" s="38">
        <f>SUM(J118:J124)</f>
        <v>51065.2</v>
      </c>
      <c r="K117" s="38">
        <f>SUM(K118:K124)</f>
        <v>51065.2</v>
      </c>
    </row>
    <row r="118" spans="1:11" ht="40.15" customHeight="1" x14ac:dyDescent="0.25">
      <c r="A118" s="11">
        <v>9150</v>
      </c>
      <c r="B118" s="66" t="s">
        <v>46</v>
      </c>
      <c r="C118" s="48">
        <f>D118+E118</f>
        <v>308358.8</v>
      </c>
      <c r="D118" s="40">
        <v>308358.8</v>
      </c>
      <c r="E118" s="40">
        <v>0</v>
      </c>
      <c r="F118" s="40">
        <v>0</v>
      </c>
      <c r="G118" s="40">
        <v>154800.79999999999</v>
      </c>
      <c r="H118" s="39">
        <f t="shared" ref="H118:H120" si="38">I118+J118</f>
        <v>154800.79999999999</v>
      </c>
      <c r="I118" s="39">
        <v>154800.79999999999</v>
      </c>
      <c r="J118" s="39">
        <v>0</v>
      </c>
      <c r="K118" s="39">
        <v>0</v>
      </c>
    </row>
    <row r="119" spans="1:11" ht="130.15" customHeight="1" x14ac:dyDescent="0.25">
      <c r="B119" s="68" t="s">
        <v>121</v>
      </c>
      <c r="C119" s="48">
        <f>D119+E119</f>
        <v>187.1</v>
      </c>
      <c r="D119" s="40">
        <v>187.1</v>
      </c>
      <c r="E119" s="40">
        <v>0</v>
      </c>
      <c r="F119" s="40">
        <v>0</v>
      </c>
      <c r="G119" s="40">
        <v>74.8</v>
      </c>
      <c r="H119" s="39">
        <f t="shared" si="38"/>
        <v>74.8</v>
      </c>
      <c r="I119" s="39">
        <v>74.8</v>
      </c>
      <c r="J119" s="39">
        <v>0</v>
      </c>
      <c r="K119" s="39">
        <v>0</v>
      </c>
    </row>
    <row r="120" spans="1:11" ht="31.15" customHeight="1" x14ac:dyDescent="0.25">
      <c r="A120" s="11">
        <v>9770</v>
      </c>
      <c r="B120" s="67" t="s">
        <v>47</v>
      </c>
      <c r="C120" s="48">
        <f t="shared" ref="C120:C124" si="39">D120+E120</f>
        <v>153819.79999999999</v>
      </c>
      <c r="D120" s="40">
        <v>153819.79999999999</v>
      </c>
      <c r="E120" s="40">
        <v>0</v>
      </c>
      <c r="F120" s="40">
        <v>0</v>
      </c>
      <c r="G120" s="40">
        <v>150820</v>
      </c>
      <c r="H120" s="39">
        <f t="shared" si="38"/>
        <v>150655.4</v>
      </c>
      <c r="I120" s="39">
        <v>150655.4</v>
      </c>
      <c r="J120" s="39">
        <v>0</v>
      </c>
      <c r="K120" s="39">
        <v>0</v>
      </c>
    </row>
    <row r="121" spans="1:11" ht="183" hidden="1" customHeight="1" x14ac:dyDescent="0.25">
      <c r="B121" s="75" t="s">
        <v>123</v>
      </c>
      <c r="C121" s="48">
        <f t="shared" ref="C121:C122" si="40">D121+E121</f>
        <v>0</v>
      </c>
      <c r="D121" s="40">
        <v>0</v>
      </c>
      <c r="E121" s="40">
        <v>0</v>
      </c>
      <c r="F121" s="40">
        <v>0</v>
      </c>
      <c r="G121" s="40">
        <v>0</v>
      </c>
      <c r="H121" s="39">
        <f t="shared" ref="H121:H122" si="41">I121+J121</f>
        <v>0</v>
      </c>
      <c r="I121" s="39">
        <v>0</v>
      </c>
      <c r="J121" s="39">
        <v>0</v>
      </c>
      <c r="K121" s="39">
        <v>0</v>
      </c>
    </row>
    <row r="122" spans="1:11" ht="33.6" hidden="1" customHeight="1" x14ac:dyDescent="0.25">
      <c r="B122" s="68" t="s">
        <v>121</v>
      </c>
      <c r="C122" s="48">
        <f t="shared" si="40"/>
        <v>0</v>
      </c>
      <c r="D122" s="40">
        <v>0</v>
      </c>
      <c r="E122" s="40">
        <v>0</v>
      </c>
      <c r="F122" s="40">
        <v>0</v>
      </c>
      <c r="G122" s="40">
        <v>0</v>
      </c>
      <c r="H122" s="39">
        <f t="shared" si="41"/>
        <v>0</v>
      </c>
      <c r="I122" s="39">
        <v>0</v>
      </c>
      <c r="J122" s="39">
        <v>0</v>
      </c>
      <c r="K122" s="39">
        <v>0</v>
      </c>
    </row>
    <row r="123" spans="1:11" ht="52.9" hidden="1" customHeight="1" x14ac:dyDescent="0.25">
      <c r="B123" s="75" t="s">
        <v>122</v>
      </c>
      <c r="C123" s="48">
        <f t="shared" ref="C123" si="42">D123+E123</f>
        <v>0</v>
      </c>
      <c r="D123" s="40">
        <v>0</v>
      </c>
      <c r="E123" s="40">
        <v>0</v>
      </c>
      <c r="F123" s="40">
        <v>0</v>
      </c>
      <c r="G123" s="40">
        <v>0</v>
      </c>
      <c r="H123" s="39">
        <f t="shared" ref="H123" si="43">I123+J123</f>
        <v>0</v>
      </c>
      <c r="I123" s="39">
        <v>0</v>
      </c>
      <c r="J123" s="39">
        <v>0</v>
      </c>
      <c r="K123" s="39">
        <v>0</v>
      </c>
    </row>
    <row r="124" spans="1:11" s="3" customFormat="1" ht="89.45" customHeight="1" x14ac:dyDescent="0.25">
      <c r="A124" s="13">
        <v>9800</v>
      </c>
      <c r="B124" s="68" t="s">
        <v>88</v>
      </c>
      <c r="C124" s="48">
        <f t="shared" si="39"/>
        <v>64939.1</v>
      </c>
      <c r="D124" s="40">
        <v>13873.9</v>
      </c>
      <c r="E124" s="48">
        <v>51065.2</v>
      </c>
      <c r="F124" s="40">
        <v>51065.2</v>
      </c>
      <c r="G124" s="40">
        <v>13723.9</v>
      </c>
      <c r="H124" s="39">
        <f>I124+J124</f>
        <v>64789.1</v>
      </c>
      <c r="I124" s="39">
        <v>13723.9</v>
      </c>
      <c r="J124" s="39">
        <v>51065.2</v>
      </c>
      <c r="K124" s="39">
        <v>51065.2</v>
      </c>
    </row>
    <row r="125" spans="1:11" ht="35.25" customHeight="1" x14ac:dyDescent="0.25">
      <c r="B125" s="69" t="s">
        <v>48</v>
      </c>
      <c r="C125" s="53">
        <f>D125+E125</f>
        <v>10971990.1</v>
      </c>
      <c r="D125" s="54">
        <f t="shared" ref="D125:K125" si="44">D61+D62+D63+D64+D65+D66+D67+D76+D77+D85+D92+D94+D103+D117</f>
        <v>8892414</v>
      </c>
      <c r="E125" s="54">
        <f t="shared" si="44"/>
        <v>2079576.0999999999</v>
      </c>
      <c r="F125" s="54">
        <f t="shared" si="44"/>
        <v>1946314.5999999999</v>
      </c>
      <c r="G125" s="54">
        <f t="shared" si="44"/>
        <v>5073032</v>
      </c>
      <c r="H125" s="54">
        <f t="shared" si="44"/>
        <v>4731608.7999999989</v>
      </c>
      <c r="I125" s="54">
        <f t="shared" si="44"/>
        <v>4111713.4</v>
      </c>
      <c r="J125" s="54">
        <f t="shared" si="44"/>
        <v>619895.39999999991</v>
      </c>
      <c r="K125" s="54">
        <f t="shared" si="44"/>
        <v>542772.69999999995</v>
      </c>
    </row>
    <row r="126" spans="1:11" ht="35.25" customHeight="1" x14ac:dyDescent="0.25">
      <c r="B126" s="65" t="s">
        <v>113</v>
      </c>
      <c r="C126" s="47">
        <f t="shared" ref="C126:C130" si="45">D126+E126</f>
        <v>38084.5</v>
      </c>
      <c r="D126" s="37">
        <f>D127+D129</f>
        <v>0</v>
      </c>
      <c r="E126" s="37">
        <f>E127+E129</f>
        <v>38084.5</v>
      </c>
      <c r="F126" s="37">
        <f t="shared" ref="F126:G126" si="46">F127+F129</f>
        <v>37941.5</v>
      </c>
      <c r="G126" s="37">
        <f t="shared" si="46"/>
        <v>0</v>
      </c>
      <c r="H126" s="38">
        <f t="shared" ref="H126:H129" si="47">I126+J126</f>
        <v>0</v>
      </c>
      <c r="I126" s="37">
        <f t="shared" ref="I126" si="48">I127+I129</f>
        <v>0</v>
      </c>
      <c r="J126" s="37">
        <f t="shared" ref="J126" si="49">J127+J129</f>
        <v>0</v>
      </c>
      <c r="K126" s="37">
        <f t="shared" ref="K126" si="50">K127+K129</f>
        <v>0</v>
      </c>
    </row>
    <row r="127" spans="1:11" ht="90.6" customHeight="1" x14ac:dyDescent="0.25">
      <c r="B127" s="63" t="s">
        <v>76</v>
      </c>
      <c r="C127" s="48">
        <f>D127+E127</f>
        <v>143</v>
      </c>
      <c r="D127" s="40">
        <f>+D129</f>
        <v>0</v>
      </c>
      <c r="E127" s="40">
        <v>143</v>
      </c>
      <c r="F127" s="40">
        <v>0</v>
      </c>
      <c r="G127" s="40">
        <v>0</v>
      </c>
      <c r="H127" s="39">
        <f t="shared" si="47"/>
        <v>0</v>
      </c>
      <c r="I127" s="39">
        <v>0</v>
      </c>
      <c r="J127" s="40">
        <v>0</v>
      </c>
      <c r="K127" s="39">
        <v>0</v>
      </c>
    </row>
    <row r="128" spans="1:11" ht="98.45" customHeight="1" x14ac:dyDescent="0.25">
      <c r="B128" s="63" t="s">
        <v>77</v>
      </c>
      <c r="C128" s="48">
        <f t="shared" si="45"/>
        <v>-143</v>
      </c>
      <c r="D128" s="40">
        <v>0</v>
      </c>
      <c r="E128" s="40">
        <v>-143</v>
      </c>
      <c r="F128" s="40">
        <v>0</v>
      </c>
      <c r="G128" s="40">
        <v>0</v>
      </c>
      <c r="H128" s="39">
        <f t="shared" si="47"/>
        <v>-311.7</v>
      </c>
      <c r="I128" s="39">
        <v>0</v>
      </c>
      <c r="J128" s="40">
        <v>-311.7</v>
      </c>
      <c r="K128" s="39">
        <v>0</v>
      </c>
    </row>
    <row r="129" spans="1:19" ht="94.9" customHeight="1" x14ac:dyDescent="0.25">
      <c r="B129" s="63" t="s">
        <v>49</v>
      </c>
      <c r="C129" s="48">
        <f t="shared" si="45"/>
        <v>37941.5</v>
      </c>
      <c r="D129" s="40">
        <v>0</v>
      </c>
      <c r="E129" s="40">
        <v>37941.5</v>
      </c>
      <c r="F129" s="40">
        <v>37941.5</v>
      </c>
      <c r="G129" s="40">
        <v>0</v>
      </c>
      <c r="H129" s="39">
        <f t="shared" si="47"/>
        <v>0</v>
      </c>
      <c r="I129" s="39">
        <v>0</v>
      </c>
      <c r="J129" s="40">
        <v>0</v>
      </c>
      <c r="K129" s="39">
        <v>0</v>
      </c>
    </row>
    <row r="130" spans="1:19" ht="44.45" customHeight="1" x14ac:dyDescent="0.25">
      <c r="B130" s="69" t="s">
        <v>66</v>
      </c>
      <c r="C130" s="53">
        <f t="shared" si="45"/>
        <v>11010074.6</v>
      </c>
      <c r="D130" s="54">
        <f>D125+D126</f>
        <v>8892414</v>
      </c>
      <c r="E130" s="54">
        <f>E125+E126</f>
        <v>2117660.5999999996</v>
      </c>
      <c r="F130" s="54">
        <f>F125+F126</f>
        <v>1984256.0999999999</v>
      </c>
      <c r="G130" s="54">
        <f>G125+G126</f>
        <v>5073032</v>
      </c>
      <c r="H130" s="54">
        <f>I130+J130</f>
        <v>4731608.8</v>
      </c>
      <c r="I130" s="54">
        <f>I125+I126</f>
        <v>4111713.4</v>
      </c>
      <c r="J130" s="54">
        <f>J125+J126</f>
        <v>619895.39999999991</v>
      </c>
      <c r="K130" s="54">
        <f>K125+K126</f>
        <v>542772.69999999995</v>
      </c>
    </row>
    <row r="131" spans="1:19" ht="45" customHeight="1" x14ac:dyDescent="0.25">
      <c r="B131" s="65" t="s">
        <v>136</v>
      </c>
      <c r="C131" s="47">
        <f>D131+E131</f>
        <v>1255447.3</v>
      </c>
      <c r="D131" s="47">
        <f>D132+D137</f>
        <v>-333847.3</v>
      </c>
      <c r="E131" s="47">
        <f t="shared" ref="E131:K131" si="51">E132+E137</f>
        <v>1589294.6</v>
      </c>
      <c r="F131" s="47">
        <f t="shared" si="51"/>
        <v>1589294.5999999999</v>
      </c>
      <c r="G131" s="47">
        <f t="shared" si="51"/>
        <v>0</v>
      </c>
      <c r="H131" s="47">
        <f t="shared" si="51"/>
        <v>-323283.40000000002</v>
      </c>
      <c r="I131" s="47">
        <f t="shared" si="51"/>
        <v>-763296.20000000007</v>
      </c>
      <c r="J131" s="47">
        <f t="shared" si="51"/>
        <v>440012.80000000005</v>
      </c>
      <c r="K131" s="47">
        <f t="shared" si="51"/>
        <v>454633.10000000003</v>
      </c>
    </row>
    <row r="132" spans="1:19" s="6" customFormat="1" ht="42" customHeight="1" x14ac:dyDescent="0.3">
      <c r="B132" s="63" t="s">
        <v>114</v>
      </c>
      <c r="C132" s="48">
        <f>D132+E132</f>
        <v>797578.10000000009</v>
      </c>
      <c r="D132" s="48">
        <f>D133-D134+D135+D136</f>
        <v>-791716.5</v>
      </c>
      <c r="E132" s="48">
        <f t="shared" ref="E132:K132" si="52">E133-E134+E135+E136</f>
        <v>1589294.6</v>
      </c>
      <c r="F132" s="48">
        <f t="shared" si="52"/>
        <v>1589294.5999999999</v>
      </c>
      <c r="G132" s="48">
        <f t="shared" si="52"/>
        <v>0</v>
      </c>
      <c r="H132" s="48">
        <f t="shared" si="52"/>
        <v>-323283.40000000002</v>
      </c>
      <c r="I132" s="48">
        <f t="shared" si="52"/>
        <v>-763296.20000000007</v>
      </c>
      <c r="J132" s="48">
        <f t="shared" si="52"/>
        <v>440012.80000000005</v>
      </c>
      <c r="K132" s="48">
        <f t="shared" si="52"/>
        <v>454633.10000000003</v>
      </c>
    </row>
    <row r="133" spans="1:19" s="15" customFormat="1" ht="45" customHeight="1" x14ac:dyDescent="0.3">
      <c r="A133" s="15">
        <v>208100</v>
      </c>
      <c r="B133" s="64" t="s">
        <v>115</v>
      </c>
      <c r="C133" s="51">
        <f t="shared" ref="C133:C136" si="53">D133+E133</f>
        <v>937368.1</v>
      </c>
      <c r="D133" s="52">
        <v>887772.2</v>
      </c>
      <c r="E133" s="52">
        <v>49595.9</v>
      </c>
      <c r="F133" s="52">
        <v>6830.9</v>
      </c>
      <c r="G133" s="52">
        <v>0</v>
      </c>
      <c r="H133" s="51">
        <f t="shared" ref="H133:H136" si="54">I133+J133</f>
        <v>937368.1</v>
      </c>
      <c r="I133" s="52">
        <v>887772.2</v>
      </c>
      <c r="J133" s="52">
        <v>49595.9</v>
      </c>
      <c r="K133" s="52">
        <v>6830.9</v>
      </c>
    </row>
    <row r="134" spans="1:19" s="15" customFormat="1" ht="47.45" customHeight="1" x14ac:dyDescent="0.3">
      <c r="B134" s="64" t="s">
        <v>116</v>
      </c>
      <c r="C134" s="51">
        <f t="shared" si="53"/>
        <v>139790</v>
      </c>
      <c r="D134" s="52">
        <v>130764.9</v>
      </c>
      <c r="E134" s="52">
        <v>9025.1</v>
      </c>
      <c r="F134" s="52">
        <v>0</v>
      </c>
      <c r="G134" s="52">
        <v>0</v>
      </c>
      <c r="H134" s="51">
        <f t="shared" si="54"/>
        <v>1260651.5</v>
      </c>
      <c r="I134" s="52">
        <v>1202276.5</v>
      </c>
      <c r="J134" s="52">
        <v>58375</v>
      </c>
      <c r="K134" s="52">
        <v>23533.7</v>
      </c>
    </row>
    <row r="135" spans="1:19" s="15" customFormat="1" ht="91.15" customHeight="1" x14ac:dyDescent="0.3">
      <c r="B135" s="63" t="s">
        <v>117</v>
      </c>
      <c r="C135" s="48">
        <f t="shared" ref="C135" si="55">D135+E135</f>
        <v>0</v>
      </c>
      <c r="D135" s="40">
        <v>-1582463.7</v>
      </c>
      <c r="E135" s="40">
        <f>-D135</f>
        <v>1582463.7</v>
      </c>
      <c r="F135" s="40">
        <f>E135</f>
        <v>1582463.7</v>
      </c>
      <c r="G135" s="40">
        <v>0</v>
      </c>
      <c r="H135" s="48">
        <f t="shared" ref="H135" si="56">I135+J135</f>
        <v>0</v>
      </c>
      <c r="I135" s="40">
        <v>-471335.9</v>
      </c>
      <c r="J135" s="40">
        <f>-I135</f>
        <v>471335.9</v>
      </c>
      <c r="K135" s="40">
        <f>J135</f>
        <v>471335.9</v>
      </c>
    </row>
    <row r="136" spans="1:19" s="15" customFormat="1" ht="63.6" customHeight="1" x14ac:dyDescent="0.3">
      <c r="B136" s="63" t="s">
        <v>125</v>
      </c>
      <c r="C136" s="48">
        <f t="shared" si="53"/>
        <v>0</v>
      </c>
      <c r="D136" s="40">
        <v>33739.9</v>
      </c>
      <c r="E136" s="40">
        <v>-33739.9</v>
      </c>
      <c r="F136" s="40">
        <v>0</v>
      </c>
      <c r="G136" s="40">
        <v>0</v>
      </c>
      <c r="H136" s="48">
        <f t="shared" si="54"/>
        <v>0</v>
      </c>
      <c r="I136" s="40">
        <v>22544</v>
      </c>
      <c r="J136" s="40">
        <v>-22544</v>
      </c>
      <c r="K136" s="40">
        <v>0</v>
      </c>
    </row>
    <row r="137" spans="1:19" ht="61.15" customHeight="1" x14ac:dyDescent="0.25">
      <c r="B137" s="63" t="s">
        <v>131</v>
      </c>
      <c r="C137" s="48">
        <f t="shared" ref="C137" si="57">D137+E137</f>
        <v>457869.2</v>
      </c>
      <c r="D137" s="40">
        <v>457869.2</v>
      </c>
      <c r="E137" s="40">
        <v>0</v>
      </c>
      <c r="F137" s="40">
        <v>0</v>
      </c>
      <c r="G137" s="40">
        <v>0</v>
      </c>
      <c r="H137" s="48">
        <f t="shared" ref="H137" si="58">I137+J137</f>
        <v>0</v>
      </c>
      <c r="I137" s="40">
        <v>0</v>
      </c>
      <c r="J137" s="40">
        <v>0</v>
      </c>
      <c r="K137" s="40">
        <v>0</v>
      </c>
    </row>
    <row r="138" spans="1:19" ht="30" customHeight="1" x14ac:dyDescent="0.3">
      <c r="B138" s="5"/>
      <c r="C138" s="109"/>
      <c r="D138" s="109"/>
      <c r="E138" s="109"/>
      <c r="F138" s="109"/>
      <c r="G138" s="109"/>
      <c r="H138" s="109"/>
      <c r="I138" s="109"/>
      <c r="J138" s="109"/>
      <c r="K138" s="109"/>
    </row>
    <row r="139" spans="1:19" s="110" customFormat="1" ht="142.15" customHeight="1" x14ac:dyDescent="0.55000000000000004">
      <c r="B139" s="113" t="s">
        <v>133</v>
      </c>
      <c r="C139" s="114"/>
      <c r="D139" s="114"/>
      <c r="E139" s="114"/>
      <c r="F139" s="115"/>
      <c r="G139" s="116"/>
      <c r="H139" s="122" t="s">
        <v>134</v>
      </c>
      <c r="I139" s="122"/>
      <c r="J139" s="122"/>
      <c r="K139" s="122"/>
      <c r="L139" s="112"/>
      <c r="M139" s="112"/>
      <c r="N139" s="111"/>
      <c r="O139" s="111"/>
      <c r="P139" s="111"/>
      <c r="Q139" s="111"/>
      <c r="R139" s="111"/>
      <c r="S139" s="111"/>
    </row>
    <row r="140" spans="1:19" s="6" customFormat="1" ht="50.45" customHeight="1" x14ac:dyDescent="0.3">
      <c r="B140" s="77"/>
      <c r="C140" s="78"/>
      <c r="D140" s="79"/>
      <c r="E140" s="86"/>
      <c r="F140" s="86"/>
      <c r="G140" s="79"/>
      <c r="H140" s="78"/>
      <c r="I140" s="79"/>
      <c r="J140" s="79"/>
      <c r="K140" s="79"/>
    </row>
    <row r="141" spans="1:19" s="6" customFormat="1" ht="20.25" x14ac:dyDescent="0.3">
      <c r="B141" s="77"/>
      <c r="C141" s="82"/>
      <c r="D141" s="77"/>
      <c r="E141" s="83"/>
      <c r="F141" s="83"/>
      <c r="G141" s="84"/>
      <c r="H141" s="85"/>
      <c r="I141" s="77"/>
      <c r="J141" s="84"/>
      <c r="K141" s="84"/>
    </row>
    <row r="142" spans="1:19" x14ac:dyDescent="0.25">
      <c r="B142" s="5"/>
      <c r="J142" s="10"/>
      <c r="K142" s="10"/>
    </row>
    <row r="143" spans="1:19" x14ac:dyDescent="0.25">
      <c r="B143" s="5"/>
      <c r="J143" s="10"/>
      <c r="K143" s="10"/>
    </row>
    <row r="144" spans="1:19" x14ac:dyDescent="0.25">
      <c r="B144" s="5"/>
      <c r="J144" s="10"/>
      <c r="K144" s="10"/>
    </row>
    <row r="145" spans="2:11" x14ac:dyDescent="0.25">
      <c r="B145" s="5"/>
      <c r="J145" s="10"/>
      <c r="K145" s="10"/>
    </row>
    <row r="146" spans="2:11" x14ac:dyDescent="0.25">
      <c r="B146" s="5"/>
      <c r="J146" s="10"/>
      <c r="K146" s="10"/>
    </row>
    <row r="147" spans="2:11" x14ac:dyDescent="0.25">
      <c r="B147" s="5"/>
      <c r="J147" s="10"/>
      <c r="K147" s="10"/>
    </row>
    <row r="148" spans="2:11" x14ac:dyDescent="0.25">
      <c r="B148" s="5"/>
      <c r="J148" s="10"/>
      <c r="K148" s="10"/>
    </row>
    <row r="149" spans="2:11" x14ac:dyDescent="0.25">
      <c r="B149" s="5"/>
      <c r="J149" s="10"/>
      <c r="K149" s="10"/>
    </row>
    <row r="150" spans="2:11" x14ac:dyDescent="0.25">
      <c r="B150" s="5"/>
      <c r="J150" s="10"/>
      <c r="K150" s="10"/>
    </row>
    <row r="151" spans="2:11" x14ac:dyDescent="0.25">
      <c r="B151" s="5"/>
      <c r="J151" s="10"/>
      <c r="K151" s="10"/>
    </row>
    <row r="152" spans="2:11" x14ac:dyDescent="0.25">
      <c r="J152" s="10"/>
      <c r="K152" s="10"/>
    </row>
    <row r="153" spans="2:11" x14ac:dyDescent="0.25">
      <c r="J153" s="10"/>
      <c r="K153" s="10"/>
    </row>
    <row r="154" spans="2:11" x14ac:dyDescent="0.25">
      <c r="J154" s="10"/>
      <c r="K154" s="10"/>
    </row>
    <row r="155" spans="2:11" x14ac:dyDescent="0.25">
      <c r="E155" s="10"/>
      <c r="F155" s="10"/>
      <c r="J155" s="10"/>
      <c r="K155" s="10"/>
    </row>
    <row r="156" spans="2:11" x14ac:dyDescent="0.25">
      <c r="E156" s="10"/>
      <c r="F156" s="10"/>
      <c r="J156" s="10"/>
      <c r="K156" s="10"/>
    </row>
    <row r="157" spans="2:11" x14ac:dyDescent="0.25">
      <c r="E157" s="10"/>
      <c r="F157" s="10"/>
      <c r="J157" s="10"/>
      <c r="K157" s="10"/>
    </row>
    <row r="158" spans="2:11" x14ac:dyDescent="0.25">
      <c r="E158" s="10"/>
      <c r="F158" s="10"/>
      <c r="J158" s="10"/>
      <c r="K158" s="10"/>
    </row>
    <row r="159" spans="2:11" x14ac:dyDescent="0.25">
      <c r="E159" s="10"/>
      <c r="F159" s="10"/>
      <c r="J159" s="10"/>
      <c r="K159" s="10"/>
    </row>
    <row r="160" spans="2:11" x14ac:dyDescent="0.25">
      <c r="E160" s="10"/>
      <c r="F160" s="10"/>
      <c r="J160" s="10"/>
      <c r="K160" s="10"/>
    </row>
    <row r="161" spans="5:11" x14ac:dyDescent="0.25">
      <c r="E161" s="10"/>
      <c r="F161" s="10"/>
      <c r="J161" s="10"/>
      <c r="K161" s="10"/>
    </row>
    <row r="162" spans="5:11" x14ac:dyDescent="0.25">
      <c r="E162" s="10"/>
      <c r="F162" s="10"/>
      <c r="J162" s="10"/>
      <c r="K162" s="10"/>
    </row>
    <row r="163" spans="5:11" x14ac:dyDescent="0.25">
      <c r="E163" s="10"/>
      <c r="F163" s="10"/>
      <c r="J163" s="10"/>
      <c r="K163" s="10"/>
    </row>
    <row r="164" spans="5:11" x14ac:dyDescent="0.25">
      <c r="E164" s="10"/>
      <c r="F164" s="10"/>
      <c r="J164" s="10"/>
      <c r="K164" s="10"/>
    </row>
    <row r="165" spans="5:11" x14ac:dyDescent="0.25">
      <c r="E165" s="10"/>
      <c r="F165" s="10"/>
      <c r="J165" s="10"/>
      <c r="K165" s="10"/>
    </row>
    <row r="166" spans="5:11" x14ac:dyDescent="0.25">
      <c r="E166" s="10"/>
      <c r="F166" s="10"/>
      <c r="J166" s="10"/>
      <c r="K166" s="10"/>
    </row>
    <row r="167" spans="5:11" x14ac:dyDescent="0.25">
      <c r="E167" s="10"/>
      <c r="F167" s="10"/>
      <c r="J167" s="10"/>
      <c r="K167" s="10"/>
    </row>
    <row r="168" spans="5:11" x14ac:dyDescent="0.25">
      <c r="E168" s="10"/>
      <c r="F168" s="10"/>
      <c r="J168" s="10"/>
      <c r="K168" s="10"/>
    </row>
    <row r="169" spans="5:11" x14ac:dyDescent="0.25">
      <c r="E169" s="10"/>
      <c r="F169" s="10"/>
      <c r="J169" s="10"/>
      <c r="K169" s="10"/>
    </row>
    <row r="170" spans="5:11" x14ac:dyDescent="0.25">
      <c r="E170" s="10"/>
      <c r="F170" s="10"/>
      <c r="J170" s="10"/>
      <c r="K170" s="10"/>
    </row>
    <row r="171" spans="5:11" x14ac:dyDescent="0.25">
      <c r="E171" s="10"/>
      <c r="F171" s="10"/>
      <c r="J171" s="10"/>
      <c r="K171" s="10"/>
    </row>
    <row r="172" spans="5:11" x14ac:dyDescent="0.25">
      <c r="E172" s="10"/>
      <c r="F172" s="10"/>
      <c r="J172" s="10"/>
      <c r="K172" s="10"/>
    </row>
    <row r="173" spans="5:11" x14ac:dyDescent="0.25">
      <c r="E173" s="10"/>
      <c r="F173" s="10"/>
      <c r="J173" s="10"/>
      <c r="K173" s="10"/>
    </row>
    <row r="174" spans="5:11" x14ac:dyDescent="0.25">
      <c r="E174" s="10"/>
      <c r="F174" s="10"/>
      <c r="J174" s="10"/>
      <c r="K174" s="10"/>
    </row>
    <row r="175" spans="5:11" x14ac:dyDescent="0.25">
      <c r="E175" s="10"/>
      <c r="F175" s="10"/>
      <c r="J175" s="10"/>
      <c r="K175" s="10"/>
    </row>
    <row r="176" spans="5:11" x14ac:dyDescent="0.25">
      <c r="E176" s="10"/>
      <c r="F176" s="10"/>
      <c r="J176" s="10"/>
      <c r="K176" s="10"/>
    </row>
    <row r="177" spans="5:11" x14ac:dyDescent="0.25">
      <c r="E177" s="10"/>
      <c r="F177" s="10"/>
      <c r="J177" s="10"/>
      <c r="K177" s="10"/>
    </row>
    <row r="178" spans="5:11" x14ac:dyDescent="0.25">
      <c r="E178" s="10"/>
      <c r="F178" s="10"/>
      <c r="J178" s="10"/>
      <c r="K178" s="10"/>
    </row>
    <row r="179" spans="5:11" x14ac:dyDescent="0.25">
      <c r="E179" s="10"/>
      <c r="F179" s="10"/>
      <c r="J179" s="10"/>
      <c r="K179" s="10"/>
    </row>
    <row r="180" spans="5:11" x14ac:dyDescent="0.25">
      <c r="E180" s="10"/>
      <c r="F180" s="10"/>
      <c r="J180" s="10"/>
      <c r="K180" s="10"/>
    </row>
    <row r="181" spans="5:11" x14ac:dyDescent="0.25">
      <c r="E181" s="10"/>
      <c r="F181" s="10"/>
      <c r="J181" s="10"/>
      <c r="K181" s="10"/>
    </row>
    <row r="182" spans="5:11" x14ac:dyDescent="0.25">
      <c r="E182" s="10"/>
      <c r="F182" s="10"/>
      <c r="J182" s="10"/>
      <c r="K182" s="10"/>
    </row>
    <row r="183" spans="5:11" x14ac:dyDescent="0.25">
      <c r="E183" s="10"/>
      <c r="F183" s="10"/>
      <c r="J183" s="10"/>
      <c r="K183" s="10"/>
    </row>
    <row r="184" spans="5:11" x14ac:dyDescent="0.25">
      <c r="E184" s="10"/>
      <c r="F184" s="10"/>
      <c r="J184" s="10"/>
      <c r="K184" s="10"/>
    </row>
    <row r="185" spans="5:11" x14ac:dyDescent="0.25">
      <c r="E185" s="10"/>
      <c r="F185" s="10"/>
      <c r="J185" s="10"/>
      <c r="K185" s="10"/>
    </row>
    <row r="186" spans="5:11" x14ac:dyDescent="0.25">
      <c r="E186" s="10"/>
      <c r="F186" s="10"/>
      <c r="J186" s="10"/>
      <c r="K186" s="10"/>
    </row>
    <row r="187" spans="5:11" x14ac:dyDescent="0.25">
      <c r="E187" s="10"/>
      <c r="F187" s="10"/>
      <c r="J187" s="10"/>
      <c r="K187" s="10"/>
    </row>
    <row r="188" spans="5:11" x14ac:dyDescent="0.25">
      <c r="E188" s="10"/>
      <c r="F188" s="10"/>
      <c r="J188" s="10"/>
      <c r="K188" s="10"/>
    </row>
    <row r="189" spans="5:11" x14ac:dyDescent="0.25">
      <c r="E189" s="10"/>
      <c r="F189" s="10"/>
      <c r="J189" s="10"/>
      <c r="K189" s="10"/>
    </row>
    <row r="190" spans="5:11" x14ac:dyDescent="0.25">
      <c r="E190" s="10"/>
      <c r="F190" s="10"/>
      <c r="J190" s="10"/>
      <c r="K190" s="10"/>
    </row>
    <row r="191" spans="5:11" x14ac:dyDescent="0.25">
      <c r="E191" s="10"/>
      <c r="F191" s="10"/>
      <c r="J191" s="10"/>
      <c r="K191" s="10"/>
    </row>
    <row r="192" spans="5:11" x14ac:dyDescent="0.25">
      <c r="E192" s="10"/>
      <c r="F192" s="10"/>
      <c r="J192" s="10"/>
      <c r="K192" s="10"/>
    </row>
    <row r="193" spans="5:11" x14ac:dyDescent="0.25">
      <c r="E193" s="10"/>
      <c r="F193" s="10"/>
      <c r="J193" s="10"/>
      <c r="K193" s="10"/>
    </row>
    <row r="194" spans="5:11" x14ac:dyDescent="0.25">
      <c r="E194" s="10"/>
      <c r="F194" s="10"/>
      <c r="J194" s="10"/>
      <c r="K194" s="10"/>
    </row>
    <row r="195" spans="5:11" x14ac:dyDescent="0.25">
      <c r="E195" s="10"/>
      <c r="F195" s="10"/>
      <c r="J195" s="10"/>
      <c r="K195" s="10"/>
    </row>
    <row r="196" spans="5:11" x14ac:dyDescent="0.25">
      <c r="E196" s="10"/>
      <c r="F196" s="10"/>
      <c r="J196" s="10"/>
      <c r="K196" s="10"/>
    </row>
    <row r="197" spans="5:11" x14ac:dyDescent="0.25">
      <c r="E197" s="10"/>
      <c r="F197" s="10"/>
      <c r="J197" s="10"/>
      <c r="K197" s="10"/>
    </row>
    <row r="198" spans="5:11" x14ac:dyDescent="0.25">
      <c r="E198" s="10"/>
      <c r="F198" s="10"/>
      <c r="J198" s="10"/>
      <c r="K198" s="10"/>
    </row>
    <row r="199" spans="5:11" x14ac:dyDescent="0.25">
      <c r="E199" s="10"/>
      <c r="F199" s="10"/>
      <c r="J199" s="10"/>
      <c r="K199" s="10"/>
    </row>
    <row r="200" spans="5:11" x14ac:dyDescent="0.25">
      <c r="E200" s="10"/>
      <c r="F200" s="10"/>
      <c r="J200" s="10"/>
      <c r="K200" s="10"/>
    </row>
    <row r="201" spans="5:11" x14ac:dyDescent="0.25">
      <c r="E201" s="10"/>
      <c r="F201" s="10"/>
      <c r="J201" s="10"/>
      <c r="K201" s="10"/>
    </row>
    <row r="202" spans="5:11" x14ac:dyDescent="0.25">
      <c r="E202" s="10"/>
      <c r="F202" s="10"/>
      <c r="J202" s="10"/>
      <c r="K202" s="10"/>
    </row>
    <row r="203" spans="5:11" x14ac:dyDescent="0.25">
      <c r="E203" s="10"/>
      <c r="F203" s="10"/>
      <c r="J203" s="10"/>
      <c r="K203" s="10"/>
    </row>
    <row r="204" spans="5:11" x14ac:dyDescent="0.25">
      <c r="E204" s="10"/>
      <c r="F204" s="10"/>
      <c r="J204" s="10"/>
      <c r="K204" s="10"/>
    </row>
    <row r="205" spans="5:11" x14ac:dyDescent="0.25">
      <c r="E205" s="10"/>
      <c r="F205" s="10"/>
      <c r="J205" s="10"/>
      <c r="K205" s="10"/>
    </row>
    <row r="206" spans="5:11" x14ac:dyDescent="0.25">
      <c r="E206" s="10"/>
      <c r="F206" s="10"/>
      <c r="J206" s="10"/>
      <c r="K206" s="10"/>
    </row>
    <row r="207" spans="5:11" x14ac:dyDescent="0.25">
      <c r="E207" s="10"/>
      <c r="F207" s="10"/>
      <c r="J207" s="10"/>
      <c r="K207" s="10"/>
    </row>
    <row r="208" spans="5:11" x14ac:dyDescent="0.25">
      <c r="E208" s="10"/>
      <c r="F208" s="10"/>
      <c r="J208" s="10"/>
      <c r="K208" s="10"/>
    </row>
    <row r="209" spans="5:11" x14ac:dyDescent="0.25">
      <c r="E209" s="10"/>
      <c r="F209" s="10"/>
      <c r="J209" s="10"/>
      <c r="K209" s="10"/>
    </row>
    <row r="210" spans="5:11" x14ac:dyDescent="0.25">
      <c r="E210" s="10"/>
      <c r="F210" s="10"/>
      <c r="J210" s="10"/>
      <c r="K210" s="10"/>
    </row>
    <row r="211" spans="5:11" x14ac:dyDescent="0.25">
      <c r="E211" s="10"/>
      <c r="F211" s="10"/>
      <c r="J211" s="10"/>
      <c r="K211" s="10"/>
    </row>
    <row r="212" spans="5:11" x14ac:dyDescent="0.25">
      <c r="E212" s="10"/>
      <c r="F212" s="10"/>
      <c r="J212" s="10"/>
      <c r="K212" s="10"/>
    </row>
    <row r="213" spans="5:11" x14ac:dyDescent="0.25">
      <c r="E213" s="10"/>
      <c r="F213" s="10"/>
      <c r="J213" s="10"/>
      <c r="K213" s="10"/>
    </row>
    <row r="214" spans="5:11" x14ac:dyDescent="0.25">
      <c r="E214" s="10"/>
      <c r="F214" s="10"/>
      <c r="J214" s="10"/>
      <c r="K214" s="10"/>
    </row>
    <row r="215" spans="5:11" x14ac:dyDescent="0.25">
      <c r="E215" s="10"/>
      <c r="F215" s="10"/>
      <c r="J215" s="10"/>
      <c r="K215" s="10"/>
    </row>
    <row r="216" spans="5:11" x14ac:dyDescent="0.25">
      <c r="E216" s="10"/>
      <c r="F216" s="10"/>
      <c r="J216" s="10"/>
      <c r="K216" s="10"/>
    </row>
    <row r="217" spans="5:11" x14ac:dyDescent="0.25">
      <c r="E217" s="10"/>
      <c r="F217" s="10"/>
      <c r="J217" s="10"/>
      <c r="K217" s="10"/>
    </row>
    <row r="218" spans="5:11" x14ac:dyDescent="0.25">
      <c r="E218" s="10"/>
      <c r="F218" s="10"/>
      <c r="J218" s="10"/>
      <c r="K218" s="10"/>
    </row>
    <row r="219" spans="5:11" x14ac:dyDescent="0.25">
      <c r="E219" s="10"/>
      <c r="F219" s="10"/>
      <c r="J219" s="10"/>
      <c r="K219" s="10"/>
    </row>
    <row r="220" spans="5:11" x14ac:dyDescent="0.25">
      <c r="E220" s="10"/>
      <c r="F220" s="10"/>
      <c r="J220" s="10"/>
      <c r="K220" s="10"/>
    </row>
    <row r="221" spans="5:11" x14ac:dyDescent="0.25">
      <c r="E221" s="10"/>
      <c r="F221" s="10"/>
      <c r="J221" s="10"/>
      <c r="K221" s="10"/>
    </row>
    <row r="222" spans="5:11" x14ac:dyDescent="0.25">
      <c r="E222" s="10"/>
      <c r="F222" s="10"/>
      <c r="J222" s="10"/>
      <c r="K222" s="10"/>
    </row>
    <row r="223" spans="5:11" x14ac:dyDescent="0.25">
      <c r="E223" s="10"/>
      <c r="F223" s="10"/>
      <c r="J223" s="10"/>
      <c r="K223" s="10"/>
    </row>
    <row r="224" spans="5:11" x14ac:dyDescent="0.25">
      <c r="E224" s="10"/>
      <c r="F224" s="10"/>
      <c r="J224" s="10"/>
      <c r="K224" s="10"/>
    </row>
    <row r="225" spans="5:11" x14ac:dyDescent="0.25">
      <c r="E225" s="10"/>
      <c r="F225" s="10"/>
      <c r="J225" s="10"/>
      <c r="K225" s="10"/>
    </row>
    <row r="226" spans="5:11" x14ac:dyDescent="0.25">
      <c r="E226" s="10"/>
      <c r="F226" s="10"/>
      <c r="J226" s="10"/>
      <c r="K226" s="10"/>
    </row>
    <row r="227" spans="5:11" x14ac:dyDescent="0.25">
      <c r="E227" s="10"/>
      <c r="F227" s="10"/>
      <c r="J227" s="10"/>
      <c r="K227" s="10"/>
    </row>
    <row r="228" spans="5:11" x14ac:dyDescent="0.25">
      <c r="E228" s="10"/>
      <c r="F228" s="10"/>
      <c r="J228" s="10"/>
      <c r="K228" s="10"/>
    </row>
    <row r="229" spans="5:11" x14ac:dyDescent="0.25">
      <c r="E229" s="10"/>
      <c r="F229" s="10"/>
      <c r="J229" s="10"/>
      <c r="K229" s="10"/>
    </row>
    <row r="230" spans="5:11" x14ac:dyDescent="0.25">
      <c r="E230" s="10"/>
      <c r="F230" s="10"/>
      <c r="J230" s="10"/>
      <c r="K230" s="10"/>
    </row>
    <row r="231" spans="5:11" x14ac:dyDescent="0.25">
      <c r="E231" s="10"/>
      <c r="F231" s="10"/>
      <c r="J231" s="10"/>
      <c r="K231" s="10"/>
    </row>
    <row r="232" spans="5:11" x14ac:dyDescent="0.25">
      <c r="E232" s="10"/>
      <c r="F232" s="10"/>
      <c r="J232" s="10"/>
      <c r="K232" s="10"/>
    </row>
    <row r="233" spans="5:11" x14ac:dyDescent="0.25">
      <c r="E233" s="10"/>
      <c r="F233" s="10"/>
      <c r="J233" s="10"/>
      <c r="K233" s="10"/>
    </row>
    <row r="234" spans="5:11" x14ac:dyDescent="0.25">
      <c r="E234" s="10"/>
      <c r="F234" s="10"/>
      <c r="J234" s="10"/>
      <c r="K234" s="10"/>
    </row>
    <row r="235" spans="5:11" x14ac:dyDescent="0.25">
      <c r="E235" s="10"/>
      <c r="F235" s="10"/>
      <c r="J235" s="10"/>
      <c r="K235" s="10"/>
    </row>
    <row r="236" spans="5:11" x14ac:dyDescent="0.25">
      <c r="E236" s="10"/>
      <c r="F236" s="10"/>
      <c r="J236" s="10"/>
      <c r="K236" s="10"/>
    </row>
    <row r="237" spans="5:11" x14ac:dyDescent="0.25">
      <c r="E237" s="10"/>
      <c r="F237" s="10"/>
      <c r="J237" s="10"/>
      <c r="K237" s="10"/>
    </row>
    <row r="238" spans="5:11" x14ac:dyDescent="0.25">
      <c r="E238" s="10"/>
      <c r="F238" s="10"/>
      <c r="J238" s="10"/>
      <c r="K238" s="10"/>
    </row>
    <row r="239" spans="5:11" x14ac:dyDescent="0.25">
      <c r="E239" s="10"/>
      <c r="F239" s="10"/>
      <c r="J239" s="10"/>
      <c r="K239" s="10"/>
    </row>
    <row r="240" spans="5:11" x14ac:dyDescent="0.25">
      <c r="E240" s="10"/>
      <c r="F240" s="10"/>
      <c r="J240" s="10"/>
      <c r="K240" s="10"/>
    </row>
    <row r="241" spans="5:11" x14ac:dyDescent="0.25">
      <c r="E241" s="10"/>
      <c r="F241" s="10"/>
      <c r="J241" s="10"/>
      <c r="K241" s="10"/>
    </row>
    <row r="242" spans="5:11" x14ac:dyDescent="0.25">
      <c r="E242" s="10"/>
      <c r="F242" s="10"/>
      <c r="J242" s="10"/>
      <c r="K242" s="10"/>
    </row>
    <row r="243" spans="5:11" x14ac:dyDescent="0.25">
      <c r="E243" s="10"/>
      <c r="F243" s="10"/>
      <c r="J243" s="10"/>
      <c r="K243" s="10"/>
    </row>
    <row r="244" spans="5:11" x14ac:dyDescent="0.25">
      <c r="E244" s="10"/>
      <c r="F244" s="10"/>
      <c r="J244" s="10"/>
      <c r="K244" s="10"/>
    </row>
    <row r="245" spans="5:11" x14ac:dyDescent="0.25">
      <c r="E245" s="10"/>
      <c r="F245" s="10"/>
      <c r="J245" s="10"/>
      <c r="K245" s="10"/>
    </row>
    <row r="246" spans="5:11" x14ac:dyDescent="0.25">
      <c r="E246" s="10"/>
      <c r="F246" s="10"/>
      <c r="J246" s="10"/>
      <c r="K246" s="10"/>
    </row>
    <row r="247" spans="5:11" x14ac:dyDescent="0.25">
      <c r="E247" s="10"/>
      <c r="F247" s="10"/>
      <c r="J247" s="10"/>
      <c r="K247" s="10"/>
    </row>
    <row r="248" spans="5:11" x14ac:dyDescent="0.25">
      <c r="E248" s="10"/>
      <c r="F248" s="10"/>
      <c r="J248" s="10"/>
      <c r="K248" s="10"/>
    </row>
    <row r="249" spans="5:11" x14ac:dyDescent="0.25">
      <c r="E249" s="10"/>
      <c r="F249" s="10"/>
      <c r="J249" s="10"/>
      <c r="K249" s="10"/>
    </row>
    <row r="250" spans="5:11" x14ac:dyDescent="0.25">
      <c r="E250" s="10"/>
      <c r="F250" s="10"/>
      <c r="J250" s="10"/>
      <c r="K250" s="10"/>
    </row>
    <row r="251" spans="5:11" x14ac:dyDescent="0.25">
      <c r="E251" s="10"/>
      <c r="F251" s="10"/>
      <c r="J251" s="10"/>
      <c r="K251" s="10"/>
    </row>
    <row r="252" spans="5:11" x14ac:dyDescent="0.25">
      <c r="E252" s="10"/>
      <c r="F252" s="10"/>
      <c r="J252" s="10"/>
      <c r="K252" s="10"/>
    </row>
    <row r="253" spans="5:11" x14ac:dyDescent="0.25">
      <c r="E253" s="10"/>
      <c r="F253" s="10"/>
      <c r="J253" s="10"/>
      <c r="K253" s="10"/>
    </row>
    <row r="254" spans="5:11" x14ac:dyDescent="0.25">
      <c r="E254" s="10"/>
      <c r="F254" s="10"/>
      <c r="J254" s="10"/>
      <c r="K254" s="10"/>
    </row>
    <row r="255" spans="5:11" x14ac:dyDescent="0.25">
      <c r="E255" s="10"/>
      <c r="F255" s="10"/>
      <c r="J255" s="10"/>
      <c r="K255" s="10"/>
    </row>
    <row r="256" spans="5:11" x14ac:dyDescent="0.25">
      <c r="E256" s="10"/>
      <c r="F256" s="10"/>
      <c r="J256" s="10"/>
      <c r="K256" s="10"/>
    </row>
    <row r="257" spans="5:11" x14ac:dyDescent="0.25">
      <c r="E257" s="10"/>
      <c r="F257" s="10"/>
      <c r="J257" s="10"/>
      <c r="K257" s="10"/>
    </row>
  </sheetData>
  <sheetProtection selectLockedCells="1" selectUnlockedCells="1"/>
  <mergeCells count="19">
    <mergeCell ref="H139:K139"/>
    <mergeCell ref="B5:K5"/>
    <mergeCell ref="D8:F8"/>
    <mergeCell ref="I9:I12"/>
    <mergeCell ref="J9:J12"/>
    <mergeCell ref="B8:B12"/>
    <mergeCell ref="I8:K8"/>
    <mergeCell ref="D9:D12"/>
    <mergeCell ref="C8:C12"/>
    <mergeCell ref="G8:G12"/>
    <mergeCell ref="B6:K6"/>
    <mergeCell ref="E9:E12"/>
    <mergeCell ref="K9:K12"/>
    <mergeCell ref="F9:F12"/>
    <mergeCell ref="H8:H12"/>
    <mergeCell ref="H1:K1"/>
    <mergeCell ref="H2:K2"/>
    <mergeCell ref="B4:K4"/>
    <mergeCell ref="I3:J3"/>
  </mergeCells>
  <printOptions horizontalCentered="1"/>
  <pageMargins left="0.19685039370078741" right="0.19685039370078741" top="0.43307086614173229" bottom="0.39370078740157483" header="0" footer="0.51181102362204722"/>
  <pageSetup paperSize="9" scale="50" firstPageNumber="0" orientation="landscape" r:id="rId1"/>
  <headerFooter differentFirst="1" alignWithMargins="0">
    <oddHeader xml:space="preserve">&amp;C&amp;"Arial Cyr,полужирный"&amp;16&amp;P&amp;R&amp;"Times New Roman,курсив"&amp;24Продовження додатка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01.08.2024</vt:lpstr>
      <vt:lpstr>'01.08.2024'!Excel_BuiltIn__FilterDatabase</vt:lpstr>
      <vt:lpstr>'01.08.2024'!Заголовки_для_печати</vt:lpstr>
      <vt:lpstr>'01.08.2024'!Область_печати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fin204</dc:creator>
  <cp:lastModifiedBy>org301</cp:lastModifiedBy>
  <cp:lastPrinted>2024-08-13T10:31:01Z</cp:lastPrinted>
  <dcterms:created xsi:type="dcterms:W3CDTF">2019-03-04T11:16:34Z</dcterms:created>
  <dcterms:modified xsi:type="dcterms:W3CDTF">2024-08-27T06:29:49Z</dcterms:modified>
</cp:coreProperties>
</file>