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KDocFlow\FilesDoc\"/>
    </mc:Choice>
  </mc:AlternateContent>
  <bookViews>
    <workbookView xWindow="10995" yWindow="75" windowWidth="11310" windowHeight="9150"/>
  </bookViews>
  <sheets>
    <sheet name="01.04.2024" sheetId="1" r:id="rId1"/>
  </sheets>
  <definedNames>
    <definedName name="Excel_BuiltIn__FilterDatabase" localSheetId="0">'01.04.2024'!$C$61:$K$130</definedName>
    <definedName name="_xlnm.Print_Titles" localSheetId="0">'01.04.2024'!$16:$16</definedName>
    <definedName name="_xlnm.Print_Area" localSheetId="0">'01.04.2024'!$C$1:$L$140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5" i="1" l="1"/>
  <c r="L111" i="1"/>
  <c r="K111" i="1"/>
  <c r="J111" i="1"/>
  <c r="I111" i="1" s="1"/>
  <c r="H111" i="1"/>
  <c r="G111" i="1"/>
  <c r="F111" i="1"/>
  <c r="G108" i="1"/>
  <c r="E111" i="1"/>
  <c r="D111" i="1" l="1"/>
  <c r="J132" i="1"/>
  <c r="J42" i="1" l="1"/>
  <c r="E59" i="1"/>
  <c r="I59" i="1" l="1"/>
  <c r="D47" i="1"/>
  <c r="D48" i="1"/>
  <c r="D38" i="1"/>
  <c r="D35" i="1"/>
  <c r="D24" i="1"/>
  <c r="D23" i="1"/>
  <c r="D21" i="1"/>
  <c r="D19" i="1"/>
  <c r="K135" i="1" l="1"/>
  <c r="E132" i="1"/>
  <c r="F135" i="1"/>
  <c r="F132" i="1" s="1"/>
  <c r="L135" i="1" l="1"/>
  <c r="L132" i="1" s="1"/>
  <c r="K132" i="1"/>
  <c r="K78" i="1"/>
  <c r="I133" i="1" l="1"/>
  <c r="D59" i="1" l="1"/>
  <c r="K57" i="1"/>
  <c r="K56" i="1"/>
  <c r="F56" i="1"/>
  <c r="G56" i="1" s="1"/>
  <c r="K55" i="1"/>
  <c r="L55" i="1" s="1"/>
  <c r="F55" i="1"/>
  <c r="G55" i="1" s="1"/>
  <c r="J53" i="1"/>
  <c r="I53" i="1"/>
  <c r="H53" i="1"/>
  <c r="E53" i="1"/>
  <c r="D53" i="1"/>
  <c r="I52" i="1"/>
  <c r="F52" i="1"/>
  <c r="G52" i="1" s="1"/>
  <c r="G40" i="1" s="1"/>
  <c r="K51" i="1"/>
  <c r="F51" i="1"/>
  <c r="J50" i="1"/>
  <c r="E50" i="1"/>
  <c r="K49" i="1"/>
  <c r="F49" i="1"/>
  <c r="J48" i="1"/>
  <c r="E48" i="1"/>
  <c r="J47" i="1"/>
  <c r="E47" i="1"/>
  <c r="J46" i="1"/>
  <c r="E46" i="1"/>
  <c r="J45" i="1"/>
  <c r="E45" i="1"/>
  <c r="J44" i="1"/>
  <c r="E44" i="1"/>
  <c r="J43" i="1"/>
  <c r="E43" i="1"/>
  <c r="E42" i="1"/>
  <c r="J41" i="1"/>
  <c r="E41" i="1"/>
  <c r="L40" i="1"/>
  <c r="H40" i="1"/>
  <c r="D40" i="1"/>
  <c r="K39" i="1"/>
  <c r="F39" i="1"/>
  <c r="J38" i="1"/>
  <c r="E38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I26" i="1"/>
  <c r="H26" i="1"/>
  <c r="H25" i="1" s="1"/>
  <c r="H18" i="1" s="1"/>
  <c r="D26" i="1"/>
  <c r="D25" i="1" s="1"/>
  <c r="D18" i="1" s="1"/>
  <c r="L25" i="1"/>
  <c r="K25" i="1"/>
  <c r="G25" i="1"/>
  <c r="G18" i="1" s="1"/>
  <c r="F25" i="1"/>
  <c r="J24" i="1"/>
  <c r="E24" i="1"/>
  <c r="J23" i="1"/>
  <c r="E23" i="1"/>
  <c r="J22" i="1"/>
  <c r="E22" i="1"/>
  <c r="J21" i="1"/>
  <c r="E21" i="1"/>
  <c r="J20" i="1"/>
  <c r="E20" i="1"/>
  <c r="J19" i="1"/>
  <c r="E19" i="1"/>
  <c r="F18" i="1" l="1"/>
  <c r="I40" i="1"/>
  <c r="F40" i="1"/>
  <c r="D58" i="1"/>
  <c r="D60" i="1" s="1"/>
  <c r="H58" i="1"/>
  <c r="H60" i="1" s="1"/>
  <c r="L18" i="1"/>
  <c r="I25" i="1"/>
  <c r="K53" i="1"/>
  <c r="G53" i="1"/>
  <c r="G58" i="1" s="1"/>
  <c r="G60" i="1" s="1"/>
  <c r="L56" i="1"/>
  <c r="K40" i="1"/>
  <c r="E40" i="1"/>
  <c r="J40" i="1"/>
  <c r="E26" i="1"/>
  <c r="E25" i="1" s="1"/>
  <c r="E18" i="1" s="1"/>
  <c r="K18" i="1"/>
  <c r="F53" i="1"/>
  <c r="J26" i="1"/>
  <c r="F58" i="1" l="1"/>
  <c r="F60" i="1" s="1"/>
  <c r="E58" i="1"/>
  <c r="E60" i="1" s="1"/>
  <c r="L53" i="1"/>
  <c r="I18" i="1"/>
  <c r="J25" i="1"/>
  <c r="K58" i="1"/>
  <c r="L58" i="1" l="1"/>
  <c r="L60" i="1" s="1"/>
  <c r="I58" i="1"/>
  <c r="I60" i="1" s="1"/>
  <c r="K60" i="1"/>
  <c r="J18" i="1"/>
  <c r="J58" i="1" l="1"/>
  <c r="J60" i="1" l="1"/>
  <c r="D133" i="1" l="1"/>
  <c r="I134" i="1" l="1"/>
  <c r="H132" i="1"/>
  <c r="D134" i="1"/>
  <c r="D135" i="1"/>
  <c r="G135" i="1" l="1"/>
  <c r="G132" i="1" s="1"/>
  <c r="D122" i="1"/>
  <c r="I122" i="1"/>
  <c r="D120" i="1"/>
  <c r="I120" i="1"/>
  <c r="D121" i="1"/>
  <c r="I121" i="1"/>
  <c r="E117" i="1"/>
  <c r="L117" i="1"/>
  <c r="K117" i="1"/>
  <c r="J117" i="1"/>
  <c r="H117" i="1"/>
  <c r="F117" i="1"/>
  <c r="G117" i="1"/>
  <c r="I116" i="1"/>
  <c r="E93" i="1"/>
  <c r="F93" i="1"/>
  <c r="G93" i="1"/>
  <c r="H93" i="1"/>
  <c r="J93" i="1"/>
  <c r="K93" i="1"/>
  <c r="L93" i="1"/>
  <c r="I91" i="1"/>
  <c r="D91" i="1"/>
  <c r="I72" i="1"/>
  <c r="D72" i="1"/>
  <c r="I135" i="1"/>
  <c r="I132" i="1" s="1"/>
  <c r="D132" i="1" l="1"/>
  <c r="F125" i="1" l="1"/>
  <c r="I76" i="1" l="1"/>
  <c r="H68" i="1"/>
  <c r="L105" i="1"/>
  <c r="K105" i="1"/>
  <c r="I97" i="1"/>
  <c r="H108" i="1"/>
  <c r="I113" i="1"/>
  <c r="I114" i="1"/>
  <c r="I110" i="1"/>
  <c r="D97" i="1"/>
  <c r="F68" i="1"/>
  <c r="D114" i="1" l="1"/>
  <c r="D113" i="1"/>
  <c r="K125" i="1" l="1"/>
  <c r="L108" i="1" l="1"/>
  <c r="L104" i="1" l="1"/>
  <c r="I84" i="1"/>
  <c r="G78" i="1"/>
  <c r="D84" i="1"/>
  <c r="J78" i="1" l="1"/>
  <c r="L78" i="1" l="1"/>
  <c r="F78" i="1"/>
  <c r="E78" i="1"/>
  <c r="I83" i="1"/>
  <c r="I85" i="1"/>
  <c r="D83" i="1"/>
  <c r="D85" i="1"/>
  <c r="I75" i="1" l="1"/>
  <c r="D82" i="1"/>
  <c r="H78" i="1" l="1"/>
  <c r="D118" i="1"/>
  <c r="E95" i="1"/>
  <c r="E86" i="1"/>
  <c r="E68" i="1"/>
  <c r="D68" i="1" s="1"/>
  <c r="D79" i="1"/>
  <c r="D77" i="1"/>
  <c r="D62" i="1"/>
  <c r="I123" i="1" l="1"/>
  <c r="I77" i="1" l="1"/>
  <c r="G68" i="1"/>
  <c r="J68" i="1" l="1"/>
  <c r="D75" i="1"/>
  <c r="G105" i="1" l="1"/>
  <c r="I106" i="1" l="1"/>
  <c r="H105" i="1"/>
  <c r="K108" i="1"/>
  <c r="E108" i="1"/>
  <c r="E104" i="1" s="1"/>
  <c r="D109" i="1"/>
  <c r="J105" i="1"/>
  <c r="F105" i="1"/>
  <c r="F104" i="1" s="1"/>
  <c r="D106" i="1"/>
  <c r="K104" i="1" l="1"/>
  <c r="D105" i="1"/>
  <c r="D108" i="1"/>
  <c r="I105" i="1"/>
  <c r="I127" i="1" l="1"/>
  <c r="J108" i="1" l="1"/>
  <c r="I108" i="1" l="1"/>
  <c r="D78" i="1"/>
  <c r="I82" i="1"/>
  <c r="D115" i="1" l="1"/>
  <c r="I79" i="1"/>
  <c r="K86" i="1"/>
  <c r="H104" i="1" l="1"/>
  <c r="J86" i="1" l="1"/>
  <c r="D63" i="1"/>
  <c r="I86" i="1" l="1"/>
  <c r="G104" i="1"/>
  <c r="D116" i="1" l="1"/>
  <c r="J104" i="1"/>
  <c r="D112" i="1" l="1"/>
  <c r="I62" i="1" l="1"/>
  <c r="D64" i="1"/>
  <c r="I104" i="1" l="1"/>
  <c r="E125" i="1"/>
  <c r="D125" i="1" s="1"/>
  <c r="D117" i="1" l="1"/>
  <c r="I109" i="1"/>
  <c r="D110" i="1" l="1"/>
  <c r="I64" i="1"/>
  <c r="I63" i="1"/>
  <c r="K68" i="1"/>
  <c r="H95" i="1"/>
  <c r="L95" i="1"/>
  <c r="K95" i="1"/>
  <c r="J95" i="1"/>
  <c r="G95" i="1"/>
  <c r="F95" i="1"/>
  <c r="D95" i="1" s="1"/>
  <c r="I69" i="1"/>
  <c r="I119" i="1"/>
  <c r="D69" i="1"/>
  <c r="D88" i="1"/>
  <c r="D73" i="1"/>
  <c r="L68" i="1"/>
  <c r="I80" i="1"/>
  <c r="I94" i="1"/>
  <c r="D99" i="1"/>
  <c r="I71" i="1"/>
  <c r="I115" i="1"/>
  <c r="I112" i="1"/>
  <c r="I107" i="1"/>
  <c r="I103" i="1"/>
  <c r="I102" i="1"/>
  <c r="I101" i="1"/>
  <c r="I100" i="1"/>
  <c r="I99" i="1"/>
  <c r="I98" i="1"/>
  <c r="I96" i="1"/>
  <c r="I92" i="1"/>
  <c r="I90" i="1"/>
  <c r="I89" i="1"/>
  <c r="I88" i="1"/>
  <c r="I87" i="1"/>
  <c r="I81" i="1"/>
  <c r="I74" i="1"/>
  <c r="I70" i="1"/>
  <c r="D70" i="1"/>
  <c r="D71" i="1"/>
  <c r="D74" i="1"/>
  <c r="L86" i="1"/>
  <c r="F86" i="1"/>
  <c r="D86" i="1" s="1"/>
  <c r="I65" i="1"/>
  <c r="I66" i="1"/>
  <c r="I67" i="1"/>
  <c r="D67" i="1"/>
  <c r="D65" i="1"/>
  <c r="D94" i="1"/>
  <c r="D93" i="1" s="1"/>
  <c r="G86" i="1"/>
  <c r="G125" i="1"/>
  <c r="L125" i="1"/>
  <c r="J125" i="1"/>
  <c r="H125" i="1"/>
  <c r="D66" i="1"/>
  <c r="H86" i="1"/>
  <c r="D87" i="1"/>
  <c r="D90" i="1"/>
  <c r="D96" i="1"/>
  <c r="D98" i="1"/>
  <c r="D100" i="1"/>
  <c r="D101" i="1"/>
  <c r="D102" i="1"/>
  <c r="D103" i="1"/>
  <c r="I118" i="1"/>
  <c r="D123" i="1"/>
  <c r="D126" i="1"/>
  <c r="I126" i="1"/>
  <c r="D127" i="1"/>
  <c r="D128" i="1"/>
  <c r="I128" i="1"/>
  <c r="D129" i="1"/>
  <c r="I129" i="1"/>
  <c r="D80" i="1"/>
  <c r="D89" i="1"/>
  <c r="D92" i="1"/>
  <c r="D81" i="1"/>
  <c r="I73" i="1"/>
  <c r="D107" i="1"/>
  <c r="D119" i="1"/>
  <c r="D76" i="1"/>
  <c r="I93" i="1" l="1"/>
  <c r="I68" i="1"/>
  <c r="I125" i="1"/>
  <c r="H124" i="1"/>
  <c r="H130" i="1" s="1"/>
  <c r="I95" i="1"/>
  <c r="F124" i="1"/>
  <c r="K124" i="1"/>
  <c r="E124" i="1"/>
  <c r="I117" i="1"/>
  <c r="G124" i="1"/>
  <c r="L124" i="1"/>
  <c r="I78" i="1"/>
  <c r="J124" i="1"/>
  <c r="E130" i="1" l="1"/>
  <c r="D124" i="1"/>
  <c r="L130" i="1"/>
  <c r="G130" i="1"/>
  <c r="J130" i="1"/>
  <c r="I124" i="1"/>
  <c r="K130" i="1"/>
  <c r="F130" i="1"/>
  <c r="D104" i="1"/>
  <c r="D130" i="1" l="1"/>
  <c r="I130" i="1"/>
</calcChain>
</file>

<file path=xl/sharedStrings.xml><?xml version="1.0" encoding="utf-8"?>
<sst xmlns="http://schemas.openxmlformats.org/spreadsheetml/2006/main" count="144" uniqueCount="139">
  <si>
    <t xml:space="preserve"> </t>
  </si>
  <si>
    <t>Показники міського бюджету</t>
  </si>
  <si>
    <t>у тому числі:</t>
  </si>
  <si>
    <t xml:space="preserve">2007 рік </t>
  </si>
  <si>
    <t>загальний фонд</t>
  </si>
  <si>
    <t>спеціальний фонд</t>
  </si>
  <si>
    <t xml:space="preserve">на </t>
  </si>
  <si>
    <t xml:space="preserve"> 01.10.2007</t>
  </si>
  <si>
    <t xml:space="preserve">податок та збір на доходи фізичних осіб </t>
  </si>
  <si>
    <t>податок на прибуток підприємств та фінансових установ комунальної власності</t>
  </si>
  <si>
    <t>місцеві податки: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</si>
  <si>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</si>
  <si>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</si>
  <si>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</si>
  <si>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</si>
  <si>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</si>
  <si>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</si>
  <si>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</si>
  <si>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</si>
  <si>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 </t>
  </si>
  <si>
    <t>інші надходження</t>
  </si>
  <si>
    <t>Субвенції, дотації, одержані з інших бюджетів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</si>
  <si>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</si>
  <si>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</si>
  <si>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</si>
  <si>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</t>
  </si>
  <si>
    <t>Державне управління</t>
  </si>
  <si>
    <t xml:space="preserve">Освiта </t>
  </si>
  <si>
    <t xml:space="preserve">Охорона здоров'я </t>
  </si>
  <si>
    <t>Культура і мистецтво</t>
  </si>
  <si>
    <t xml:space="preserve">Фiзична культура i спорт </t>
  </si>
  <si>
    <t>Організація благоустрою населених пунктів</t>
  </si>
  <si>
    <t>Інша діяльність у сфері житлово-комунального господарства</t>
  </si>
  <si>
    <t>Здійснення  заходів із землеустрою</t>
  </si>
  <si>
    <t>Будівництво та регіональний розвиток</t>
  </si>
  <si>
    <t>Транспорт та транспортна інфраструктура, дорожнє господарство</t>
  </si>
  <si>
    <t>Утримання та розвиток місцевих аеропортів</t>
  </si>
  <si>
    <t>Інші програми та заходи, пов'язані з економічною діяльністю</t>
  </si>
  <si>
    <t>Сприяння розвитку малого та середнього підприємництва</t>
  </si>
  <si>
    <t>Реалізація програм і заходів в галузі зовнішньоекономічної діяльності</t>
  </si>
  <si>
    <t>Заходи з енергозбереження</t>
  </si>
  <si>
    <t>Проведення експертної  грошової  оцінки  земельної ділянки чи права на неї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</si>
  <si>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</si>
  <si>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</si>
  <si>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Інші заходи, пов'язані з економічною діяльністю</t>
  </si>
  <si>
    <t>Інша діяльність</t>
  </si>
  <si>
    <t xml:space="preserve">Інші дотації з місцевого бюджету </t>
  </si>
  <si>
    <t xml:space="preserve">Інші субвенції з місцевого бюджету </t>
  </si>
  <si>
    <t>УСЬОГО ВИДАТКІВ:</t>
  </si>
  <si>
    <t>Надання коштів для забезпечення гарантійних зобов`язань за позичальників, що отримали кредити під місцеві гарантії</t>
  </si>
  <si>
    <t>Повернення коштів, наданих для виконання гарантійних зобов`язань за позичальників, що отримали кредити під місцеві гарантії</t>
  </si>
  <si>
    <t>ПОДАТКОВІ НАДХОДЖЕННЯ</t>
  </si>
  <si>
    <t>податок на майно: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</si>
  <si>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</si>
  <si>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</si>
  <si>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</si>
  <si>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</si>
  <si>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туристичний збір</t>
  </si>
  <si>
    <t xml:space="preserve">єдиний податок </t>
  </si>
  <si>
    <t>НЕПОДАТКОВІ НАДХОДЖЕННЯ</t>
  </si>
  <si>
    <t>адміністративні штрафи та інші санкції</t>
  </si>
  <si>
    <t>плата за надання адміністративних послуг</t>
  </si>
  <si>
    <t>ДОХОДИ ВІД ОПЕРАЦІЙ З КАПІТАЛОМ</t>
  </si>
  <si>
    <t>екологічний податок </t>
  </si>
  <si>
    <t>плата за гарантії, надані Верховною Радою Автономної республіки Крим та міськими радами</t>
  </si>
  <si>
    <t>В И Т Р А Т И</t>
  </si>
  <si>
    <t>Н А Д Х О Д Ж Е Н Н Я</t>
  </si>
  <si>
    <t>РАЗОМ ВИТРАТ  БЮДЖЕТУ:</t>
  </si>
  <si>
    <t>Забезпечення діяльності з виробництва, транспортування, постачання теплової енергії</t>
  </si>
  <si>
    <t>Забезпечення діяльності водопровідно-каналізаційного господарства</t>
  </si>
  <si>
    <t>Експлуатація та технічне обслуговування житлового фонду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</si>
  <si>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</si>
  <si>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Інші заходи у сфері автотранспорту</t>
  </si>
  <si>
    <t>Інші заходи у сфері електротранспорту</t>
  </si>
  <si>
    <t>Утримання та розвиток автомобільних доріг та дорожньої інфраструктури за рахунок коштів місцевого бюджету</t>
  </si>
  <si>
    <t>Заходи із запобігання та ліквідації надзвичайних ситуацій та наслідків стихійного лиха</t>
  </si>
  <si>
    <t>Заходи з організації рятування на водах</t>
  </si>
  <si>
    <t>Фінансова підтримка засобів масової інформації</t>
  </si>
  <si>
    <t>Надання пільгових довгострокових кредитів молодим сім`ям та одиноким молодим громадянам на будівництво/придбання житла</t>
  </si>
  <si>
    <t>Повернення пільгових довгострокових кредитів, наданих молодим сім`ям та одиноким молодим громадянам на будівництво/ придбання житла</t>
  </si>
  <si>
    <t>Міжбюджетні трансферти</t>
  </si>
  <si>
    <t>Житлово-комунальне господарство</t>
  </si>
  <si>
    <t xml:space="preserve">Соцiальний захист та соціальне забезпечення </t>
  </si>
  <si>
    <t>акцизний податок з вироблених  в Україні підакцизних товарів (продукції)</t>
  </si>
  <si>
    <t>акцизний податок з ввезених на митну територію   України підакцизних товарів (продукції)</t>
  </si>
  <si>
    <t>акцизний податок з реалізації суб’єктами господарювання  роздрібної торгівлі підакцизних товарів</t>
  </si>
  <si>
    <t>у тому числі бюджет розвитку</t>
  </si>
  <si>
    <t>Реалізація Національної програми інформатизації</t>
  </si>
  <si>
    <t>Утримання та розвиток наземного електротранспорту</t>
  </si>
  <si>
    <t>Субвенція з місцевого бюджету державному бюджету на виконання програм соціально-економічного розвитку регіонів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</si>
  <si>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</si>
  <si>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Зв'язок, телекомунікації та інформатика</t>
  </si>
  <si>
    <t>Заходи та роботи з територіальної оборони</t>
  </si>
  <si>
    <t>Інші заходи громадського порядку та безпеки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</si>
  <si>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</si>
  <si>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рентна плата за користування надрами загальнодержавного значення</t>
  </si>
  <si>
    <t>УСЬОГО ДОХОДІВ  власних та закріплених:</t>
  </si>
  <si>
    <t>РАЗОМ  ДОХОДІВ: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</si>
  <si>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</si>
  <si>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Будівництво об'єктів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</si>
  <si>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</si>
  <si>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</si>
  <si>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Громадський порядок та безпека, у тому числі:</t>
  </si>
  <si>
    <t>Заходи із запобігання та ліквідації надзвичайних ситуацій та наслідків стихійного лиха, у тому числі:</t>
  </si>
  <si>
    <t>Здешевлення вартості іпотечних кредитів для забезпечення доступним житлом громадян, які потребують поліпшення житлових умов</t>
  </si>
  <si>
    <t>Реалізація проектів (заходів) з відновлення об'єктів житлового фонду, пошкоджених / знищених внаслідок збройної агресії, за рахунок коштів місцевих бюджетів</t>
  </si>
  <si>
    <t>Будівництво інших об'єктів комунальної власності</t>
  </si>
  <si>
    <t>Реалізація програм і заходів в галузі туризму та курортів</t>
  </si>
  <si>
    <t>Утилізація відходів</t>
  </si>
  <si>
    <t>Ліквідація іншого забруднення навколишнього природного середовища</t>
  </si>
  <si>
    <t>Природоохоронні заходи за рахунок цільових фондів</t>
  </si>
  <si>
    <t>Кредитування бюджету</t>
  </si>
  <si>
    <t>Фінансування бюджету</t>
  </si>
  <si>
    <t>Зміни обсягів бюджетних коштів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</si>
  <si>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</si>
  <si>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</si>
  <si>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</si>
  <si>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 xml:space="preserve">     (код бюджету  0457810000)</t>
  </si>
  <si>
    <t>Забезпечення надійної та безперебійної експлуатації ліфтів</t>
  </si>
  <si>
    <t>Інша діяльність у сфері транспорту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</si>
  <si>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</si>
  <si>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</t>
  </si>
  <si>
    <t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t>
  </si>
  <si>
    <t>Резервний фонд</t>
  </si>
  <si>
    <t xml:space="preserve">Уточнений план загального фонду на січень-березень 2024 року
</t>
  </si>
  <si>
    <t>Виконано за січень-березень 2024 року</t>
  </si>
  <si>
    <t>Уточнений річний план станом на 01.04.2024 (з урахуванням довідок по власним надходженням бюджетних установ)</t>
  </si>
  <si>
    <t>П И С Ь М О В И Й    З В І Т</t>
  </si>
  <si>
    <t xml:space="preserve">      до рішення  виконкому міської ради</t>
  </si>
  <si>
    <t xml:space="preserve">       Додаток</t>
  </si>
  <si>
    <t>Охорона навколишнього природного середовища, у тому числі:</t>
  </si>
  <si>
    <t xml:space="preserve">      про виконання бюджету Криворізької міської територіальної громади за  I квартал 2024 року</t>
  </si>
  <si>
    <t>кошти гарантійного та реєстраційного внесків, що визначені Законом України «Про оренду державного та комунального майна», які підлягають перерахуванню оператором електронного майданчика до відповідного бюджету</t>
  </si>
  <si>
    <t xml:space="preserve">Реалізація проектів (заходів) з відновлення  установ та закладів соціальної сфери, пошкоджених / знищених внаслідок збройної агресії, за рахунок коштів місцевих бюджетів  </t>
  </si>
  <si>
    <t xml:space="preserve">Реалізація проектів (заходів) з відновлення освітніх установ та закладів, пошкоджених / знищених внаслідок збройної агресії, за рахунок коштів місцевих бюджетів  </t>
  </si>
  <si>
    <t xml:space="preserve">             В.о. керуючої справами виконкому –                                           </t>
  </si>
  <si>
    <t xml:space="preserve">             заступник міського голови</t>
  </si>
  <si>
    <t>Надія ПОДОПЛЄЛОВА</t>
  </si>
  <si>
    <t>24.05.2024 №578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</si>
</sst>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г_р_н_._-;\-* #,##0.00\ _г_р_н_._-;_-* &quot;-&quot;??\ _г_р_н_._-;_-@_-"/>
    <numFmt numFmtId="165" formatCode="#,##0.0"/>
    <numFmt numFmtId="166" formatCode="0.0"/>
    <numFmt numFmtId="167" formatCode="_-* #,##0.0\ _г_р_н_._-;\-* #,##0.0\ _г_р_н_._-;_-* &quot;-&quot;??\ _г_р_н_._-;_-@_-"/>
    <numFmt numFmtId="168" formatCode="#,##0.000"/>
  </numFmts>
  <fonts count="5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63"/>
      <name val="Arial Cyr"/>
      <family val="2"/>
      <charset val="204"/>
    </font>
    <font>
      <i/>
      <sz val="24"/>
      <color indexed="63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color indexed="63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32"/>
      <name val="Times New Roman"/>
      <family val="1"/>
      <charset val="204"/>
    </font>
    <font>
      <b/>
      <i/>
      <sz val="10"/>
      <name val="Arial Cyr"/>
      <family val="2"/>
      <charset val="204"/>
    </font>
    <font>
      <i/>
      <sz val="14"/>
      <name val="Arial Cyr"/>
      <family val="2"/>
      <charset val="204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i/>
      <sz val="14"/>
      <name val="Times New Roman"/>
      <family val="1"/>
      <charset val="204"/>
    </font>
    <font>
      <i/>
      <sz val="2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color theme="0"/>
      <name val="Arial Cyr"/>
      <family val="2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Arial Cyr"/>
      <family val="2"/>
      <charset val="204"/>
    </font>
    <font>
      <i/>
      <sz val="14"/>
      <color rgb="FFFF0000"/>
      <name val="Arial Cyr"/>
      <family val="2"/>
      <charset val="204"/>
    </font>
    <font>
      <sz val="14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4"/>
      <color theme="1"/>
      <name val="Arial Cyr"/>
      <family val="2"/>
      <charset val="204"/>
    </font>
    <font>
      <sz val="14"/>
      <color rgb="FFC00000"/>
      <name val="Arial Cyr"/>
      <family val="2"/>
      <charset val="204"/>
    </font>
    <font>
      <sz val="14"/>
      <color theme="1"/>
      <name val="Arial Cyr"/>
      <family val="2"/>
      <charset val="204"/>
    </font>
    <font>
      <sz val="18"/>
      <name val="Times New Roman"/>
      <family val="1"/>
      <charset val="204"/>
    </font>
    <font>
      <b/>
      <sz val="17"/>
      <name val="Arial Cyr"/>
      <family val="2"/>
      <charset val="204"/>
    </font>
    <font>
      <b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color indexed="8"/>
      <name val="Times New Roman"/>
      <family val="1"/>
      <charset val="204"/>
    </font>
    <font>
      <b/>
      <i/>
      <sz val="17"/>
      <name val="Times New Roman"/>
      <family val="1"/>
      <charset val="204"/>
    </font>
    <font>
      <b/>
      <i/>
      <sz val="17"/>
      <color indexed="63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i/>
      <sz val="15"/>
      <color indexed="63"/>
      <name val="Times New Roman"/>
      <family val="1"/>
      <charset val="204"/>
    </font>
    <font>
      <i/>
      <sz val="35"/>
      <name val="Times New Roman"/>
      <family val="1"/>
      <charset val="204"/>
    </font>
    <font>
      <sz val="35"/>
      <name val="Times New Roman"/>
      <family val="1"/>
      <charset val="204"/>
    </font>
    <font>
      <i/>
      <sz val="35"/>
      <color indexed="63"/>
      <name val="Times New Roman"/>
      <family val="1"/>
      <charset val="204"/>
    </font>
    <font>
      <b/>
      <i/>
      <sz val="40"/>
      <name val="Times New Roman"/>
      <family val="1"/>
      <charset val="204"/>
    </font>
    <font>
      <b/>
      <sz val="19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9"/>
      <name val="Times New Roman"/>
      <family val="1"/>
      <charset val="204"/>
    </font>
    <font>
      <b/>
      <sz val="19"/>
      <color theme="1"/>
      <name val="Times New Roman"/>
      <family val="1"/>
      <charset val="204"/>
    </font>
    <font>
      <b/>
      <sz val="19"/>
      <color rgb="FFFF0000"/>
      <name val="Arial Cyr"/>
      <family val="2"/>
      <charset val="204"/>
    </font>
    <font>
      <b/>
      <sz val="19"/>
      <name val="Arial Cyr"/>
      <family val="2"/>
      <charset val="204"/>
    </font>
    <font>
      <sz val="19"/>
      <name val="Arial Cyr"/>
      <family val="2"/>
      <charset val="204"/>
    </font>
    <font>
      <b/>
      <sz val="19"/>
      <color indexed="63"/>
      <name val="Times New Roman"/>
      <family val="1"/>
      <charset val="204"/>
    </font>
    <font>
      <sz val="19"/>
      <color indexed="63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30"/>
      <name val="Times New Roman"/>
      <family val="1"/>
      <charset val="204"/>
    </font>
    <font>
      <b/>
      <i/>
      <sz val="34"/>
      <name val="Times New Roman"/>
      <family val="1"/>
      <charset val="204"/>
    </font>
    <font>
      <sz val="34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164" fontId="1" fillId="0" borderId="0" applyFill="0" applyBorder="0" applyAlignment="0" applyProtection="0"/>
  </cellStyleXfs>
  <cellXfs count="128">
    <xf numFmtId="0" fontId="0" fillId="0" borderId="0" xfId="0"/>
    <xf numFmtId="0" fontId="0" fillId="0" borderId="0" xfId="0" applyFont="1"/>
    <xf numFmtId="0" fontId="4" fillId="0" borderId="0" xfId="0" applyFont="1" applyFill="1"/>
    <xf numFmtId="0" fontId="0" fillId="2" borderId="0" xfId="0" applyFont="1" applyFill="1"/>
    <xf numFmtId="0" fontId="4" fillId="0" borderId="0" xfId="0" applyFont="1"/>
    <xf numFmtId="0" fontId="0" fillId="0" borderId="0" xfId="0" applyFont="1" applyFill="1"/>
    <xf numFmtId="165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2" fillId="4" borderId="0" xfId="0" applyFont="1" applyFill="1"/>
    <xf numFmtId="0" fontId="5" fillId="4" borderId="0" xfId="0" applyFont="1" applyFill="1"/>
    <xf numFmtId="165" fontId="9" fillId="6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0" fillId="6" borderId="0" xfId="0" applyFont="1" applyFill="1"/>
    <xf numFmtId="0" fontId="14" fillId="0" borderId="0" xfId="0" applyFont="1"/>
    <xf numFmtId="0" fontId="14" fillId="6" borderId="0" xfId="0" applyFont="1" applyFill="1"/>
    <xf numFmtId="0" fontId="14" fillId="4" borderId="0" xfId="0" applyFont="1" applyFill="1"/>
    <xf numFmtId="0" fontId="17" fillId="0" borderId="0" xfId="0" applyFont="1"/>
    <xf numFmtId="0" fontId="21" fillId="2" borderId="0" xfId="0" applyFont="1" applyFill="1"/>
    <xf numFmtId="0" fontId="19" fillId="0" borderId="0" xfId="0" applyFont="1" applyFill="1" applyAlignment="1">
      <alignment horizontal="left" vertical="center" wrapText="1"/>
    </xf>
    <xf numFmtId="0" fontId="12" fillId="6" borderId="0" xfId="0" applyFont="1" applyFill="1"/>
    <xf numFmtId="0" fontId="6" fillId="6" borderId="0" xfId="0" applyFont="1" applyFill="1"/>
    <xf numFmtId="0" fontId="11" fillId="6" borderId="2" xfId="0" applyFont="1" applyFill="1" applyBorder="1"/>
    <xf numFmtId="0" fontId="15" fillId="6" borderId="0" xfId="0" applyFont="1" applyFill="1"/>
    <xf numFmtId="0" fontId="7" fillId="6" borderId="0" xfId="0" applyFont="1" applyFill="1"/>
    <xf numFmtId="0" fontId="16" fillId="6" borderId="0" xfId="0" applyFont="1" applyFill="1"/>
    <xf numFmtId="0" fontId="8" fillId="6" borderId="0" xfId="0" applyFont="1" applyFill="1"/>
    <xf numFmtId="0" fontId="12" fillId="6" borderId="2" xfId="0" applyFont="1" applyFill="1" applyBorder="1"/>
    <xf numFmtId="0" fontId="23" fillId="6" borderId="0" xfId="0" applyFont="1" applyFill="1"/>
    <xf numFmtId="0" fontId="24" fillId="6" borderId="0" xfId="0" applyFont="1" applyFill="1"/>
    <xf numFmtId="0" fontId="25" fillId="6" borderId="0" xfId="0" applyFont="1" applyFill="1"/>
    <xf numFmtId="0" fontId="23" fillId="0" borderId="0" xfId="0" applyFont="1"/>
    <xf numFmtId="0" fontId="18" fillId="0" borderId="0" xfId="0" applyFont="1" applyFill="1"/>
    <xf numFmtId="0" fontId="3" fillId="6" borderId="0" xfId="0" applyFont="1" applyFill="1" applyAlignment="1">
      <alignment horizontal="left" vertical="center" wrapText="1"/>
    </xf>
    <xf numFmtId="0" fontId="2" fillId="6" borderId="0" xfId="0" applyFont="1" applyFill="1"/>
    <xf numFmtId="0" fontId="19" fillId="6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/>
    </xf>
    <xf numFmtId="0" fontId="4" fillId="4" borderId="0" xfId="0" applyFont="1" applyFill="1"/>
    <xf numFmtId="0" fontId="26" fillId="4" borderId="0" xfId="0" applyFont="1" applyFill="1"/>
    <xf numFmtId="0" fontId="27" fillId="6" borderId="0" xfId="0" applyFont="1" applyFill="1"/>
    <xf numFmtId="165" fontId="22" fillId="4" borderId="1" xfId="0" applyNumberFormat="1" applyFont="1" applyFill="1" applyBorder="1" applyAlignment="1">
      <alignment horizontal="center" vertical="center"/>
    </xf>
    <xf numFmtId="0" fontId="28" fillId="6" borderId="0" xfId="0" applyFont="1" applyFill="1"/>
    <xf numFmtId="0" fontId="29" fillId="0" borderId="0" xfId="0" applyFont="1"/>
    <xf numFmtId="0" fontId="34" fillId="6" borderId="1" xfId="0" applyFont="1" applyFill="1" applyBorder="1" applyAlignment="1">
      <alignment horizontal="left" wrapText="1"/>
    </xf>
    <xf numFmtId="0" fontId="31" fillId="6" borderId="1" xfId="0" applyFont="1" applyFill="1" applyBorder="1" applyAlignment="1">
      <alignment horizontal="center" vertical="center"/>
    </xf>
    <xf numFmtId="2" fontId="32" fillId="6" borderId="1" xfId="0" applyNumberFormat="1" applyFont="1" applyFill="1" applyBorder="1" applyAlignment="1">
      <alignment vertical="center" wrapText="1"/>
    </xf>
    <xf numFmtId="2" fontId="34" fillId="6" borderId="1" xfId="0" applyNumberFormat="1" applyFont="1" applyFill="1" applyBorder="1" applyAlignment="1" applyProtection="1">
      <alignment vertical="center" wrapText="1"/>
    </xf>
    <xf numFmtId="2" fontId="32" fillId="6" borderId="1" xfId="0" applyNumberFormat="1" applyFont="1" applyFill="1" applyBorder="1" applyAlignment="1" applyProtection="1">
      <alignment vertical="center" wrapText="1"/>
    </xf>
    <xf numFmtId="2" fontId="33" fillId="6" borderId="1" xfId="0" applyNumberFormat="1" applyFont="1" applyFill="1" applyBorder="1" applyAlignment="1" applyProtection="1">
      <alignment vertical="center" wrapText="1"/>
    </xf>
    <xf numFmtId="2" fontId="34" fillId="6" borderId="1" xfId="0" applyNumberFormat="1" applyFont="1" applyFill="1" applyBorder="1" applyAlignment="1" applyProtection="1">
      <alignment horizontal="left" vertical="center" wrapText="1"/>
    </xf>
    <xf numFmtId="2" fontId="33" fillId="6" borderId="1" xfId="0" applyNumberFormat="1" applyFont="1" applyFill="1" applyBorder="1" applyAlignment="1">
      <alignment vertical="center" wrapText="1"/>
    </xf>
    <xf numFmtId="2" fontId="34" fillId="0" borderId="1" xfId="0" applyNumberFormat="1" applyFont="1" applyFill="1" applyBorder="1" applyAlignment="1" applyProtection="1">
      <alignment vertical="center" wrapText="1"/>
    </xf>
    <xf numFmtId="2" fontId="35" fillId="5" borderId="1" xfId="0" applyNumberFormat="1" applyFont="1" applyFill="1" applyBorder="1" applyAlignment="1" applyProtection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vertical="center"/>
    </xf>
    <xf numFmtId="0" fontId="34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34" fillId="0" borderId="1" xfId="0" applyFont="1" applyBorder="1" applyAlignment="1">
      <alignment vertical="center" wrapText="1"/>
    </xf>
    <xf numFmtId="0" fontId="32" fillId="7" borderId="1" xfId="0" applyFont="1" applyFill="1" applyBorder="1" applyAlignment="1">
      <alignment vertical="center"/>
    </xf>
    <xf numFmtId="0" fontId="38" fillId="0" borderId="1" xfId="0" applyFont="1" applyFill="1" applyBorder="1" applyAlignment="1" applyProtection="1">
      <alignment horizontal="center" vertical="center" wrapText="1"/>
    </xf>
    <xf numFmtId="0" fontId="39" fillId="4" borderId="1" xfId="0" applyFont="1" applyFill="1" applyBorder="1" applyAlignment="1" applyProtection="1">
      <alignment horizontal="center" vertical="center" wrapText="1"/>
    </xf>
    <xf numFmtId="0" fontId="38" fillId="6" borderId="1" xfId="0" applyFont="1" applyFill="1" applyBorder="1" applyAlignment="1" applyProtection="1">
      <alignment horizontal="center" vertical="center" wrapText="1"/>
    </xf>
    <xf numFmtId="0" fontId="34" fillId="6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4" fillId="6" borderId="0" xfId="0" applyFont="1" applyFill="1"/>
    <xf numFmtId="0" fontId="40" fillId="0" borderId="0" xfId="0" applyFont="1"/>
    <xf numFmtId="0" fontId="41" fillId="0" borderId="0" xfId="0" applyFont="1"/>
    <xf numFmtId="0" fontId="40" fillId="0" borderId="0" xfId="0" applyFont="1" applyFill="1"/>
    <xf numFmtId="0" fontId="42" fillId="4" borderId="0" xfId="0" applyFont="1" applyFill="1"/>
    <xf numFmtId="0" fontId="40" fillId="4" borderId="0" xfId="0" applyFont="1" applyFill="1"/>
    <xf numFmtId="0" fontId="40" fillId="6" borderId="0" xfId="0" applyFont="1" applyFill="1"/>
    <xf numFmtId="0" fontId="42" fillId="6" borderId="0" xfId="0" applyFont="1" applyFill="1"/>
    <xf numFmtId="0" fontId="43" fillId="0" borderId="0" xfId="0" applyFont="1"/>
    <xf numFmtId="165" fontId="44" fillId="6" borderId="1" xfId="0" applyNumberFormat="1" applyFont="1" applyFill="1" applyBorder="1" applyAlignment="1">
      <alignment horizontal="center" vertical="center"/>
    </xf>
    <xf numFmtId="165" fontId="44" fillId="0" borderId="1" xfId="0" applyNumberFormat="1" applyFont="1" applyFill="1" applyBorder="1" applyAlignment="1">
      <alignment horizontal="center" vertical="center"/>
    </xf>
    <xf numFmtId="165" fontId="45" fillId="6" borderId="1" xfId="0" applyNumberFormat="1" applyFont="1" applyFill="1" applyBorder="1" applyAlignment="1">
      <alignment horizontal="center" vertical="center"/>
    </xf>
    <xf numFmtId="165" fontId="46" fillId="6" borderId="1" xfId="0" applyNumberFormat="1" applyFont="1" applyFill="1" applyBorder="1" applyAlignment="1">
      <alignment horizontal="center" vertical="center"/>
    </xf>
    <xf numFmtId="166" fontId="46" fillId="6" borderId="1" xfId="0" applyNumberFormat="1" applyFont="1" applyFill="1" applyBorder="1" applyAlignment="1">
      <alignment horizontal="center" vertical="center"/>
    </xf>
    <xf numFmtId="165" fontId="46" fillId="0" borderId="1" xfId="0" applyNumberFormat="1" applyFont="1" applyFill="1" applyBorder="1" applyAlignment="1">
      <alignment horizontal="center" vertical="center"/>
    </xf>
    <xf numFmtId="168" fontId="44" fillId="6" borderId="1" xfId="0" applyNumberFormat="1" applyFont="1" applyFill="1" applyBorder="1" applyAlignment="1">
      <alignment horizontal="center" vertical="center"/>
    </xf>
    <xf numFmtId="166" fontId="46" fillId="0" borderId="1" xfId="0" applyNumberFormat="1" applyFont="1" applyFill="1" applyBorder="1" applyAlignment="1">
      <alignment horizontal="center" vertical="center"/>
    </xf>
    <xf numFmtId="168" fontId="46" fillId="6" borderId="1" xfId="0" applyNumberFormat="1" applyFont="1" applyFill="1" applyBorder="1" applyAlignment="1">
      <alignment horizontal="center" vertical="center"/>
    </xf>
    <xf numFmtId="4" fontId="46" fillId="0" borderId="1" xfId="0" applyNumberFormat="1" applyFont="1" applyFill="1" applyBorder="1" applyAlignment="1">
      <alignment horizontal="center" vertical="center"/>
    </xf>
    <xf numFmtId="165" fontId="47" fillId="6" borderId="1" xfId="0" applyNumberFormat="1" applyFont="1" applyFill="1" applyBorder="1" applyAlignment="1" applyProtection="1">
      <alignment horizontal="center" vertical="center"/>
    </xf>
    <xf numFmtId="165" fontId="44" fillId="6" borderId="1" xfId="0" applyNumberFormat="1" applyFont="1" applyFill="1" applyBorder="1" applyAlignment="1" applyProtection="1">
      <alignment horizontal="center" vertical="center"/>
    </xf>
    <xf numFmtId="167" fontId="44" fillId="5" borderId="1" xfId="2" applyNumberFormat="1" applyFont="1" applyFill="1" applyBorder="1" applyAlignment="1" applyProtection="1">
      <alignment horizontal="center" vertical="center" wrapText="1"/>
    </xf>
    <xf numFmtId="167" fontId="44" fillId="8" borderId="1" xfId="2" applyNumberFormat="1" applyFont="1" applyFill="1" applyBorder="1" applyAlignment="1" applyProtection="1">
      <alignment horizontal="center" vertical="center" wrapText="1"/>
    </xf>
    <xf numFmtId="165" fontId="44" fillId="5" borderId="1" xfId="0" applyNumberFormat="1" applyFont="1" applyFill="1" applyBorder="1" applyAlignment="1">
      <alignment horizontal="center" vertical="center"/>
    </xf>
    <xf numFmtId="165" fontId="48" fillId="4" borderId="1" xfId="0" applyNumberFormat="1" applyFont="1" applyFill="1" applyBorder="1" applyAlignment="1">
      <alignment horizontal="center" vertical="center"/>
    </xf>
    <xf numFmtId="165" fontId="49" fillId="0" borderId="1" xfId="0" applyNumberFormat="1" applyFont="1" applyFill="1" applyBorder="1" applyAlignment="1">
      <alignment horizontal="center" vertical="center"/>
    </xf>
    <xf numFmtId="165" fontId="49" fillId="6" borderId="1" xfId="0" applyNumberFormat="1" applyFont="1" applyFill="1" applyBorder="1" applyAlignment="1">
      <alignment horizontal="center" vertical="center"/>
    </xf>
    <xf numFmtId="165" fontId="48" fillId="6" borderId="1" xfId="0" applyNumberFormat="1" applyFont="1" applyFill="1" applyBorder="1" applyAlignment="1">
      <alignment horizontal="center" vertical="center"/>
    </xf>
    <xf numFmtId="165" fontId="50" fillId="6" borderId="1" xfId="0" applyNumberFormat="1" applyFont="1" applyFill="1" applyBorder="1" applyAlignment="1">
      <alignment horizontal="center" vertical="center"/>
    </xf>
    <xf numFmtId="165" fontId="44" fillId="4" borderId="1" xfId="0" applyNumberFormat="1" applyFont="1" applyFill="1" applyBorder="1" applyAlignment="1">
      <alignment horizontal="center" vertical="center"/>
    </xf>
    <xf numFmtId="165" fontId="46" fillId="4" borderId="1" xfId="0" applyNumberFormat="1" applyFont="1" applyFill="1" applyBorder="1" applyAlignment="1">
      <alignment horizontal="center" vertical="center"/>
    </xf>
    <xf numFmtId="165" fontId="51" fillId="4" borderId="1" xfId="0" applyNumberFormat="1" applyFont="1" applyFill="1" applyBorder="1" applyAlignment="1">
      <alignment horizontal="center" vertical="center"/>
    </xf>
    <xf numFmtId="165" fontId="52" fillId="4" borderId="1" xfId="0" applyNumberFormat="1" applyFont="1" applyFill="1" applyBorder="1" applyAlignment="1">
      <alignment horizontal="center" vertical="center"/>
    </xf>
    <xf numFmtId="165" fontId="53" fillId="4" borderId="1" xfId="0" applyNumberFormat="1" applyFont="1" applyFill="1" applyBorder="1" applyAlignment="1">
      <alignment horizontal="center" vertical="center"/>
    </xf>
    <xf numFmtId="165" fontId="53" fillId="6" borderId="1" xfId="0" applyNumberFormat="1" applyFont="1" applyFill="1" applyBorder="1" applyAlignment="1">
      <alignment horizontal="center" vertical="center"/>
    </xf>
    <xf numFmtId="165" fontId="44" fillId="3" borderId="1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 applyAlignment="1"/>
    <xf numFmtId="0" fontId="55" fillId="2" borderId="0" xfId="0" applyFont="1" applyFill="1" applyAlignment="1"/>
    <xf numFmtId="0" fontId="10" fillId="0" borderId="0" xfId="0" applyFont="1" applyBorder="1" applyAlignment="1">
      <alignment horizontal="center" vertical="center" wrapText="1"/>
    </xf>
    <xf numFmtId="0" fontId="36" fillId="6" borderId="1" xfId="0" applyFont="1" applyFill="1" applyBorder="1" applyAlignment="1" applyProtection="1">
      <alignment horizontal="center" vertical="top" wrapText="1"/>
    </xf>
    <xf numFmtId="0" fontId="55" fillId="2" borderId="0" xfId="0" applyFont="1" applyFill="1" applyAlignment="1">
      <alignment horizontal="left" wrapText="1"/>
    </xf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36" fillId="4" borderId="1" xfId="0" applyFont="1" applyFill="1" applyBorder="1" applyAlignment="1" applyProtection="1">
      <alignment horizontal="center" vertical="top" wrapText="1"/>
    </xf>
    <xf numFmtId="0" fontId="37" fillId="6" borderId="1" xfId="0" applyFont="1" applyFill="1" applyBorder="1" applyAlignment="1" applyProtection="1">
      <alignment horizontal="center" vertical="top" wrapText="1"/>
    </xf>
    <xf numFmtId="0" fontId="36" fillId="6" borderId="1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top" wrapText="1"/>
    </xf>
    <xf numFmtId="0" fontId="36" fillId="0" borderId="3" xfId="0" applyFont="1" applyFill="1" applyBorder="1" applyAlignment="1" applyProtection="1">
      <alignment horizontal="center" vertical="top" wrapText="1"/>
    </xf>
    <xf numFmtId="0" fontId="36" fillId="0" borderId="4" xfId="0" applyFont="1" applyFill="1" applyBorder="1" applyAlignment="1" applyProtection="1">
      <alignment horizontal="center" vertical="top" wrapText="1"/>
    </xf>
    <xf numFmtId="0" fontId="36" fillId="0" borderId="5" xfId="0" applyFont="1" applyFill="1" applyBorder="1" applyAlignment="1" applyProtection="1">
      <alignment horizontal="center" vertical="top" wrapText="1"/>
    </xf>
    <xf numFmtId="0" fontId="36" fillId="0" borderId="6" xfId="0" applyFont="1" applyFill="1" applyBorder="1" applyAlignment="1" applyProtection="1">
      <alignment horizontal="center" vertical="center" wrapText="1"/>
    </xf>
    <xf numFmtId="0" fontId="36" fillId="0" borderId="7" xfId="0" applyFont="1" applyFill="1" applyBorder="1" applyAlignment="1" applyProtection="1">
      <alignment horizontal="center" vertical="center" wrapText="1"/>
    </xf>
    <xf numFmtId="0" fontId="36" fillId="0" borderId="8" xfId="0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 applyProtection="1">
      <alignment horizontal="center" vertical="top" wrapText="1"/>
    </xf>
    <xf numFmtId="2" fontId="36" fillId="6" borderId="1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9"/>
  <sheetViews>
    <sheetView tabSelected="1" view="pageBreakPreview" topLeftCell="B125" zoomScale="50" zoomScaleNormal="100" zoomScaleSheetLayoutView="50" workbookViewId="0">
      <selection activeCell="C7" sqref="C7:L7"/>
    </sheetView>
  </sheetViews>
  <sheetFormatPr defaultColWidth="8.85546875" defaultRowHeight="18" x14ac:dyDescent="0.25"/>
  <cols>
    <col min="1" max="1" width="8.7109375" style="13" hidden="1" customWidth="1"/>
    <col min="2" max="2" width="0.28515625" style="13" customWidth="1"/>
    <col min="3" max="3" width="59.42578125" style="1" customWidth="1"/>
    <col min="4" max="4" width="27" style="8" customWidth="1"/>
    <col min="5" max="5" width="25.28515625" style="5" customWidth="1"/>
    <col min="6" max="6" width="22" style="11" customWidth="1"/>
    <col min="7" max="7" width="22.28515625" style="11" customWidth="1"/>
    <col min="8" max="8" width="26.85546875" style="12" customWidth="1"/>
    <col min="9" max="9" width="24.85546875" style="33" customWidth="1"/>
    <col min="10" max="10" width="24.28515625" style="5" customWidth="1"/>
    <col min="11" max="11" width="23.42578125" style="11" customWidth="1"/>
    <col min="12" max="12" width="22.28515625" style="11" customWidth="1"/>
    <col min="13" max="16384" width="8.85546875" style="1"/>
  </cols>
  <sheetData>
    <row r="1" spans="3:13" ht="37.9" customHeight="1" x14ac:dyDescent="0.6">
      <c r="I1" s="114" t="s">
        <v>129</v>
      </c>
      <c r="J1" s="114"/>
      <c r="K1" s="114"/>
      <c r="L1" s="114"/>
      <c r="M1" s="73"/>
    </row>
    <row r="2" spans="3:13" ht="33" customHeight="1" x14ac:dyDescent="0.6">
      <c r="I2" s="115" t="s">
        <v>128</v>
      </c>
      <c r="J2" s="115"/>
      <c r="K2" s="115"/>
      <c r="L2" s="115"/>
      <c r="M2" s="73"/>
    </row>
    <row r="3" spans="3:13" ht="33" customHeight="1" x14ac:dyDescent="0.6">
      <c r="I3" s="107"/>
      <c r="J3" s="107" t="s">
        <v>138</v>
      </c>
      <c r="K3" s="107"/>
      <c r="L3" s="107"/>
      <c r="M3" s="73"/>
    </row>
    <row r="4" spans="3:13" ht="7.9" customHeight="1" x14ac:dyDescent="0.25"/>
    <row r="5" spans="3:13" ht="15" customHeight="1" x14ac:dyDescent="0.3">
      <c r="E5" s="31"/>
      <c r="F5" s="37"/>
      <c r="G5" s="34"/>
      <c r="H5" s="34"/>
      <c r="I5" s="32"/>
      <c r="J5" s="18"/>
      <c r="K5" s="34"/>
      <c r="L5" s="34"/>
    </row>
    <row r="6" spans="3:13" ht="10.15" customHeight="1" x14ac:dyDescent="0.3">
      <c r="E6" s="31"/>
      <c r="F6" s="37"/>
      <c r="G6" s="34"/>
      <c r="H6" s="34"/>
      <c r="I6" s="32"/>
      <c r="J6" s="18"/>
      <c r="K6" s="34"/>
      <c r="L6" s="34"/>
    </row>
    <row r="7" spans="3:13" ht="43.5" customHeight="1" x14ac:dyDescent="0.25">
      <c r="C7" s="111" t="s">
        <v>127</v>
      </c>
      <c r="D7" s="111"/>
      <c r="E7" s="111"/>
      <c r="F7" s="111"/>
      <c r="G7" s="111"/>
      <c r="H7" s="111"/>
      <c r="I7" s="111"/>
      <c r="J7" s="111"/>
      <c r="K7" s="111"/>
      <c r="L7" s="111"/>
    </row>
    <row r="8" spans="3:13" ht="66" customHeight="1" x14ac:dyDescent="0.25">
      <c r="C8" s="111" t="s">
        <v>131</v>
      </c>
      <c r="D8" s="111"/>
      <c r="E8" s="111"/>
      <c r="F8" s="111"/>
      <c r="G8" s="111"/>
      <c r="H8" s="111"/>
      <c r="I8" s="111"/>
      <c r="J8" s="111"/>
      <c r="K8" s="111"/>
      <c r="L8" s="111"/>
    </row>
    <row r="9" spans="3:13" ht="34.15" customHeight="1" x14ac:dyDescent="0.25">
      <c r="C9" s="111" t="s">
        <v>117</v>
      </c>
      <c r="D9" s="111"/>
      <c r="E9" s="111"/>
      <c r="F9" s="111"/>
      <c r="G9" s="111"/>
      <c r="H9" s="111"/>
      <c r="I9" s="111"/>
      <c r="J9" s="111"/>
      <c r="K9" s="111"/>
      <c r="L9" s="111"/>
    </row>
    <row r="10" spans="3:13" ht="36" customHeight="1" x14ac:dyDescent="0.3">
      <c r="C10" s="2" t="s">
        <v>0</v>
      </c>
      <c r="D10" s="9"/>
      <c r="E10" s="2"/>
      <c r="F10" s="36"/>
      <c r="G10" s="36"/>
      <c r="H10" s="71"/>
      <c r="K10" s="35"/>
      <c r="L10" s="35"/>
    </row>
    <row r="11" spans="3:13" ht="32.450000000000003" customHeight="1" x14ac:dyDescent="0.25">
      <c r="C11" s="120" t="s">
        <v>1</v>
      </c>
      <c r="D11" s="126" t="s">
        <v>126</v>
      </c>
      <c r="E11" s="118" t="s">
        <v>2</v>
      </c>
      <c r="F11" s="118"/>
      <c r="G11" s="118"/>
      <c r="H11" s="127" t="s">
        <v>124</v>
      </c>
      <c r="I11" s="117" t="s">
        <v>125</v>
      </c>
      <c r="J11" s="123" t="s">
        <v>2</v>
      </c>
      <c r="K11" s="124"/>
      <c r="L11" s="125"/>
    </row>
    <row r="12" spans="3:13" ht="12.75" customHeight="1" x14ac:dyDescent="0.25">
      <c r="C12" s="121"/>
      <c r="D12" s="126" t="s">
        <v>3</v>
      </c>
      <c r="E12" s="119" t="s">
        <v>4</v>
      </c>
      <c r="F12" s="112" t="s">
        <v>5</v>
      </c>
      <c r="G12" s="116" t="s">
        <v>86</v>
      </c>
      <c r="H12" s="127"/>
      <c r="I12" s="117" t="s">
        <v>6</v>
      </c>
      <c r="J12" s="119" t="s">
        <v>4</v>
      </c>
      <c r="K12" s="112" t="s">
        <v>5</v>
      </c>
      <c r="L12" s="116" t="s">
        <v>86</v>
      </c>
    </row>
    <row r="13" spans="3:13" ht="12.75" customHeight="1" x14ac:dyDescent="0.25">
      <c r="C13" s="121"/>
      <c r="D13" s="126"/>
      <c r="E13" s="119"/>
      <c r="F13" s="112"/>
      <c r="G13" s="116"/>
      <c r="H13" s="127"/>
      <c r="I13" s="117" t="s">
        <v>7</v>
      </c>
      <c r="J13" s="119"/>
      <c r="K13" s="112"/>
      <c r="L13" s="116"/>
    </row>
    <row r="14" spans="3:13" ht="72.599999999999994" customHeight="1" x14ac:dyDescent="0.25">
      <c r="C14" s="121"/>
      <c r="D14" s="126"/>
      <c r="E14" s="119"/>
      <c r="F14" s="112"/>
      <c r="G14" s="116"/>
      <c r="H14" s="127"/>
      <c r="I14" s="117"/>
      <c r="J14" s="119"/>
      <c r="K14" s="112"/>
      <c r="L14" s="116"/>
    </row>
    <row r="15" spans="3:13" ht="94.9" customHeight="1" x14ac:dyDescent="0.25">
      <c r="C15" s="122"/>
      <c r="D15" s="126"/>
      <c r="E15" s="119"/>
      <c r="F15" s="112"/>
      <c r="G15" s="116"/>
      <c r="H15" s="127"/>
      <c r="I15" s="117"/>
      <c r="J15" s="119"/>
      <c r="K15" s="112"/>
      <c r="L15" s="116"/>
    </row>
    <row r="16" spans="3:13" ht="24.75" customHeight="1" x14ac:dyDescent="0.25">
      <c r="C16" s="66">
        <v>1</v>
      </c>
      <c r="D16" s="67">
        <v>2</v>
      </c>
      <c r="E16" s="66">
        <v>3</v>
      </c>
      <c r="F16" s="68">
        <v>4</v>
      </c>
      <c r="G16" s="68">
        <v>5</v>
      </c>
      <c r="H16" s="68">
        <v>6</v>
      </c>
      <c r="I16" s="68">
        <v>7</v>
      </c>
      <c r="J16" s="66">
        <v>8</v>
      </c>
      <c r="K16" s="68">
        <v>9</v>
      </c>
      <c r="L16" s="68">
        <v>10</v>
      </c>
    </row>
    <row r="17" spans="1:12" s="12" customFormat="1" ht="28.15" customHeight="1" x14ac:dyDescent="0.25">
      <c r="A17" s="14"/>
      <c r="B17" s="14"/>
      <c r="C17" s="43" t="s">
        <v>66</v>
      </c>
      <c r="D17" s="39"/>
      <c r="E17" s="6"/>
      <c r="F17" s="10"/>
      <c r="G17" s="10"/>
      <c r="H17" s="10"/>
      <c r="I17" s="39"/>
      <c r="J17" s="6"/>
      <c r="K17" s="10"/>
      <c r="L17" s="10"/>
    </row>
    <row r="18" spans="1:12" s="12" customFormat="1" ht="38.450000000000003" customHeight="1" x14ac:dyDescent="0.25">
      <c r="A18" s="14"/>
      <c r="B18" s="14"/>
      <c r="C18" s="44" t="s">
        <v>51</v>
      </c>
      <c r="D18" s="80">
        <f>+D19+D20+D21+D24+D25+D22+D23+D39</f>
        <v>7825149</v>
      </c>
      <c r="E18" s="81">
        <f t="shared" ref="E18:G18" si="0">+E19+E20+E21+E24+E25+E22+E23+E39</f>
        <v>7801199</v>
      </c>
      <c r="F18" s="80">
        <f t="shared" si="0"/>
        <v>23950</v>
      </c>
      <c r="G18" s="80">
        <f t="shared" si="0"/>
        <v>0</v>
      </c>
      <c r="H18" s="80">
        <f>+H19+H20+H21+H24+H25+H22+H23+H39</f>
        <v>1817143.5</v>
      </c>
      <c r="I18" s="80">
        <f>+I19+I20+I21+I24+I25+I22+I23+I39</f>
        <v>1832788.6999999997</v>
      </c>
      <c r="J18" s="81">
        <f>+J19+J20+J21+J24+J25+J22+J23+J39</f>
        <v>1826737.2999999998</v>
      </c>
      <c r="K18" s="80">
        <f>+K19+K20+K21+K24+K25+K22+K23+K39</f>
        <v>6051.4</v>
      </c>
      <c r="L18" s="80">
        <f>+L19+L20+L21+L24+L25</f>
        <v>0</v>
      </c>
    </row>
    <row r="19" spans="1:12" s="12" customFormat="1" ht="34.9" customHeight="1" x14ac:dyDescent="0.25">
      <c r="A19" s="14"/>
      <c r="B19" s="14"/>
      <c r="C19" s="45" t="s">
        <v>8</v>
      </c>
      <c r="D19" s="82">
        <f>3616000+5000</f>
        <v>3621000</v>
      </c>
      <c r="E19" s="83">
        <f t="shared" ref="E19:E24" si="1">+D19</f>
        <v>3621000</v>
      </c>
      <c r="F19" s="83">
        <v>0</v>
      </c>
      <c r="G19" s="83">
        <v>0</v>
      </c>
      <c r="H19" s="82">
        <v>797700</v>
      </c>
      <c r="I19" s="83">
        <v>811714.4</v>
      </c>
      <c r="J19" s="83">
        <f>+I19</f>
        <v>811714.4</v>
      </c>
      <c r="K19" s="83">
        <v>0</v>
      </c>
      <c r="L19" s="84">
        <v>0</v>
      </c>
    </row>
    <row r="20" spans="1:12" s="12" customFormat="1" ht="53.45" customHeight="1" x14ac:dyDescent="0.25">
      <c r="A20" s="14"/>
      <c r="B20" s="14"/>
      <c r="C20" s="45" t="s">
        <v>9</v>
      </c>
      <c r="D20" s="82">
        <v>55000</v>
      </c>
      <c r="E20" s="83">
        <f t="shared" si="1"/>
        <v>55000</v>
      </c>
      <c r="F20" s="83">
        <v>0</v>
      </c>
      <c r="G20" s="83">
        <v>0</v>
      </c>
      <c r="H20" s="82">
        <v>3100</v>
      </c>
      <c r="I20" s="82">
        <v>3101.5</v>
      </c>
      <c r="J20" s="83">
        <f>+I20</f>
        <v>3101.5</v>
      </c>
      <c r="K20" s="83">
        <v>0</v>
      </c>
      <c r="L20" s="84">
        <v>0</v>
      </c>
    </row>
    <row r="21" spans="1:12" s="12" customFormat="1" ht="58.9" customHeight="1" x14ac:dyDescent="0.25">
      <c r="A21" s="14"/>
      <c r="B21" s="14"/>
      <c r="C21" s="45" t="s">
        <v>95</v>
      </c>
      <c r="D21" s="82">
        <f>103500+28000</f>
        <v>131500</v>
      </c>
      <c r="E21" s="83">
        <f t="shared" si="1"/>
        <v>131500</v>
      </c>
      <c r="F21" s="83">
        <v>0</v>
      </c>
      <c r="G21" s="83">
        <v>0</v>
      </c>
      <c r="H21" s="83">
        <v>53500</v>
      </c>
      <c r="I21" s="83">
        <v>53564.6</v>
      </c>
      <c r="J21" s="85">
        <f>+I21</f>
        <v>53564.6</v>
      </c>
      <c r="K21" s="83">
        <v>0</v>
      </c>
      <c r="L21" s="84">
        <v>0</v>
      </c>
    </row>
    <row r="22" spans="1:12" s="12" customFormat="1" ht="47.45" customHeight="1" x14ac:dyDescent="0.25">
      <c r="A22" s="14"/>
      <c r="B22" s="14"/>
      <c r="C22" s="45" t="s">
        <v>83</v>
      </c>
      <c r="D22" s="82">
        <v>28150</v>
      </c>
      <c r="E22" s="85">
        <f t="shared" si="1"/>
        <v>28150</v>
      </c>
      <c r="F22" s="83">
        <v>0</v>
      </c>
      <c r="G22" s="83">
        <v>0</v>
      </c>
      <c r="H22" s="82">
        <v>3600</v>
      </c>
      <c r="I22" s="82">
        <v>4624.3</v>
      </c>
      <c r="J22" s="85">
        <f>I22</f>
        <v>4624.3</v>
      </c>
      <c r="K22" s="83">
        <v>0</v>
      </c>
      <c r="L22" s="84">
        <v>0</v>
      </c>
    </row>
    <row r="23" spans="1:12" s="12" customFormat="1" ht="72" customHeight="1" x14ac:dyDescent="0.25">
      <c r="A23" s="14"/>
      <c r="B23" s="14"/>
      <c r="C23" s="45" t="s">
        <v>84</v>
      </c>
      <c r="D23" s="82">
        <f>100050+5000</f>
        <v>105050</v>
      </c>
      <c r="E23" s="85">
        <f t="shared" si="1"/>
        <v>105050</v>
      </c>
      <c r="F23" s="83">
        <v>0</v>
      </c>
      <c r="G23" s="83">
        <v>0</v>
      </c>
      <c r="H23" s="82">
        <v>24800</v>
      </c>
      <c r="I23" s="82">
        <v>26264.7</v>
      </c>
      <c r="J23" s="85">
        <f>+I23</f>
        <v>26264.7</v>
      </c>
      <c r="K23" s="83">
        <v>0</v>
      </c>
      <c r="L23" s="84">
        <v>0</v>
      </c>
    </row>
    <row r="24" spans="1:12" s="12" customFormat="1" ht="71.45" customHeight="1" x14ac:dyDescent="0.25">
      <c r="A24" s="14"/>
      <c r="B24" s="14"/>
      <c r="C24" s="45" t="s">
        <v>85</v>
      </c>
      <c r="D24" s="82">
        <f>362000+6000</f>
        <v>368000</v>
      </c>
      <c r="E24" s="85">
        <f t="shared" si="1"/>
        <v>368000</v>
      </c>
      <c r="F24" s="83">
        <v>0</v>
      </c>
      <c r="G24" s="83">
        <v>0</v>
      </c>
      <c r="H24" s="82">
        <v>68600</v>
      </c>
      <c r="I24" s="82">
        <v>68517.7</v>
      </c>
      <c r="J24" s="85">
        <f>+I24</f>
        <v>68517.7</v>
      </c>
      <c r="K24" s="83">
        <v>0</v>
      </c>
      <c r="L24" s="84">
        <v>0</v>
      </c>
    </row>
    <row r="25" spans="1:12" s="12" customFormat="1" ht="30.75" customHeight="1" x14ac:dyDescent="0.25">
      <c r="A25" s="14"/>
      <c r="B25" s="14"/>
      <c r="C25" s="46" t="s">
        <v>10</v>
      </c>
      <c r="D25" s="80">
        <f t="shared" ref="D25:L25" si="2">D26+D38+D37</f>
        <v>3492499</v>
      </c>
      <c r="E25" s="81">
        <f t="shared" si="2"/>
        <v>3492499</v>
      </c>
      <c r="F25" s="80">
        <f t="shared" si="2"/>
        <v>0</v>
      </c>
      <c r="G25" s="80">
        <f t="shared" si="2"/>
        <v>0</v>
      </c>
      <c r="H25" s="80">
        <f t="shared" si="2"/>
        <v>865843.5</v>
      </c>
      <c r="I25" s="80">
        <f t="shared" si="2"/>
        <v>858950.09999999986</v>
      </c>
      <c r="J25" s="81">
        <f t="shared" si="2"/>
        <v>858950.09999999986</v>
      </c>
      <c r="K25" s="80">
        <f t="shared" si="2"/>
        <v>0</v>
      </c>
      <c r="L25" s="80">
        <f t="shared" si="2"/>
        <v>0</v>
      </c>
    </row>
    <row r="26" spans="1:12" s="12" customFormat="1" ht="33.75" customHeight="1" x14ac:dyDescent="0.25">
      <c r="A26" s="14"/>
      <c r="B26" s="14"/>
      <c r="C26" s="46" t="s">
        <v>52</v>
      </c>
      <c r="D26" s="80">
        <f>+D27+D28+D29+D30+D31+D32+D33+D34++D35+D36</f>
        <v>3072282</v>
      </c>
      <c r="E26" s="81">
        <f>+E27+E28+E29+E30+E31+E32+E33+E34++E35+E36</f>
        <v>3072282</v>
      </c>
      <c r="F26" s="80">
        <v>0</v>
      </c>
      <c r="G26" s="80">
        <v>0</v>
      </c>
      <c r="H26" s="80">
        <f>+H27+H28+H29+H30+H31+H32+H33+H34++H35+H36</f>
        <v>732072.5</v>
      </c>
      <c r="I26" s="80">
        <f>+I27+I28+I29+I30+I31+I32+I33+I34++I35+I36</f>
        <v>723741.99999999988</v>
      </c>
      <c r="J26" s="81">
        <f>+J27+J28+J29+J30+J31+J32+J33+J34++J35+J36</f>
        <v>723741.99999999988</v>
      </c>
      <c r="K26" s="80">
        <v>0</v>
      </c>
      <c r="L26" s="80">
        <v>0</v>
      </c>
    </row>
    <row r="27" spans="1:12" s="12" customFormat="1" ht="99.6" customHeight="1" x14ac:dyDescent="0.25">
      <c r="A27" s="14"/>
      <c r="B27" s="14"/>
      <c r="C27" s="47" t="s">
        <v>53</v>
      </c>
      <c r="D27" s="83">
        <v>14.7</v>
      </c>
      <c r="E27" s="85">
        <f>+D27</f>
        <v>14.7</v>
      </c>
      <c r="F27" s="83">
        <v>0</v>
      </c>
      <c r="G27" s="83">
        <v>0</v>
      </c>
      <c r="H27" s="83">
        <v>3.5</v>
      </c>
      <c r="I27" s="83">
        <v>5.6</v>
      </c>
      <c r="J27" s="85">
        <f>+I27</f>
        <v>5.6</v>
      </c>
      <c r="K27" s="83">
        <v>0</v>
      </c>
      <c r="L27" s="83">
        <v>0</v>
      </c>
    </row>
    <row r="28" spans="1:12" s="12" customFormat="1" ht="94.15" customHeight="1" x14ac:dyDescent="0.25">
      <c r="A28" s="14"/>
      <c r="B28" s="14"/>
      <c r="C28" s="47" t="s">
        <v>54</v>
      </c>
      <c r="D28" s="83">
        <v>183.5</v>
      </c>
      <c r="E28" s="85">
        <f>+D28</f>
        <v>183.5</v>
      </c>
      <c r="F28" s="83">
        <v>0</v>
      </c>
      <c r="G28" s="83">
        <v>0</v>
      </c>
      <c r="H28" s="83">
        <v>21</v>
      </c>
      <c r="I28" s="83">
        <v>51.1</v>
      </c>
      <c r="J28" s="85">
        <f>+I28</f>
        <v>51.1</v>
      </c>
      <c r="K28" s="83">
        <v>0</v>
      </c>
      <c r="L28" s="83">
        <v>0</v>
      </c>
    </row>
    <row r="29" spans="1:12" s="12" customFormat="1" ht="98.45" customHeight="1" x14ac:dyDescent="0.25">
      <c r="A29" s="14"/>
      <c r="B29" s="14"/>
      <c r="C29" s="47" t="s">
        <v>55</v>
      </c>
      <c r="D29" s="83">
        <v>2018.8</v>
      </c>
      <c r="E29" s="85">
        <f>+D29</f>
        <v>2018.8</v>
      </c>
      <c r="F29" s="83">
        <v>0</v>
      </c>
      <c r="G29" s="83">
        <v>0</v>
      </c>
      <c r="H29" s="83">
        <v>290</v>
      </c>
      <c r="I29" s="83">
        <v>446.8</v>
      </c>
      <c r="J29" s="85">
        <f>+I29</f>
        <v>446.8</v>
      </c>
      <c r="K29" s="83">
        <v>0</v>
      </c>
      <c r="L29" s="83">
        <v>0</v>
      </c>
    </row>
    <row r="30" spans="1:12" s="12" customFormat="1" ht="92.45" customHeight="1" x14ac:dyDescent="0.25">
      <c r="A30" s="14"/>
      <c r="B30" s="14"/>
      <c r="C30" s="47" t="s">
        <v>56</v>
      </c>
      <c r="D30" s="83">
        <v>8415</v>
      </c>
      <c r="E30" s="85">
        <f>+D30</f>
        <v>8415</v>
      </c>
      <c r="F30" s="83">
        <v>0</v>
      </c>
      <c r="G30" s="83">
        <v>0</v>
      </c>
      <c r="H30" s="83">
        <v>1890</v>
      </c>
      <c r="I30" s="83">
        <v>1757.3</v>
      </c>
      <c r="J30" s="85">
        <f>+I30</f>
        <v>1757.3</v>
      </c>
      <c r="K30" s="83">
        <v>0</v>
      </c>
      <c r="L30" s="83">
        <v>0</v>
      </c>
    </row>
    <row r="31" spans="1:12" s="12" customFormat="1" ht="44.25" customHeight="1" x14ac:dyDescent="0.25">
      <c r="A31" s="14"/>
      <c r="B31" s="14"/>
      <c r="C31" s="47" t="s">
        <v>11</v>
      </c>
      <c r="D31" s="83">
        <v>516700</v>
      </c>
      <c r="E31" s="85">
        <f t="shared" ref="E31:E38" si="3">D31</f>
        <v>516700</v>
      </c>
      <c r="F31" s="83">
        <v>0</v>
      </c>
      <c r="G31" s="83">
        <v>0</v>
      </c>
      <c r="H31" s="82">
        <v>123400</v>
      </c>
      <c r="I31" s="83">
        <v>117265.9</v>
      </c>
      <c r="J31" s="85">
        <f t="shared" ref="J31:J37" si="4">I31</f>
        <v>117265.9</v>
      </c>
      <c r="K31" s="83">
        <v>0</v>
      </c>
      <c r="L31" s="83">
        <v>0</v>
      </c>
    </row>
    <row r="32" spans="1:12" s="12" customFormat="1" ht="36.75" customHeight="1" x14ac:dyDescent="0.25">
      <c r="A32" s="14"/>
      <c r="B32" s="14"/>
      <c r="C32" s="47" t="s">
        <v>12</v>
      </c>
      <c r="D32" s="83">
        <v>2412340</v>
      </c>
      <c r="E32" s="85">
        <f t="shared" si="3"/>
        <v>2412340</v>
      </c>
      <c r="F32" s="83">
        <v>0</v>
      </c>
      <c r="G32" s="83">
        <v>0</v>
      </c>
      <c r="H32" s="82">
        <v>582500</v>
      </c>
      <c r="I32" s="83">
        <v>578247.5</v>
      </c>
      <c r="J32" s="85">
        <f t="shared" si="4"/>
        <v>578247.5</v>
      </c>
      <c r="K32" s="83">
        <v>0</v>
      </c>
      <c r="L32" s="83">
        <v>0</v>
      </c>
    </row>
    <row r="33" spans="1:12" s="12" customFormat="1" ht="39" customHeight="1" x14ac:dyDescent="0.25">
      <c r="A33" s="14"/>
      <c r="B33" s="14"/>
      <c r="C33" s="47" t="s">
        <v>13</v>
      </c>
      <c r="D33" s="83">
        <v>12080</v>
      </c>
      <c r="E33" s="85">
        <f t="shared" si="3"/>
        <v>12080</v>
      </c>
      <c r="F33" s="83">
        <v>0</v>
      </c>
      <c r="G33" s="83">
        <v>0</v>
      </c>
      <c r="H33" s="82">
        <v>2650</v>
      </c>
      <c r="I33" s="83">
        <v>3892.7</v>
      </c>
      <c r="J33" s="85">
        <f t="shared" si="4"/>
        <v>3892.7</v>
      </c>
      <c r="K33" s="83">
        <v>0</v>
      </c>
      <c r="L33" s="83">
        <v>0</v>
      </c>
    </row>
    <row r="34" spans="1:12" s="12" customFormat="1" ht="33" customHeight="1" x14ac:dyDescent="0.25">
      <c r="A34" s="14"/>
      <c r="B34" s="14"/>
      <c r="C34" s="47" t="s">
        <v>14</v>
      </c>
      <c r="D34" s="83">
        <v>118880</v>
      </c>
      <c r="E34" s="85">
        <f t="shared" si="3"/>
        <v>118880</v>
      </c>
      <c r="F34" s="83">
        <v>0</v>
      </c>
      <c r="G34" s="83">
        <v>0</v>
      </c>
      <c r="H34" s="82">
        <v>20800</v>
      </c>
      <c r="I34" s="83">
        <v>21162.9</v>
      </c>
      <c r="J34" s="85">
        <f t="shared" si="4"/>
        <v>21162.9</v>
      </c>
      <c r="K34" s="83">
        <v>0</v>
      </c>
      <c r="L34" s="83">
        <v>0</v>
      </c>
    </row>
    <row r="35" spans="1:12" s="12" customFormat="1" ht="57" customHeight="1" x14ac:dyDescent="0.25">
      <c r="A35" s="14"/>
      <c r="B35" s="14"/>
      <c r="C35" s="47" t="s">
        <v>15</v>
      </c>
      <c r="D35" s="83">
        <f>600+300</f>
        <v>900</v>
      </c>
      <c r="E35" s="85">
        <f t="shared" si="3"/>
        <v>900</v>
      </c>
      <c r="F35" s="83">
        <v>0</v>
      </c>
      <c r="G35" s="83">
        <v>0</v>
      </c>
      <c r="H35" s="82">
        <v>358</v>
      </c>
      <c r="I35" s="83">
        <v>721.1</v>
      </c>
      <c r="J35" s="85">
        <f t="shared" si="4"/>
        <v>721.1</v>
      </c>
      <c r="K35" s="83">
        <v>0</v>
      </c>
      <c r="L35" s="83">
        <v>0</v>
      </c>
    </row>
    <row r="36" spans="1:12" s="12" customFormat="1" ht="49.5" customHeight="1" x14ac:dyDescent="0.25">
      <c r="A36" s="14"/>
      <c r="B36" s="14"/>
      <c r="C36" s="47" t="s">
        <v>16</v>
      </c>
      <c r="D36" s="83">
        <v>750</v>
      </c>
      <c r="E36" s="85">
        <f t="shared" si="3"/>
        <v>750</v>
      </c>
      <c r="F36" s="83">
        <v>0</v>
      </c>
      <c r="G36" s="83">
        <v>0</v>
      </c>
      <c r="H36" s="82">
        <v>160</v>
      </c>
      <c r="I36" s="83">
        <v>191.1</v>
      </c>
      <c r="J36" s="85">
        <f t="shared" si="4"/>
        <v>191.1</v>
      </c>
      <c r="K36" s="83">
        <v>0</v>
      </c>
      <c r="L36" s="83">
        <v>0</v>
      </c>
    </row>
    <row r="37" spans="1:12" s="12" customFormat="1" ht="30.6" customHeight="1" x14ac:dyDescent="0.25">
      <c r="A37" s="14"/>
      <c r="B37" s="14"/>
      <c r="C37" s="45" t="s">
        <v>57</v>
      </c>
      <c r="D37" s="83">
        <v>1540</v>
      </c>
      <c r="E37" s="85">
        <f t="shared" si="3"/>
        <v>1540</v>
      </c>
      <c r="F37" s="83">
        <v>0</v>
      </c>
      <c r="G37" s="83">
        <v>0</v>
      </c>
      <c r="H37" s="82">
        <v>360</v>
      </c>
      <c r="I37" s="82">
        <v>440.7</v>
      </c>
      <c r="J37" s="85">
        <f t="shared" si="4"/>
        <v>440.7</v>
      </c>
      <c r="K37" s="83">
        <v>0</v>
      </c>
      <c r="L37" s="84">
        <v>0</v>
      </c>
    </row>
    <row r="38" spans="1:12" s="12" customFormat="1" ht="30.6" customHeight="1" x14ac:dyDescent="0.25">
      <c r="A38" s="14"/>
      <c r="B38" s="14"/>
      <c r="C38" s="45" t="s">
        <v>58</v>
      </c>
      <c r="D38" s="83">
        <f>398677+20000</f>
        <v>418677</v>
      </c>
      <c r="E38" s="85">
        <f t="shared" si="3"/>
        <v>418677</v>
      </c>
      <c r="F38" s="83">
        <v>0</v>
      </c>
      <c r="G38" s="83">
        <v>0</v>
      </c>
      <c r="H38" s="83">
        <v>133411</v>
      </c>
      <c r="I38" s="83">
        <v>134767.4</v>
      </c>
      <c r="J38" s="85">
        <f>+I38</f>
        <v>134767.4</v>
      </c>
      <c r="K38" s="83">
        <v>0</v>
      </c>
      <c r="L38" s="83">
        <v>0</v>
      </c>
    </row>
    <row r="39" spans="1:12" s="12" customFormat="1" ht="35.25" customHeight="1" x14ac:dyDescent="0.25">
      <c r="A39" s="14"/>
      <c r="B39" s="14"/>
      <c r="C39" s="45" t="s">
        <v>63</v>
      </c>
      <c r="D39" s="83">
        <v>23950</v>
      </c>
      <c r="E39" s="85">
        <v>0</v>
      </c>
      <c r="F39" s="83">
        <f>+D39</f>
        <v>23950</v>
      </c>
      <c r="G39" s="83">
        <v>0</v>
      </c>
      <c r="H39" s="83">
        <v>0</v>
      </c>
      <c r="I39" s="83">
        <v>6051.4</v>
      </c>
      <c r="J39" s="85">
        <v>0</v>
      </c>
      <c r="K39" s="83">
        <f>I39</f>
        <v>6051.4</v>
      </c>
      <c r="L39" s="84">
        <v>0</v>
      </c>
    </row>
    <row r="40" spans="1:12" s="12" customFormat="1" ht="40.15" customHeight="1" x14ac:dyDescent="0.25">
      <c r="A40" s="14"/>
      <c r="B40" s="14"/>
      <c r="C40" s="44" t="s">
        <v>59</v>
      </c>
      <c r="D40" s="80">
        <f>SUM(D41:D52)</f>
        <v>131961.712</v>
      </c>
      <c r="E40" s="81">
        <f>SUM(E41:E52)</f>
        <v>72916</v>
      </c>
      <c r="F40" s="80">
        <f t="shared" ref="F40:L40" si="5">SUM(F41:F52)</f>
        <v>59045.712</v>
      </c>
      <c r="G40" s="86">
        <f t="shared" si="5"/>
        <v>1.2E-2</v>
      </c>
      <c r="H40" s="80">
        <f t="shared" si="5"/>
        <v>18773.599999999999</v>
      </c>
      <c r="I40" s="80">
        <f t="shared" si="5"/>
        <v>47623.312000000005</v>
      </c>
      <c r="J40" s="80">
        <f t="shared" si="5"/>
        <v>19191.8</v>
      </c>
      <c r="K40" s="80">
        <f t="shared" si="5"/>
        <v>28431.511999999999</v>
      </c>
      <c r="L40" s="86">
        <f t="shared" si="5"/>
        <v>1.2E-2</v>
      </c>
    </row>
    <row r="41" spans="1:12" s="12" customFormat="1" ht="93.6" customHeight="1" x14ac:dyDescent="0.25">
      <c r="A41" s="14"/>
      <c r="B41" s="14"/>
      <c r="C41" s="45" t="s">
        <v>17</v>
      </c>
      <c r="D41" s="83">
        <v>1500</v>
      </c>
      <c r="E41" s="85">
        <f t="shared" ref="E41:E42" si="6">+D41</f>
        <v>1500</v>
      </c>
      <c r="F41" s="83">
        <v>0</v>
      </c>
      <c r="G41" s="83">
        <v>0</v>
      </c>
      <c r="H41" s="82">
        <v>300</v>
      </c>
      <c r="I41" s="83">
        <v>-301.2</v>
      </c>
      <c r="J41" s="83">
        <f>+I41</f>
        <v>-301.2</v>
      </c>
      <c r="K41" s="83">
        <v>0</v>
      </c>
      <c r="L41" s="84">
        <v>0</v>
      </c>
    </row>
    <row r="42" spans="1:12" s="12" customFormat="1" ht="34.15" customHeight="1" x14ac:dyDescent="0.25">
      <c r="A42" s="14"/>
      <c r="B42" s="14"/>
      <c r="C42" s="45" t="s">
        <v>61</v>
      </c>
      <c r="D42" s="83">
        <v>31200</v>
      </c>
      <c r="E42" s="85">
        <f t="shared" si="6"/>
        <v>31200</v>
      </c>
      <c r="F42" s="83">
        <v>0</v>
      </c>
      <c r="G42" s="83">
        <v>0</v>
      </c>
      <c r="H42" s="82">
        <v>8451</v>
      </c>
      <c r="I42" s="83">
        <v>9102.7999999999993</v>
      </c>
      <c r="J42" s="83">
        <f>I42</f>
        <v>9102.7999999999993</v>
      </c>
      <c r="K42" s="83">
        <v>0</v>
      </c>
      <c r="L42" s="83">
        <v>0</v>
      </c>
    </row>
    <row r="43" spans="1:12" s="12" customFormat="1" ht="148.9" customHeight="1" x14ac:dyDescent="0.25">
      <c r="A43" s="14"/>
      <c r="B43" s="14"/>
      <c r="C43" s="45" t="s">
        <v>132</v>
      </c>
      <c r="D43" s="84">
        <v>265</v>
      </c>
      <c r="E43" s="87">
        <f>+D43</f>
        <v>265</v>
      </c>
      <c r="F43" s="84">
        <v>0</v>
      </c>
      <c r="G43" s="84">
        <v>0</v>
      </c>
      <c r="H43" s="82">
        <v>44</v>
      </c>
      <c r="I43" s="83">
        <v>40.700000000000003</v>
      </c>
      <c r="J43" s="83">
        <f t="shared" ref="J43:J48" si="7">+I43</f>
        <v>40.700000000000003</v>
      </c>
      <c r="K43" s="83">
        <v>0</v>
      </c>
      <c r="L43" s="84">
        <v>0</v>
      </c>
    </row>
    <row r="44" spans="1:12" s="12" customFormat="1" ht="89.45" customHeight="1" x14ac:dyDescent="0.25">
      <c r="A44" s="14"/>
      <c r="B44" s="14"/>
      <c r="C44" s="45" t="s">
        <v>98</v>
      </c>
      <c r="D44" s="84">
        <v>4500</v>
      </c>
      <c r="E44" s="84">
        <f>+D44</f>
        <v>4500</v>
      </c>
      <c r="F44" s="84">
        <v>0</v>
      </c>
      <c r="G44" s="84">
        <v>0</v>
      </c>
      <c r="H44" s="83">
        <v>0</v>
      </c>
      <c r="I44" s="83">
        <v>0</v>
      </c>
      <c r="J44" s="83">
        <f t="shared" si="7"/>
        <v>0</v>
      </c>
      <c r="K44" s="83">
        <v>0</v>
      </c>
      <c r="L44" s="84">
        <v>0</v>
      </c>
    </row>
    <row r="45" spans="1:12" s="12" customFormat="1" ht="99.75" customHeight="1" x14ac:dyDescent="0.25">
      <c r="A45" s="14"/>
      <c r="B45" s="14"/>
      <c r="C45" s="45" t="s">
        <v>18</v>
      </c>
      <c r="D45" s="83">
        <v>6000</v>
      </c>
      <c r="E45" s="85">
        <f t="shared" ref="E45:E47" si="8">+D45</f>
        <v>6000</v>
      </c>
      <c r="F45" s="83">
        <v>0</v>
      </c>
      <c r="G45" s="83">
        <v>0</v>
      </c>
      <c r="H45" s="82">
        <v>1500</v>
      </c>
      <c r="I45" s="83">
        <v>1665</v>
      </c>
      <c r="J45" s="83">
        <f t="shared" si="7"/>
        <v>1665</v>
      </c>
      <c r="K45" s="83">
        <v>0</v>
      </c>
      <c r="L45" s="84">
        <v>0</v>
      </c>
    </row>
    <row r="46" spans="1:12" s="12" customFormat="1" ht="34.15" customHeight="1" x14ac:dyDescent="0.25">
      <c r="A46" s="14"/>
      <c r="B46" s="14"/>
      <c r="C46" s="45" t="s">
        <v>60</v>
      </c>
      <c r="D46" s="83">
        <v>1350</v>
      </c>
      <c r="E46" s="85">
        <f t="shared" si="8"/>
        <v>1350</v>
      </c>
      <c r="F46" s="83">
        <v>0</v>
      </c>
      <c r="G46" s="83">
        <v>0</v>
      </c>
      <c r="H46" s="83">
        <v>266</v>
      </c>
      <c r="I46" s="83">
        <v>152</v>
      </c>
      <c r="J46" s="83">
        <f t="shared" si="7"/>
        <v>152</v>
      </c>
      <c r="K46" s="83">
        <v>0</v>
      </c>
      <c r="L46" s="83">
        <v>0</v>
      </c>
    </row>
    <row r="47" spans="1:12" s="12" customFormat="1" ht="39.75" customHeight="1" x14ac:dyDescent="0.25">
      <c r="A47" s="14"/>
      <c r="B47" s="14"/>
      <c r="C47" s="45" t="s">
        <v>19</v>
      </c>
      <c r="D47" s="83">
        <f>4400+200</f>
        <v>4600</v>
      </c>
      <c r="E47" s="85">
        <f t="shared" si="8"/>
        <v>4600</v>
      </c>
      <c r="F47" s="83">
        <v>0</v>
      </c>
      <c r="G47" s="83">
        <v>0</v>
      </c>
      <c r="H47" s="82">
        <v>1336</v>
      </c>
      <c r="I47" s="83">
        <v>1508.1</v>
      </c>
      <c r="J47" s="83">
        <f t="shared" si="7"/>
        <v>1508.1</v>
      </c>
      <c r="K47" s="83">
        <v>0</v>
      </c>
      <c r="L47" s="84">
        <v>0</v>
      </c>
    </row>
    <row r="48" spans="1:12" s="12" customFormat="1" ht="41.25" customHeight="1" x14ac:dyDescent="0.25">
      <c r="A48" s="14"/>
      <c r="B48" s="14"/>
      <c r="C48" s="45" t="s">
        <v>20</v>
      </c>
      <c r="D48" s="83">
        <f>5024.4+876.6</f>
        <v>5901</v>
      </c>
      <c r="E48" s="85">
        <f>+D48</f>
        <v>5901</v>
      </c>
      <c r="F48" s="83">
        <v>0</v>
      </c>
      <c r="G48" s="83">
        <v>0</v>
      </c>
      <c r="H48" s="83">
        <v>2830.6</v>
      </c>
      <c r="I48" s="83">
        <v>2845.6</v>
      </c>
      <c r="J48" s="83">
        <f t="shared" si="7"/>
        <v>2845.6</v>
      </c>
      <c r="K48" s="83">
        <v>0</v>
      </c>
      <c r="L48" s="83">
        <v>0</v>
      </c>
    </row>
    <row r="49" spans="1:12" s="12" customFormat="1" ht="119.45" customHeight="1" x14ac:dyDescent="0.25">
      <c r="A49" s="14"/>
      <c r="B49" s="14"/>
      <c r="C49" s="45" t="s">
        <v>22</v>
      </c>
      <c r="D49" s="83">
        <v>50</v>
      </c>
      <c r="E49" s="85">
        <v>0</v>
      </c>
      <c r="F49" s="83">
        <f>+D49</f>
        <v>50</v>
      </c>
      <c r="G49" s="83">
        <v>0</v>
      </c>
      <c r="H49" s="83">
        <v>0</v>
      </c>
      <c r="I49" s="83">
        <v>12.4</v>
      </c>
      <c r="J49" s="85">
        <v>0</v>
      </c>
      <c r="K49" s="83">
        <f>+I49</f>
        <v>12.4</v>
      </c>
      <c r="L49" s="84">
        <v>0</v>
      </c>
    </row>
    <row r="50" spans="1:12" s="12" customFormat="1" ht="296.45" customHeight="1" x14ac:dyDescent="0.25">
      <c r="A50" s="14"/>
      <c r="B50" s="14"/>
      <c r="C50" s="45" t="s">
        <v>90</v>
      </c>
      <c r="D50" s="83">
        <v>17600</v>
      </c>
      <c r="E50" s="85">
        <f>+D50</f>
        <v>17600</v>
      </c>
      <c r="F50" s="83">
        <v>0</v>
      </c>
      <c r="G50" s="83">
        <v>0</v>
      </c>
      <c r="H50" s="83">
        <v>4046</v>
      </c>
      <c r="I50" s="83">
        <v>4178.8</v>
      </c>
      <c r="J50" s="85">
        <f>+I50</f>
        <v>4178.8</v>
      </c>
      <c r="K50" s="83">
        <v>0</v>
      </c>
      <c r="L50" s="84">
        <v>0</v>
      </c>
    </row>
    <row r="51" spans="1:12" s="12" customFormat="1" ht="40.15" customHeight="1" x14ac:dyDescent="0.25">
      <c r="A51" s="14"/>
      <c r="B51" s="14"/>
      <c r="C51" s="45" t="s">
        <v>23</v>
      </c>
      <c r="D51" s="85">
        <v>58995.7</v>
      </c>
      <c r="E51" s="85">
        <v>0</v>
      </c>
      <c r="F51" s="83">
        <f>D51</f>
        <v>58995.7</v>
      </c>
      <c r="G51" s="83">
        <v>0</v>
      </c>
      <c r="H51" s="83">
        <v>0</v>
      </c>
      <c r="I51" s="83">
        <v>28419.1</v>
      </c>
      <c r="J51" s="85">
        <v>0</v>
      </c>
      <c r="K51" s="83">
        <f>+I51</f>
        <v>28419.1</v>
      </c>
      <c r="L51" s="83">
        <v>0</v>
      </c>
    </row>
    <row r="52" spans="1:12" s="12" customFormat="1" ht="75" customHeight="1" x14ac:dyDescent="0.25">
      <c r="A52" s="14"/>
      <c r="B52" s="14"/>
      <c r="C52" s="48" t="s">
        <v>64</v>
      </c>
      <c r="D52" s="88">
        <v>1.2E-2</v>
      </c>
      <c r="E52" s="89">
        <v>0</v>
      </c>
      <c r="F52" s="88">
        <f>D52</f>
        <v>1.2E-2</v>
      </c>
      <c r="G52" s="88">
        <f>F52</f>
        <v>1.2E-2</v>
      </c>
      <c r="H52" s="83">
        <v>0</v>
      </c>
      <c r="I52" s="88">
        <f>K52</f>
        <v>1.2E-2</v>
      </c>
      <c r="J52" s="85">
        <v>0</v>
      </c>
      <c r="K52" s="88">
        <v>1.2E-2</v>
      </c>
      <c r="L52" s="88">
        <v>1.2E-2</v>
      </c>
    </row>
    <row r="53" spans="1:12" s="11" customFormat="1" ht="56.25" customHeight="1" x14ac:dyDescent="0.25">
      <c r="A53" s="15"/>
      <c r="B53" s="15"/>
      <c r="C53" s="44" t="s">
        <v>62</v>
      </c>
      <c r="D53" s="80">
        <f t="shared" ref="D53:L53" si="9">+D55+D56</f>
        <v>7612.5</v>
      </c>
      <c r="E53" s="81">
        <f t="shared" si="9"/>
        <v>0</v>
      </c>
      <c r="F53" s="80">
        <f t="shared" si="9"/>
        <v>7612.5</v>
      </c>
      <c r="G53" s="80">
        <f t="shared" si="9"/>
        <v>7612.5</v>
      </c>
      <c r="H53" s="80">
        <f t="shared" si="9"/>
        <v>0</v>
      </c>
      <c r="I53" s="80">
        <f t="shared" si="9"/>
        <v>9628.3000000000011</v>
      </c>
      <c r="J53" s="81">
        <f t="shared" si="9"/>
        <v>0</v>
      </c>
      <c r="K53" s="80">
        <f t="shared" si="9"/>
        <v>9628.3000000000011</v>
      </c>
      <c r="L53" s="80">
        <f t="shared" si="9"/>
        <v>9628.3000000000011</v>
      </c>
    </row>
    <row r="54" spans="1:12" s="11" customFormat="1" ht="26.25" customHeight="1" x14ac:dyDescent="0.25">
      <c r="A54" s="15"/>
      <c r="B54" s="15"/>
      <c r="C54" s="49" t="s">
        <v>2</v>
      </c>
      <c r="D54" s="80"/>
      <c r="E54" s="81"/>
      <c r="F54" s="80"/>
      <c r="G54" s="80"/>
      <c r="H54" s="83"/>
      <c r="I54" s="80"/>
      <c r="J54" s="81"/>
      <c r="K54" s="80"/>
      <c r="L54" s="80"/>
    </row>
    <row r="55" spans="1:12" s="12" customFormat="1" ht="72" customHeight="1" x14ac:dyDescent="0.25">
      <c r="A55" s="14"/>
      <c r="B55" s="14"/>
      <c r="C55" s="45" t="s">
        <v>24</v>
      </c>
      <c r="D55" s="83">
        <v>5560</v>
      </c>
      <c r="E55" s="85">
        <v>0</v>
      </c>
      <c r="F55" s="83">
        <f>+D55</f>
        <v>5560</v>
      </c>
      <c r="G55" s="83">
        <f>+F55</f>
        <v>5560</v>
      </c>
      <c r="H55" s="83">
        <v>0</v>
      </c>
      <c r="I55" s="83">
        <v>9590.1</v>
      </c>
      <c r="J55" s="85">
        <v>0</v>
      </c>
      <c r="K55" s="83">
        <f>+I55</f>
        <v>9590.1</v>
      </c>
      <c r="L55" s="84">
        <f>+K55</f>
        <v>9590.1</v>
      </c>
    </row>
    <row r="56" spans="1:12" s="12" customFormat="1" ht="33.75" customHeight="1" x14ac:dyDescent="0.25">
      <c r="A56" s="14"/>
      <c r="B56" s="14"/>
      <c r="C56" s="48" t="s">
        <v>25</v>
      </c>
      <c r="D56" s="83">
        <v>2052.5</v>
      </c>
      <c r="E56" s="85">
        <v>0</v>
      </c>
      <c r="F56" s="83">
        <f>+D56</f>
        <v>2052.5</v>
      </c>
      <c r="G56" s="83">
        <f>+F56</f>
        <v>2052.5</v>
      </c>
      <c r="H56" s="83">
        <v>0</v>
      </c>
      <c r="I56" s="83">
        <v>38.200000000000003</v>
      </c>
      <c r="J56" s="85">
        <v>0</v>
      </c>
      <c r="K56" s="83">
        <f>+I56</f>
        <v>38.200000000000003</v>
      </c>
      <c r="L56" s="84">
        <f>+K56</f>
        <v>38.200000000000003</v>
      </c>
    </row>
    <row r="57" spans="1:12" s="12" customFormat="1" ht="98.45" customHeight="1" x14ac:dyDescent="0.25">
      <c r="A57" s="14"/>
      <c r="B57" s="14"/>
      <c r="C57" s="45" t="s">
        <v>94</v>
      </c>
      <c r="D57" s="83">
        <v>0</v>
      </c>
      <c r="E57" s="85">
        <v>0</v>
      </c>
      <c r="F57" s="83">
        <v>0</v>
      </c>
      <c r="G57" s="83">
        <v>0</v>
      </c>
      <c r="H57" s="83">
        <v>0</v>
      </c>
      <c r="I57" s="83">
        <v>89.8</v>
      </c>
      <c r="J57" s="85">
        <v>0</v>
      </c>
      <c r="K57" s="83">
        <f>+I57</f>
        <v>89.8</v>
      </c>
      <c r="L57" s="84">
        <v>0</v>
      </c>
    </row>
    <row r="58" spans="1:12" ht="54.6" customHeight="1" x14ac:dyDescent="0.25">
      <c r="C58" s="46" t="s">
        <v>96</v>
      </c>
      <c r="D58" s="80">
        <f>D18+D40+D53</f>
        <v>7964723.2120000003</v>
      </c>
      <c r="E58" s="81">
        <f>E18+E40+E53</f>
        <v>7874115</v>
      </c>
      <c r="F58" s="80">
        <f>F18+F40+F53</f>
        <v>90608.212</v>
      </c>
      <c r="G58" s="80">
        <f>G18+G40+G53</f>
        <v>7612.5119999999997</v>
      </c>
      <c r="H58" s="80">
        <f>H18+H40+H53</f>
        <v>1835917.1</v>
      </c>
      <c r="I58" s="80">
        <f>I18+I40+I53+I57</f>
        <v>1890130.1119999997</v>
      </c>
      <c r="J58" s="81">
        <f>J18+J40+J53</f>
        <v>1845929.0999999999</v>
      </c>
      <c r="K58" s="80">
        <f>K18+K40+K53+K57</f>
        <v>44201.012000000002</v>
      </c>
      <c r="L58" s="80">
        <f>L18+L40+L53</f>
        <v>9628.3120000000017</v>
      </c>
    </row>
    <row r="59" spans="1:12" s="12" customFormat="1" ht="47.45" customHeight="1" x14ac:dyDescent="0.25">
      <c r="A59" s="14"/>
      <c r="B59" s="14"/>
      <c r="C59" s="50" t="s">
        <v>21</v>
      </c>
      <c r="D59" s="80">
        <f>E59+F59</f>
        <v>1477238.8</v>
      </c>
      <c r="E59" s="81">
        <f>1203413.5+989.2+20000+1199.5+216.6+13420</f>
        <v>1239238.8</v>
      </c>
      <c r="F59" s="80">
        <v>238000</v>
      </c>
      <c r="G59" s="80">
        <v>238000</v>
      </c>
      <c r="H59" s="90">
        <v>289127.5</v>
      </c>
      <c r="I59" s="91">
        <f>+J59+K59</f>
        <v>288774.59999999998</v>
      </c>
      <c r="J59" s="90">
        <v>288774.59999999998</v>
      </c>
      <c r="K59" s="91">
        <v>0</v>
      </c>
      <c r="L59" s="80">
        <v>0</v>
      </c>
    </row>
    <row r="60" spans="1:12" ht="37.15" customHeight="1" x14ac:dyDescent="0.25">
      <c r="C60" s="51" t="s">
        <v>97</v>
      </c>
      <c r="D60" s="92">
        <f>D58+D59</f>
        <v>9441962.0120000001</v>
      </c>
      <c r="E60" s="92">
        <f t="shared" ref="E60:H60" si="10">E58+E59</f>
        <v>9113353.8000000007</v>
      </c>
      <c r="F60" s="93">
        <f t="shared" si="10"/>
        <v>328608.212</v>
      </c>
      <c r="G60" s="92">
        <f t="shared" si="10"/>
        <v>245612.51199999999</v>
      </c>
      <c r="H60" s="92">
        <f t="shared" si="10"/>
        <v>2125044.6</v>
      </c>
      <c r="I60" s="92">
        <f>I58+I59</f>
        <v>2178904.7119999998</v>
      </c>
      <c r="J60" s="92">
        <f>J58+J59</f>
        <v>2134703.6999999997</v>
      </c>
      <c r="K60" s="92">
        <f>K58+K59</f>
        <v>44201.012000000002</v>
      </c>
      <c r="L60" s="92">
        <f>L58+L59</f>
        <v>9628.3120000000017</v>
      </c>
    </row>
    <row r="61" spans="1:12" ht="36.75" customHeight="1" x14ac:dyDescent="0.25">
      <c r="C61" s="52" t="s">
        <v>65</v>
      </c>
      <c r="D61" s="95"/>
      <c r="E61" s="96"/>
      <c r="F61" s="97"/>
      <c r="G61" s="97"/>
      <c r="H61" s="97"/>
      <c r="I61" s="98"/>
      <c r="J61" s="96"/>
      <c r="K61" s="99"/>
      <c r="L61" s="97"/>
    </row>
    <row r="62" spans="1:12" s="12" customFormat="1" ht="30" customHeight="1" x14ac:dyDescent="0.25">
      <c r="A62" s="14"/>
      <c r="B62" s="14"/>
      <c r="C62" s="53" t="s">
        <v>26</v>
      </c>
      <c r="D62" s="100">
        <f>E62+F62</f>
        <v>377398.10000000003</v>
      </c>
      <c r="E62" s="80">
        <v>369973.9</v>
      </c>
      <c r="F62" s="80">
        <v>7424.2</v>
      </c>
      <c r="G62" s="80">
        <v>7386.5</v>
      </c>
      <c r="H62" s="80">
        <v>102471.7</v>
      </c>
      <c r="I62" s="80">
        <f t="shared" ref="I62:I67" si="11">SUM(J62+K62)</f>
        <v>85647.4</v>
      </c>
      <c r="J62" s="80">
        <v>85548.4</v>
      </c>
      <c r="K62" s="80">
        <v>99</v>
      </c>
      <c r="L62" s="80">
        <v>66.2</v>
      </c>
    </row>
    <row r="63" spans="1:12" s="12" customFormat="1" ht="32.25" customHeight="1" x14ac:dyDescent="0.25">
      <c r="A63" s="27">
        <v>1000</v>
      </c>
      <c r="B63" s="27">
        <v>1000</v>
      </c>
      <c r="C63" s="53" t="s">
        <v>27</v>
      </c>
      <c r="D63" s="100">
        <f>E63+F63</f>
        <v>3511050.3</v>
      </c>
      <c r="E63" s="80">
        <v>3405316</v>
      </c>
      <c r="F63" s="100">
        <v>105734.3</v>
      </c>
      <c r="G63" s="80">
        <v>70300.800000000003</v>
      </c>
      <c r="H63" s="80">
        <v>910273.1</v>
      </c>
      <c r="I63" s="80">
        <f t="shared" si="11"/>
        <v>781861.9</v>
      </c>
      <c r="J63" s="80">
        <v>767557.3</v>
      </c>
      <c r="K63" s="80">
        <v>14304.6</v>
      </c>
      <c r="L63" s="80">
        <v>1429.6</v>
      </c>
    </row>
    <row r="64" spans="1:12" s="12" customFormat="1" ht="24.75" customHeight="1" x14ac:dyDescent="0.25">
      <c r="A64" s="27">
        <v>2000</v>
      </c>
      <c r="B64" s="27">
        <v>2000</v>
      </c>
      <c r="C64" s="53" t="s">
        <v>28</v>
      </c>
      <c r="D64" s="100">
        <f t="shared" ref="D64:D67" si="12">E64+F64</f>
        <v>726737.7</v>
      </c>
      <c r="E64" s="80">
        <v>396601.1</v>
      </c>
      <c r="F64" s="100">
        <v>330136.59999999998</v>
      </c>
      <c r="G64" s="80">
        <v>330136.59999999998</v>
      </c>
      <c r="H64" s="80">
        <v>154791.29999999999</v>
      </c>
      <c r="I64" s="80">
        <f t="shared" si="11"/>
        <v>101168.6</v>
      </c>
      <c r="J64" s="80">
        <v>93791.5</v>
      </c>
      <c r="K64" s="80">
        <v>7377.1</v>
      </c>
      <c r="L64" s="80">
        <v>7377.1</v>
      </c>
    </row>
    <row r="65" spans="1:12" s="12" customFormat="1" ht="48.6" customHeight="1" x14ac:dyDescent="0.25">
      <c r="A65" s="14">
        <v>3000</v>
      </c>
      <c r="B65" s="14">
        <v>3000</v>
      </c>
      <c r="C65" s="56" t="s">
        <v>82</v>
      </c>
      <c r="D65" s="100">
        <f t="shared" si="12"/>
        <v>743478.8</v>
      </c>
      <c r="E65" s="80">
        <v>732552.5</v>
      </c>
      <c r="F65" s="80">
        <v>10926.3</v>
      </c>
      <c r="G65" s="80">
        <v>157</v>
      </c>
      <c r="H65" s="80">
        <v>335060</v>
      </c>
      <c r="I65" s="80">
        <f t="shared" si="11"/>
        <v>153449.9</v>
      </c>
      <c r="J65" s="80">
        <v>149080</v>
      </c>
      <c r="K65" s="80">
        <v>4369.8999999999996</v>
      </c>
      <c r="L65" s="80">
        <v>25</v>
      </c>
    </row>
    <row r="66" spans="1:12" s="12" customFormat="1" ht="28.15" customHeight="1" x14ac:dyDescent="0.25">
      <c r="A66" s="14">
        <v>4000</v>
      </c>
      <c r="B66" s="14">
        <v>4000</v>
      </c>
      <c r="C66" s="53" t="s">
        <v>29</v>
      </c>
      <c r="D66" s="100">
        <f t="shared" si="12"/>
        <v>182192</v>
      </c>
      <c r="E66" s="80">
        <v>175785.60000000001</v>
      </c>
      <c r="F66" s="80">
        <v>6406.4</v>
      </c>
      <c r="G66" s="80">
        <v>3456.2</v>
      </c>
      <c r="H66" s="80">
        <v>48784.800000000003</v>
      </c>
      <c r="I66" s="80">
        <f t="shared" si="11"/>
        <v>41178.9</v>
      </c>
      <c r="J66" s="80">
        <v>39323</v>
      </c>
      <c r="K66" s="80">
        <v>1855.9</v>
      </c>
      <c r="L66" s="80">
        <v>162.4</v>
      </c>
    </row>
    <row r="67" spans="1:12" s="12" customFormat="1" ht="26.25" customHeight="1" x14ac:dyDescent="0.25">
      <c r="A67" s="14">
        <v>5000</v>
      </c>
      <c r="B67" s="14">
        <v>5000</v>
      </c>
      <c r="C67" s="53" t="s">
        <v>30</v>
      </c>
      <c r="D67" s="100">
        <f t="shared" si="12"/>
        <v>186366.5</v>
      </c>
      <c r="E67" s="80">
        <v>176257.9</v>
      </c>
      <c r="F67" s="80">
        <v>10108.6</v>
      </c>
      <c r="G67" s="80">
        <v>4518</v>
      </c>
      <c r="H67" s="80">
        <v>53502</v>
      </c>
      <c r="I67" s="80">
        <f t="shared" si="11"/>
        <v>40575.5</v>
      </c>
      <c r="J67" s="80">
        <v>39565.1</v>
      </c>
      <c r="K67" s="80">
        <v>1010.4</v>
      </c>
      <c r="L67" s="80">
        <v>0</v>
      </c>
    </row>
    <row r="68" spans="1:12" s="12" customFormat="1" ht="39" customHeight="1" x14ac:dyDescent="0.25">
      <c r="A68" s="14">
        <v>6000</v>
      </c>
      <c r="B68" s="14">
        <v>6000</v>
      </c>
      <c r="C68" s="56" t="s">
        <v>81</v>
      </c>
      <c r="D68" s="100">
        <f>E68+F68</f>
        <v>545927.19999999995</v>
      </c>
      <c r="E68" s="80">
        <f>SUM(E69:E76)</f>
        <v>535576.79999999993</v>
      </c>
      <c r="F68" s="80">
        <f>SUM(F69:F76)</f>
        <v>10350.4</v>
      </c>
      <c r="G68" s="80">
        <f>SUM(G69:G76)</f>
        <v>10073.4</v>
      </c>
      <c r="H68" s="80">
        <f>SUM(H69:H76)</f>
        <v>172434.88</v>
      </c>
      <c r="I68" s="80">
        <f>J68+K68</f>
        <v>130035.49999999999</v>
      </c>
      <c r="J68" s="80">
        <f>SUM(J69:J76)</f>
        <v>129664.09999999999</v>
      </c>
      <c r="K68" s="80">
        <f>SUM(K69:K76)</f>
        <v>371.4</v>
      </c>
      <c r="L68" s="80">
        <f>SUM(L69:L76)</f>
        <v>94.4</v>
      </c>
    </row>
    <row r="69" spans="1:12" s="12" customFormat="1" ht="58.9" customHeight="1" x14ac:dyDescent="0.25">
      <c r="A69" s="27">
        <v>6011</v>
      </c>
      <c r="B69" s="27">
        <v>6011</v>
      </c>
      <c r="C69" s="54" t="s">
        <v>70</v>
      </c>
      <c r="D69" s="101">
        <f t="shared" ref="D69:D82" si="13">E69+F69</f>
        <v>28309.8</v>
      </c>
      <c r="E69" s="83">
        <v>28032.799999999999</v>
      </c>
      <c r="F69" s="101">
        <v>277</v>
      </c>
      <c r="G69" s="83">
        <v>0</v>
      </c>
      <c r="H69" s="83">
        <v>814.7</v>
      </c>
      <c r="I69" s="83">
        <f>J69+K69</f>
        <v>570.9</v>
      </c>
      <c r="J69" s="83">
        <v>293.89999999999998</v>
      </c>
      <c r="K69" s="83">
        <v>277</v>
      </c>
      <c r="L69" s="83">
        <v>0</v>
      </c>
    </row>
    <row r="70" spans="1:12" s="12" customFormat="1" ht="73.150000000000006" customHeight="1" x14ac:dyDescent="0.25">
      <c r="A70" s="27">
        <v>6012</v>
      </c>
      <c r="B70" s="27">
        <v>6012</v>
      </c>
      <c r="C70" s="54" t="s">
        <v>68</v>
      </c>
      <c r="D70" s="101">
        <f t="shared" si="13"/>
        <v>23753.1</v>
      </c>
      <c r="E70" s="83">
        <v>23753.1</v>
      </c>
      <c r="F70" s="101">
        <v>0</v>
      </c>
      <c r="G70" s="83">
        <v>0</v>
      </c>
      <c r="H70" s="83">
        <v>23753.1</v>
      </c>
      <c r="I70" s="83">
        <f>SUM(J70+K70)</f>
        <v>20000</v>
      </c>
      <c r="J70" s="83">
        <v>20000</v>
      </c>
      <c r="K70" s="83">
        <v>0</v>
      </c>
      <c r="L70" s="83">
        <v>0</v>
      </c>
    </row>
    <row r="71" spans="1:12" s="12" customFormat="1" ht="58.15" customHeight="1" x14ac:dyDescent="0.25">
      <c r="A71" s="14">
        <v>6013</v>
      </c>
      <c r="B71" s="14">
        <v>6013</v>
      </c>
      <c r="C71" s="54" t="s">
        <v>69</v>
      </c>
      <c r="D71" s="101">
        <f t="shared" si="13"/>
        <v>22084.799999999999</v>
      </c>
      <c r="E71" s="83">
        <v>21684.799999999999</v>
      </c>
      <c r="F71" s="101">
        <v>400</v>
      </c>
      <c r="G71" s="83">
        <v>400</v>
      </c>
      <c r="H71" s="83">
        <v>21684.799999999999</v>
      </c>
      <c r="I71" s="83">
        <f t="shared" ref="I71:I76" si="14">J71+K71</f>
        <v>21657.1</v>
      </c>
      <c r="J71" s="83">
        <v>21657.1</v>
      </c>
      <c r="K71" s="83">
        <v>0</v>
      </c>
      <c r="L71" s="83">
        <v>0</v>
      </c>
    </row>
    <row r="72" spans="1:12" s="12" customFormat="1" ht="47.45" customHeight="1" x14ac:dyDescent="0.25">
      <c r="A72" s="14"/>
      <c r="B72" s="14"/>
      <c r="C72" s="54" t="s">
        <v>118</v>
      </c>
      <c r="D72" s="101">
        <f t="shared" si="13"/>
        <v>0</v>
      </c>
      <c r="E72" s="83">
        <v>0</v>
      </c>
      <c r="F72" s="101">
        <v>0</v>
      </c>
      <c r="G72" s="83">
        <v>0</v>
      </c>
      <c r="H72" s="83">
        <v>0</v>
      </c>
      <c r="I72" s="83">
        <f t="shared" si="14"/>
        <v>0</v>
      </c>
      <c r="J72" s="83">
        <v>0</v>
      </c>
      <c r="K72" s="83">
        <v>0</v>
      </c>
      <c r="L72" s="83">
        <v>0</v>
      </c>
    </row>
    <row r="73" spans="1:12" s="12" customFormat="1" ht="36" customHeight="1" x14ac:dyDescent="0.25">
      <c r="A73" s="14">
        <v>6030</v>
      </c>
      <c r="B73" s="14">
        <v>6030</v>
      </c>
      <c r="C73" s="55" t="s">
        <v>31</v>
      </c>
      <c r="D73" s="101">
        <f t="shared" si="13"/>
        <v>412394.5</v>
      </c>
      <c r="E73" s="83">
        <v>402721.1</v>
      </c>
      <c r="F73" s="101">
        <v>9673.4</v>
      </c>
      <c r="G73" s="83">
        <v>9673.4</v>
      </c>
      <c r="H73" s="83">
        <v>99420.5</v>
      </c>
      <c r="I73" s="83">
        <f t="shared" si="14"/>
        <v>72492.399999999994</v>
      </c>
      <c r="J73" s="83">
        <v>72398</v>
      </c>
      <c r="K73" s="83">
        <v>94.4</v>
      </c>
      <c r="L73" s="83">
        <v>94.4</v>
      </c>
    </row>
    <row r="74" spans="1:12" s="12" customFormat="1" ht="131.44999999999999" customHeight="1" x14ac:dyDescent="0.25">
      <c r="A74" s="14">
        <v>6084</v>
      </c>
      <c r="B74" s="14">
        <v>6084</v>
      </c>
      <c r="C74" s="54" t="s">
        <v>71</v>
      </c>
      <c r="D74" s="101">
        <f t="shared" si="13"/>
        <v>8.6</v>
      </c>
      <c r="E74" s="83">
        <v>8.6</v>
      </c>
      <c r="F74" s="101">
        <v>0</v>
      </c>
      <c r="G74" s="83">
        <v>0</v>
      </c>
      <c r="H74" s="83">
        <v>0</v>
      </c>
      <c r="I74" s="83">
        <f t="shared" si="14"/>
        <v>0</v>
      </c>
      <c r="J74" s="83">
        <v>0</v>
      </c>
      <c r="K74" s="83">
        <v>0</v>
      </c>
      <c r="L74" s="83">
        <v>0</v>
      </c>
    </row>
    <row r="75" spans="1:12" s="12" customFormat="1" ht="97.9" customHeight="1" x14ac:dyDescent="0.25">
      <c r="A75" s="14"/>
      <c r="B75" s="14">
        <v>6085</v>
      </c>
      <c r="C75" s="69" t="s">
        <v>104</v>
      </c>
      <c r="D75" s="101">
        <f>E75+F75</f>
        <v>1050</v>
      </c>
      <c r="E75" s="83">
        <v>1050</v>
      </c>
      <c r="F75" s="101">
        <v>0</v>
      </c>
      <c r="G75" s="83">
        <v>0</v>
      </c>
      <c r="H75" s="83">
        <v>300</v>
      </c>
      <c r="I75" s="83">
        <f t="shared" si="14"/>
        <v>27.4</v>
      </c>
      <c r="J75" s="83">
        <v>27.4</v>
      </c>
      <c r="K75" s="83">
        <v>0</v>
      </c>
      <c r="L75" s="83">
        <v>0</v>
      </c>
    </row>
    <row r="76" spans="1:12" s="12" customFormat="1" ht="44.25" customHeight="1" x14ac:dyDescent="0.35">
      <c r="A76" s="14">
        <v>6090</v>
      </c>
      <c r="B76" s="14">
        <v>6090</v>
      </c>
      <c r="C76" s="42" t="s">
        <v>32</v>
      </c>
      <c r="D76" s="101">
        <f t="shared" si="13"/>
        <v>58326.400000000001</v>
      </c>
      <c r="E76" s="83">
        <v>58326.400000000001</v>
      </c>
      <c r="F76" s="101">
        <v>0</v>
      </c>
      <c r="G76" s="83">
        <v>0</v>
      </c>
      <c r="H76" s="83">
        <v>26461.78</v>
      </c>
      <c r="I76" s="83">
        <f t="shared" si="14"/>
        <v>15287.7</v>
      </c>
      <c r="J76" s="83">
        <v>15287.7</v>
      </c>
      <c r="K76" s="83">
        <v>0</v>
      </c>
      <c r="L76" s="83">
        <v>0</v>
      </c>
    </row>
    <row r="77" spans="1:12" s="12" customFormat="1" ht="28.9" customHeight="1" x14ac:dyDescent="0.25">
      <c r="A77" s="27">
        <v>7130</v>
      </c>
      <c r="B77" s="27">
        <v>7130</v>
      </c>
      <c r="C77" s="53" t="s">
        <v>33</v>
      </c>
      <c r="D77" s="100">
        <f>E77+F77</f>
        <v>510.3</v>
      </c>
      <c r="E77" s="80">
        <v>510.3</v>
      </c>
      <c r="F77" s="80">
        <v>0</v>
      </c>
      <c r="G77" s="80">
        <v>0</v>
      </c>
      <c r="H77" s="80">
        <v>399.5</v>
      </c>
      <c r="I77" s="80">
        <f>SUM(J77+K77)</f>
        <v>55.9</v>
      </c>
      <c r="J77" s="80">
        <v>55.9</v>
      </c>
      <c r="K77" s="80">
        <v>0</v>
      </c>
      <c r="L77" s="80">
        <v>0</v>
      </c>
    </row>
    <row r="78" spans="1:12" s="12" customFormat="1" ht="39" customHeight="1" x14ac:dyDescent="0.25">
      <c r="A78" s="14"/>
      <c r="B78" s="14"/>
      <c r="C78" s="56" t="s">
        <v>34</v>
      </c>
      <c r="D78" s="100">
        <f>E78+F78</f>
        <v>358219.3</v>
      </c>
      <c r="E78" s="80">
        <f>SUM(E79:E85)</f>
        <v>0</v>
      </c>
      <c r="F78" s="80">
        <f>SUM(F79:F85)</f>
        <v>358219.3</v>
      </c>
      <c r="G78" s="80">
        <f>SUM(G79:G85)</f>
        <v>358219.3</v>
      </c>
      <c r="H78" s="80">
        <f>SUM(H79:H82)</f>
        <v>0</v>
      </c>
      <c r="I78" s="80">
        <f t="shared" ref="I78:I85" si="15">J78+K78</f>
        <v>1125.2</v>
      </c>
      <c r="J78" s="80">
        <f>SUM(J79:J85)</f>
        <v>0</v>
      </c>
      <c r="K78" s="80">
        <f>SUM(K79:K85)</f>
        <v>1125.2</v>
      </c>
      <c r="L78" s="80">
        <f>SUM(L79:L85)</f>
        <v>1125.2</v>
      </c>
    </row>
    <row r="79" spans="1:12" s="12" customFormat="1" ht="48.6" customHeight="1" x14ac:dyDescent="0.25">
      <c r="A79" s="14">
        <v>7310</v>
      </c>
      <c r="B79" s="14">
        <v>7310</v>
      </c>
      <c r="C79" s="54" t="s">
        <v>99</v>
      </c>
      <c r="D79" s="101">
        <f>E79+F79</f>
        <v>92191.5</v>
      </c>
      <c r="E79" s="83">
        <v>0</v>
      </c>
      <c r="F79" s="83">
        <v>92191.5</v>
      </c>
      <c r="G79" s="83">
        <v>92191.5</v>
      </c>
      <c r="H79" s="83">
        <v>0</v>
      </c>
      <c r="I79" s="83">
        <f t="shared" si="15"/>
        <v>0</v>
      </c>
      <c r="J79" s="83">
        <v>0</v>
      </c>
      <c r="K79" s="83">
        <v>0</v>
      </c>
      <c r="L79" s="83">
        <v>0</v>
      </c>
    </row>
    <row r="80" spans="1:12" s="20" customFormat="1" ht="39" customHeight="1" x14ac:dyDescent="0.3">
      <c r="A80" s="19">
        <v>7321</v>
      </c>
      <c r="B80" s="19">
        <v>7321</v>
      </c>
      <c r="C80" s="54" t="s">
        <v>100</v>
      </c>
      <c r="D80" s="101">
        <f t="shared" si="13"/>
        <v>217055</v>
      </c>
      <c r="E80" s="83">
        <v>0</v>
      </c>
      <c r="F80" s="101">
        <v>217055</v>
      </c>
      <c r="G80" s="83">
        <v>217055</v>
      </c>
      <c r="H80" s="83">
        <v>0</v>
      </c>
      <c r="I80" s="83">
        <f t="shared" si="15"/>
        <v>0</v>
      </c>
      <c r="J80" s="83">
        <v>0</v>
      </c>
      <c r="K80" s="83">
        <v>0</v>
      </c>
      <c r="L80" s="83">
        <v>0</v>
      </c>
    </row>
    <row r="81" spans="1:12" s="20" customFormat="1" ht="37.15" customHeight="1" x14ac:dyDescent="0.3">
      <c r="A81" s="19">
        <v>7322</v>
      </c>
      <c r="B81" s="19">
        <v>7322</v>
      </c>
      <c r="C81" s="54" t="s">
        <v>101</v>
      </c>
      <c r="D81" s="101">
        <f t="shared" si="13"/>
        <v>5920.3</v>
      </c>
      <c r="E81" s="83">
        <v>0</v>
      </c>
      <c r="F81" s="101">
        <v>5920.3</v>
      </c>
      <c r="G81" s="83">
        <v>5920.3</v>
      </c>
      <c r="H81" s="83">
        <v>0</v>
      </c>
      <c r="I81" s="83">
        <f t="shared" si="15"/>
        <v>0</v>
      </c>
      <c r="J81" s="83">
        <v>0</v>
      </c>
      <c r="K81" s="83">
        <v>0</v>
      </c>
      <c r="L81" s="83">
        <v>0</v>
      </c>
    </row>
    <row r="82" spans="1:12" s="20" customFormat="1" ht="50.45" customHeight="1" x14ac:dyDescent="0.3">
      <c r="A82" s="19">
        <v>7330</v>
      </c>
      <c r="B82" s="38">
        <v>7330</v>
      </c>
      <c r="C82" s="54" t="s">
        <v>106</v>
      </c>
      <c r="D82" s="101">
        <f t="shared" si="13"/>
        <v>15600</v>
      </c>
      <c r="E82" s="83">
        <v>0</v>
      </c>
      <c r="F82" s="101">
        <v>15600</v>
      </c>
      <c r="G82" s="83">
        <v>15600</v>
      </c>
      <c r="H82" s="83">
        <v>0</v>
      </c>
      <c r="I82" s="83">
        <f t="shared" si="15"/>
        <v>0</v>
      </c>
      <c r="J82" s="83">
        <v>0</v>
      </c>
      <c r="K82" s="83">
        <v>0</v>
      </c>
      <c r="L82" s="83">
        <v>0</v>
      </c>
    </row>
    <row r="83" spans="1:12" s="20" customFormat="1" ht="114.6" customHeight="1" x14ac:dyDescent="0.3">
      <c r="A83" s="19">
        <v>7372</v>
      </c>
      <c r="B83" s="19">
        <v>7372</v>
      </c>
      <c r="C83" s="54" t="s">
        <v>134</v>
      </c>
      <c r="D83" s="101">
        <f t="shared" ref="D83:D85" si="16">E83+F83</f>
        <v>3696</v>
      </c>
      <c r="E83" s="83">
        <v>0</v>
      </c>
      <c r="F83" s="101">
        <v>3696</v>
      </c>
      <c r="G83" s="83">
        <v>3696</v>
      </c>
      <c r="H83" s="83">
        <v>0</v>
      </c>
      <c r="I83" s="83">
        <f t="shared" si="15"/>
        <v>574.1</v>
      </c>
      <c r="J83" s="83">
        <v>0</v>
      </c>
      <c r="K83" s="83">
        <v>574.1</v>
      </c>
      <c r="L83" s="83">
        <v>574.1</v>
      </c>
    </row>
    <row r="84" spans="1:12" s="20" customFormat="1" ht="121.15" customHeight="1" x14ac:dyDescent="0.3">
      <c r="A84" s="19">
        <v>7374</v>
      </c>
      <c r="B84" s="19">
        <v>7374</v>
      </c>
      <c r="C84" s="54" t="s">
        <v>133</v>
      </c>
      <c r="D84" s="101">
        <f>E84+F84</f>
        <v>676.9</v>
      </c>
      <c r="E84" s="83">
        <v>0</v>
      </c>
      <c r="F84" s="101">
        <v>676.9</v>
      </c>
      <c r="G84" s="83">
        <v>676.9</v>
      </c>
      <c r="H84" s="83">
        <v>0</v>
      </c>
      <c r="I84" s="83">
        <f t="shared" si="15"/>
        <v>0</v>
      </c>
      <c r="J84" s="83">
        <v>0</v>
      </c>
      <c r="K84" s="83">
        <v>0</v>
      </c>
      <c r="L84" s="83">
        <v>0</v>
      </c>
    </row>
    <row r="85" spans="1:12" s="20" customFormat="1" ht="112.15" customHeight="1" x14ac:dyDescent="0.3">
      <c r="A85" s="19">
        <v>7375</v>
      </c>
      <c r="B85" s="19">
        <v>7375</v>
      </c>
      <c r="C85" s="54" t="s">
        <v>105</v>
      </c>
      <c r="D85" s="101">
        <f t="shared" si="16"/>
        <v>23079.599999999999</v>
      </c>
      <c r="E85" s="83">
        <v>0</v>
      </c>
      <c r="F85" s="101">
        <v>23079.599999999999</v>
      </c>
      <c r="G85" s="83">
        <v>23079.599999999999</v>
      </c>
      <c r="H85" s="83">
        <v>0</v>
      </c>
      <c r="I85" s="83">
        <f t="shared" si="15"/>
        <v>551.1</v>
      </c>
      <c r="J85" s="83">
        <v>0</v>
      </c>
      <c r="K85" s="83">
        <v>551.1</v>
      </c>
      <c r="L85" s="83">
        <v>551.1</v>
      </c>
    </row>
    <row r="86" spans="1:12" s="12" customFormat="1" ht="54" customHeight="1" x14ac:dyDescent="0.25">
      <c r="A86" s="14">
        <v>7400</v>
      </c>
      <c r="B86" s="14"/>
      <c r="C86" s="56" t="s">
        <v>35</v>
      </c>
      <c r="D86" s="100">
        <f>E86+F86</f>
        <v>1790271.6</v>
      </c>
      <c r="E86" s="80">
        <f>SUM(E87:E92)</f>
        <v>1756278.6</v>
      </c>
      <c r="F86" s="80">
        <f>SUM(F87:F92)</f>
        <v>33993</v>
      </c>
      <c r="G86" s="80">
        <f>SUM(G87:G92)</f>
        <v>33993</v>
      </c>
      <c r="H86" s="80">
        <f>SUM(H87:H92)</f>
        <v>411181</v>
      </c>
      <c r="I86" s="80">
        <f>SUM(J86+K86)</f>
        <v>293692.10000000003</v>
      </c>
      <c r="J86" s="80">
        <f>SUM(J87:J92)</f>
        <v>293622.40000000002</v>
      </c>
      <c r="K86" s="80">
        <f>SUM(K87:K92)</f>
        <v>69.7</v>
      </c>
      <c r="L86" s="80">
        <f>SUM(L87:L92)</f>
        <v>69.7</v>
      </c>
    </row>
    <row r="87" spans="1:12" s="20" customFormat="1" ht="35.450000000000003" customHeight="1" x14ac:dyDescent="0.3">
      <c r="A87" s="28">
        <v>7413</v>
      </c>
      <c r="B87" s="28">
        <v>7413</v>
      </c>
      <c r="C87" s="54" t="s">
        <v>72</v>
      </c>
      <c r="D87" s="101">
        <f t="shared" ref="D87:D104" si="17">E87+F87</f>
        <v>108150.3</v>
      </c>
      <c r="E87" s="83">
        <v>108150.3</v>
      </c>
      <c r="F87" s="101">
        <v>0</v>
      </c>
      <c r="G87" s="83">
        <v>0</v>
      </c>
      <c r="H87" s="83">
        <v>32520.3</v>
      </c>
      <c r="I87" s="83">
        <f t="shared" ref="I87:I92" si="18">J87+K87</f>
        <v>17675.400000000001</v>
      </c>
      <c r="J87" s="83">
        <v>17675.400000000001</v>
      </c>
      <c r="K87" s="83">
        <v>0</v>
      </c>
      <c r="L87" s="83">
        <v>0</v>
      </c>
    </row>
    <row r="88" spans="1:12" s="20" customFormat="1" ht="53.45" customHeight="1" x14ac:dyDescent="0.3">
      <c r="A88" s="28">
        <v>7421</v>
      </c>
      <c r="B88" s="28">
        <v>7421</v>
      </c>
      <c r="C88" s="54" t="s">
        <v>88</v>
      </c>
      <c r="D88" s="101">
        <f t="shared" si="17"/>
        <v>493368.3</v>
      </c>
      <c r="E88" s="83">
        <v>493368.3</v>
      </c>
      <c r="F88" s="101">
        <v>0</v>
      </c>
      <c r="G88" s="83">
        <v>0</v>
      </c>
      <c r="H88" s="83">
        <v>206007.5</v>
      </c>
      <c r="I88" s="83">
        <f t="shared" si="18"/>
        <v>179284.1</v>
      </c>
      <c r="J88" s="83">
        <v>179284.1</v>
      </c>
      <c r="K88" s="83">
        <v>0</v>
      </c>
      <c r="L88" s="83">
        <v>0</v>
      </c>
    </row>
    <row r="89" spans="1:12" s="20" customFormat="1" ht="34.15" customHeight="1" x14ac:dyDescent="0.3">
      <c r="A89" s="28">
        <v>7426</v>
      </c>
      <c r="B89" s="28">
        <v>7426</v>
      </c>
      <c r="C89" s="54" t="s">
        <v>73</v>
      </c>
      <c r="D89" s="101">
        <f t="shared" si="17"/>
        <v>39114.9</v>
      </c>
      <c r="E89" s="83">
        <v>5121.8999999999996</v>
      </c>
      <c r="F89" s="101">
        <v>33993</v>
      </c>
      <c r="G89" s="83">
        <v>33993</v>
      </c>
      <c r="H89" s="83">
        <v>5121.8999999999996</v>
      </c>
      <c r="I89" s="83">
        <f t="shared" si="18"/>
        <v>69.7</v>
      </c>
      <c r="J89" s="83">
        <v>0</v>
      </c>
      <c r="K89" s="83">
        <v>69.7</v>
      </c>
      <c r="L89" s="83">
        <v>69.7</v>
      </c>
    </row>
    <row r="90" spans="1:12" s="20" customFormat="1" ht="48.6" customHeight="1" x14ac:dyDescent="0.3">
      <c r="A90" s="28">
        <v>7430</v>
      </c>
      <c r="B90" s="28">
        <v>7430</v>
      </c>
      <c r="C90" s="54" t="s">
        <v>36</v>
      </c>
      <c r="D90" s="101">
        <f t="shared" si="17"/>
        <v>38578.1</v>
      </c>
      <c r="E90" s="83">
        <v>38578.1</v>
      </c>
      <c r="F90" s="101">
        <v>0</v>
      </c>
      <c r="G90" s="83">
        <v>0</v>
      </c>
      <c r="H90" s="83">
        <v>9580.7999999999993</v>
      </c>
      <c r="I90" s="83">
        <f t="shared" si="18"/>
        <v>7908.8</v>
      </c>
      <c r="J90" s="83">
        <v>7908.8</v>
      </c>
      <c r="K90" s="83">
        <v>0</v>
      </c>
      <c r="L90" s="83">
        <v>0</v>
      </c>
    </row>
    <row r="91" spans="1:12" s="20" customFormat="1" ht="35.450000000000003" customHeight="1" x14ac:dyDescent="0.3">
      <c r="A91" s="28"/>
      <c r="B91" s="28"/>
      <c r="C91" s="54" t="s">
        <v>119</v>
      </c>
      <c r="D91" s="101">
        <f t="shared" si="17"/>
        <v>0</v>
      </c>
      <c r="E91" s="83">
        <v>0</v>
      </c>
      <c r="F91" s="101">
        <v>0</v>
      </c>
      <c r="G91" s="83">
        <v>0</v>
      </c>
      <c r="H91" s="83">
        <v>0</v>
      </c>
      <c r="I91" s="83">
        <f t="shared" si="18"/>
        <v>0</v>
      </c>
      <c r="J91" s="83">
        <v>0</v>
      </c>
      <c r="K91" s="83">
        <v>0</v>
      </c>
      <c r="L91" s="83">
        <v>0</v>
      </c>
    </row>
    <row r="92" spans="1:12" s="20" customFormat="1" ht="69" customHeight="1" x14ac:dyDescent="0.3">
      <c r="A92" s="19">
        <v>7461</v>
      </c>
      <c r="B92" s="19">
        <v>7461</v>
      </c>
      <c r="C92" s="54" t="s">
        <v>74</v>
      </c>
      <c r="D92" s="101">
        <f t="shared" si="17"/>
        <v>1111060</v>
      </c>
      <c r="E92" s="83">
        <v>1111060</v>
      </c>
      <c r="F92" s="101">
        <v>0</v>
      </c>
      <c r="G92" s="83">
        <v>0</v>
      </c>
      <c r="H92" s="83">
        <v>157950.5</v>
      </c>
      <c r="I92" s="83">
        <f t="shared" si="18"/>
        <v>88754.1</v>
      </c>
      <c r="J92" s="83">
        <v>88754.1</v>
      </c>
      <c r="K92" s="83">
        <v>0</v>
      </c>
      <c r="L92" s="83">
        <v>0</v>
      </c>
    </row>
    <row r="93" spans="1:12" s="20" customFormat="1" ht="51" customHeight="1" x14ac:dyDescent="0.3">
      <c r="A93" s="19">
        <v>7500</v>
      </c>
      <c r="B93" s="19"/>
      <c r="C93" s="56" t="s">
        <v>91</v>
      </c>
      <c r="D93" s="102">
        <f t="shared" ref="D93:L93" si="19">SUM(D94:D94)</f>
        <v>96134.7</v>
      </c>
      <c r="E93" s="102">
        <f t="shared" si="19"/>
        <v>83859</v>
      </c>
      <c r="F93" s="102">
        <f t="shared" si="19"/>
        <v>12275.7</v>
      </c>
      <c r="G93" s="102">
        <f t="shared" si="19"/>
        <v>7918.7</v>
      </c>
      <c r="H93" s="102">
        <f t="shared" si="19"/>
        <v>38383.199999999997</v>
      </c>
      <c r="I93" s="102">
        <f t="shared" si="19"/>
        <v>8658.5</v>
      </c>
      <c r="J93" s="102">
        <f t="shared" si="19"/>
        <v>4301.5</v>
      </c>
      <c r="K93" s="102">
        <f t="shared" si="19"/>
        <v>4357</v>
      </c>
      <c r="L93" s="102">
        <f t="shared" si="19"/>
        <v>0</v>
      </c>
    </row>
    <row r="94" spans="1:12" s="21" customFormat="1" ht="54" customHeight="1" x14ac:dyDescent="0.3">
      <c r="A94" s="26">
        <v>7520</v>
      </c>
      <c r="B94" s="26">
        <v>7520</v>
      </c>
      <c r="C94" s="54" t="s">
        <v>87</v>
      </c>
      <c r="D94" s="101">
        <f t="shared" si="17"/>
        <v>96134.7</v>
      </c>
      <c r="E94" s="83">
        <v>83859</v>
      </c>
      <c r="F94" s="83">
        <v>12275.7</v>
      </c>
      <c r="G94" s="83">
        <v>7918.7</v>
      </c>
      <c r="H94" s="83">
        <v>38383.199999999997</v>
      </c>
      <c r="I94" s="83">
        <f t="shared" ref="I94:I123" si="20">J94+K94</f>
        <v>8658.5</v>
      </c>
      <c r="J94" s="83">
        <v>4301.5</v>
      </c>
      <c r="K94" s="83">
        <v>4357</v>
      </c>
      <c r="L94" s="83">
        <v>0</v>
      </c>
    </row>
    <row r="95" spans="1:12" s="23" customFormat="1" ht="62.45" customHeight="1" x14ac:dyDescent="0.3">
      <c r="A95" s="22">
        <v>7600</v>
      </c>
      <c r="B95" s="22"/>
      <c r="C95" s="56" t="s">
        <v>37</v>
      </c>
      <c r="D95" s="100">
        <f>E95+F95</f>
        <v>626090.80000000005</v>
      </c>
      <c r="E95" s="80">
        <f>SUM(E96:E103)</f>
        <v>82105</v>
      </c>
      <c r="F95" s="100">
        <f>SUM(F96:F103)</f>
        <v>543985.80000000005</v>
      </c>
      <c r="G95" s="100">
        <f>SUM(G96:G103)</f>
        <v>543985.80000000005</v>
      </c>
      <c r="H95" s="80">
        <f>SUM(H96:H103)</f>
        <v>17755.599999999999</v>
      </c>
      <c r="I95" s="80">
        <f t="shared" si="20"/>
        <v>26769.199999999997</v>
      </c>
      <c r="J95" s="80">
        <f>SUM(J96:J103)</f>
        <v>6663</v>
      </c>
      <c r="K95" s="100">
        <f>SUM(K96:K103)</f>
        <v>20106.199999999997</v>
      </c>
      <c r="L95" s="100">
        <f>SUM(L96:L103)</f>
        <v>20106.199999999997</v>
      </c>
    </row>
    <row r="96" spans="1:12" s="25" customFormat="1" ht="43.15" customHeight="1" x14ac:dyDescent="0.3">
      <c r="A96" s="29">
        <v>7610</v>
      </c>
      <c r="B96" s="29">
        <v>7610</v>
      </c>
      <c r="C96" s="54" t="s">
        <v>38</v>
      </c>
      <c r="D96" s="101">
        <f t="shared" si="17"/>
        <v>2039.2</v>
      </c>
      <c r="E96" s="83">
        <v>2039.2</v>
      </c>
      <c r="F96" s="101">
        <v>0</v>
      </c>
      <c r="G96" s="83">
        <v>0</v>
      </c>
      <c r="H96" s="83">
        <v>391</v>
      </c>
      <c r="I96" s="83">
        <f t="shared" si="20"/>
        <v>36.299999999999997</v>
      </c>
      <c r="J96" s="83">
        <v>36.299999999999997</v>
      </c>
      <c r="K96" s="83">
        <v>0</v>
      </c>
      <c r="L96" s="83">
        <v>0</v>
      </c>
    </row>
    <row r="97" spans="1:12" s="25" customFormat="1" ht="52.9" customHeight="1" x14ac:dyDescent="0.3">
      <c r="A97" s="29"/>
      <c r="B97" s="24">
        <v>7622</v>
      </c>
      <c r="C97" s="54" t="s">
        <v>107</v>
      </c>
      <c r="D97" s="101">
        <f>E97+F97</f>
        <v>90</v>
      </c>
      <c r="E97" s="83">
        <v>90</v>
      </c>
      <c r="F97" s="101">
        <v>0</v>
      </c>
      <c r="G97" s="83">
        <v>0</v>
      </c>
      <c r="H97" s="83">
        <v>40</v>
      </c>
      <c r="I97" s="83">
        <f t="shared" si="20"/>
        <v>0</v>
      </c>
      <c r="J97" s="83">
        <v>0</v>
      </c>
      <c r="K97" s="83">
        <v>0</v>
      </c>
      <c r="L97" s="83">
        <v>0</v>
      </c>
    </row>
    <row r="98" spans="1:12" s="25" customFormat="1" ht="46.15" customHeight="1" x14ac:dyDescent="0.3">
      <c r="A98" s="29">
        <v>7630</v>
      </c>
      <c r="B98" s="29">
        <v>7630</v>
      </c>
      <c r="C98" s="54" t="s">
        <v>39</v>
      </c>
      <c r="D98" s="101">
        <f t="shared" si="17"/>
        <v>2648.5</v>
      </c>
      <c r="E98" s="83">
        <v>2648.5</v>
      </c>
      <c r="F98" s="101">
        <v>0</v>
      </c>
      <c r="G98" s="83">
        <v>0</v>
      </c>
      <c r="H98" s="83">
        <v>690.1</v>
      </c>
      <c r="I98" s="83">
        <f t="shared" si="20"/>
        <v>479.5</v>
      </c>
      <c r="J98" s="83">
        <v>479.5</v>
      </c>
      <c r="K98" s="83">
        <v>0</v>
      </c>
      <c r="L98" s="83">
        <v>0</v>
      </c>
    </row>
    <row r="99" spans="1:12" s="25" customFormat="1" ht="33" customHeight="1" x14ac:dyDescent="0.3">
      <c r="A99" s="29">
        <v>7640</v>
      </c>
      <c r="B99" s="29">
        <v>7640</v>
      </c>
      <c r="C99" s="54" t="s">
        <v>40</v>
      </c>
      <c r="D99" s="101">
        <f t="shared" si="17"/>
        <v>483310</v>
      </c>
      <c r="E99" s="83">
        <v>5000</v>
      </c>
      <c r="F99" s="101">
        <v>478310</v>
      </c>
      <c r="G99" s="83">
        <v>478310</v>
      </c>
      <c r="H99" s="83">
        <v>0</v>
      </c>
      <c r="I99" s="83">
        <f t="shared" si="20"/>
        <v>2363.6</v>
      </c>
      <c r="J99" s="83">
        <v>0</v>
      </c>
      <c r="K99" s="83">
        <v>2363.6</v>
      </c>
      <c r="L99" s="83">
        <v>2363.6</v>
      </c>
    </row>
    <row r="100" spans="1:12" s="25" customFormat="1" ht="56.45" customHeight="1" x14ac:dyDescent="0.3">
      <c r="A100" s="29">
        <v>7650</v>
      </c>
      <c r="B100" s="29">
        <v>7650</v>
      </c>
      <c r="C100" s="54" t="s">
        <v>41</v>
      </c>
      <c r="D100" s="101">
        <f t="shared" si="17"/>
        <v>70</v>
      </c>
      <c r="E100" s="83">
        <v>0</v>
      </c>
      <c r="F100" s="101">
        <v>70</v>
      </c>
      <c r="G100" s="83">
        <v>70</v>
      </c>
      <c r="H100" s="83">
        <v>0</v>
      </c>
      <c r="I100" s="83">
        <f t="shared" si="20"/>
        <v>0</v>
      </c>
      <c r="J100" s="83">
        <v>0</v>
      </c>
      <c r="K100" s="83">
        <v>0</v>
      </c>
      <c r="L100" s="83">
        <v>0</v>
      </c>
    </row>
    <row r="101" spans="1:12" s="25" customFormat="1" ht="56.45" customHeight="1" x14ac:dyDescent="0.3">
      <c r="A101" s="29">
        <v>7670</v>
      </c>
      <c r="B101" s="29">
        <v>7670</v>
      </c>
      <c r="C101" s="54" t="s">
        <v>42</v>
      </c>
      <c r="D101" s="101">
        <f t="shared" si="17"/>
        <v>65605.8</v>
      </c>
      <c r="E101" s="83">
        <v>0</v>
      </c>
      <c r="F101" s="101">
        <v>65605.8</v>
      </c>
      <c r="G101" s="83">
        <v>65605.8</v>
      </c>
      <c r="H101" s="83">
        <v>0</v>
      </c>
      <c r="I101" s="83">
        <f t="shared" si="20"/>
        <v>17742.599999999999</v>
      </c>
      <c r="J101" s="83">
        <v>0</v>
      </c>
      <c r="K101" s="83">
        <v>17742.599999999999</v>
      </c>
      <c r="L101" s="83">
        <v>17742.599999999999</v>
      </c>
    </row>
    <row r="102" spans="1:12" s="25" customFormat="1" ht="54" customHeight="1" x14ac:dyDescent="0.3">
      <c r="A102" s="29">
        <v>7680</v>
      </c>
      <c r="B102" s="29">
        <v>7680</v>
      </c>
      <c r="C102" s="54" t="s">
        <v>43</v>
      </c>
      <c r="D102" s="101">
        <f t="shared" si="17"/>
        <v>1019.2</v>
      </c>
      <c r="E102" s="83">
        <v>1019.2</v>
      </c>
      <c r="F102" s="101">
        <v>0</v>
      </c>
      <c r="G102" s="83">
        <v>0</v>
      </c>
      <c r="H102" s="83">
        <v>1019.2</v>
      </c>
      <c r="I102" s="83">
        <f t="shared" si="20"/>
        <v>1019.2</v>
      </c>
      <c r="J102" s="83">
        <v>1019.2</v>
      </c>
      <c r="K102" s="83">
        <v>0</v>
      </c>
      <c r="L102" s="83">
        <v>0</v>
      </c>
    </row>
    <row r="103" spans="1:12" s="25" customFormat="1" ht="52.15" customHeight="1" x14ac:dyDescent="0.3">
      <c r="A103" s="24">
        <v>7693</v>
      </c>
      <c r="B103" s="24">
        <v>7693</v>
      </c>
      <c r="C103" s="54" t="s">
        <v>44</v>
      </c>
      <c r="D103" s="101">
        <f t="shared" si="17"/>
        <v>71308.100000000006</v>
      </c>
      <c r="E103" s="83">
        <v>71308.100000000006</v>
      </c>
      <c r="F103" s="101">
        <v>0</v>
      </c>
      <c r="G103" s="83">
        <v>0</v>
      </c>
      <c r="H103" s="83">
        <v>15615.3</v>
      </c>
      <c r="I103" s="83">
        <f t="shared" si="20"/>
        <v>5128</v>
      </c>
      <c r="J103" s="83">
        <v>5128</v>
      </c>
      <c r="K103" s="83">
        <v>0</v>
      </c>
      <c r="L103" s="83">
        <v>0</v>
      </c>
    </row>
    <row r="104" spans="1:12" s="12" customFormat="1" ht="36" customHeight="1" x14ac:dyDescent="0.25">
      <c r="A104" s="14"/>
      <c r="B104" s="14">
        <v>8000</v>
      </c>
      <c r="C104" s="53" t="s">
        <v>45</v>
      </c>
      <c r="D104" s="100">
        <f t="shared" si="17"/>
        <v>560341.30000000005</v>
      </c>
      <c r="E104" s="80">
        <f>E105+E108+E111+E115+E116</f>
        <v>196026.30000000002</v>
      </c>
      <c r="F104" s="80">
        <f>F105+F108+F112+F113+F114+F115+F116</f>
        <v>364315</v>
      </c>
      <c r="G104" s="80">
        <f>G105+G108+G112+G113+G114+G115+G116</f>
        <v>340315</v>
      </c>
      <c r="H104" s="80">
        <f>H105+H108+H112+H115+H116</f>
        <v>67888.100000000006</v>
      </c>
      <c r="I104" s="80">
        <f t="shared" si="20"/>
        <v>142274.29999999999</v>
      </c>
      <c r="J104" s="80">
        <f>J105+J108+J112+J115+J116</f>
        <v>29419.1</v>
      </c>
      <c r="K104" s="100">
        <f>K105+K108+K112+K113+K114+K115+K116</f>
        <v>112855.2</v>
      </c>
      <c r="L104" s="100">
        <f>L105+L108+L112+L115+L116+L113</f>
        <v>112690.8</v>
      </c>
    </row>
    <row r="105" spans="1:12" s="12" customFormat="1" ht="78.599999999999994" customHeight="1" x14ac:dyDescent="0.25">
      <c r="A105" s="14"/>
      <c r="B105" s="14">
        <v>8100</v>
      </c>
      <c r="C105" s="54" t="s">
        <v>103</v>
      </c>
      <c r="D105" s="103">
        <f>E105+F105</f>
        <v>26303.200000000001</v>
      </c>
      <c r="E105" s="101">
        <f>E106+E107</f>
        <v>26093.200000000001</v>
      </c>
      <c r="F105" s="101">
        <f>F106+F107</f>
        <v>210</v>
      </c>
      <c r="G105" s="83">
        <f>G106+G107</f>
        <v>210</v>
      </c>
      <c r="H105" s="83">
        <f>H106+H107</f>
        <v>6331.9000000000005</v>
      </c>
      <c r="I105" s="83">
        <f t="shared" si="20"/>
        <v>1774.4</v>
      </c>
      <c r="J105" s="83">
        <f>J106+J107</f>
        <v>1774.4</v>
      </c>
      <c r="K105" s="83">
        <f>K106+K107</f>
        <v>0</v>
      </c>
      <c r="L105" s="83">
        <f>L106+L107</f>
        <v>0</v>
      </c>
    </row>
    <row r="106" spans="1:12" s="12" customFormat="1" ht="65.25" customHeight="1" x14ac:dyDescent="0.25">
      <c r="A106" s="14">
        <v>8110</v>
      </c>
      <c r="B106" s="40">
        <v>8110</v>
      </c>
      <c r="C106" s="57" t="s">
        <v>75</v>
      </c>
      <c r="D106" s="104">
        <f>E106+F106</f>
        <v>20480</v>
      </c>
      <c r="E106" s="105">
        <v>20480</v>
      </c>
      <c r="F106" s="104">
        <v>0</v>
      </c>
      <c r="G106" s="105">
        <v>0</v>
      </c>
      <c r="H106" s="105">
        <v>5120.1000000000004</v>
      </c>
      <c r="I106" s="105">
        <f t="shared" si="20"/>
        <v>882.3</v>
      </c>
      <c r="J106" s="105">
        <v>882.3</v>
      </c>
      <c r="K106" s="105">
        <v>0</v>
      </c>
      <c r="L106" s="105">
        <v>0</v>
      </c>
    </row>
    <row r="107" spans="1:12" s="12" customFormat="1" ht="36.6" customHeight="1" x14ac:dyDescent="0.25">
      <c r="A107" s="27">
        <v>8120</v>
      </c>
      <c r="B107" s="40">
        <v>8120</v>
      </c>
      <c r="C107" s="57" t="s">
        <v>76</v>
      </c>
      <c r="D107" s="104">
        <f t="shared" ref="D107:D117" si="21">E107+F107</f>
        <v>5823.2</v>
      </c>
      <c r="E107" s="105">
        <v>5613.2</v>
      </c>
      <c r="F107" s="104">
        <v>210</v>
      </c>
      <c r="G107" s="105">
        <v>210</v>
      </c>
      <c r="H107" s="105">
        <v>1211.8</v>
      </c>
      <c r="I107" s="105">
        <f t="shared" si="20"/>
        <v>892.1</v>
      </c>
      <c r="J107" s="105">
        <v>892.1</v>
      </c>
      <c r="K107" s="105">
        <v>0</v>
      </c>
      <c r="L107" s="105">
        <v>0</v>
      </c>
    </row>
    <row r="108" spans="1:12" s="12" customFormat="1" ht="48.75" customHeight="1" x14ac:dyDescent="0.25">
      <c r="A108" s="27"/>
      <c r="B108" s="14">
        <v>8200</v>
      </c>
      <c r="C108" s="54" t="s">
        <v>102</v>
      </c>
      <c r="D108" s="101">
        <f>E108+F108</f>
        <v>450234.4</v>
      </c>
      <c r="E108" s="83">
        <f>E109+E110</f>
        <v>118929.40000000001</v>
      </c>
      <c r="F108" s="101">
        <v>331305</v>
      </c>
      <c r="G108" s="101">
        <f>G109+G110</f>
        <v>331305</v>
      </c>
      <c r="H108" s="83">
        <f>H109+H110</f>
        <v>54565.5</v>
      </c>
      <c r="I108" s="83">
        <f t="shared" si="20"/>
        <v>133499.1</v>
      </c>
      <c r="J108" s="83">
        <f>J109+J110</f>
        <v>21708.3</v>
      </c>
      <c r="K108" s="83">
        <f>K109+K110</f>
        <v>111790.8</v>
      </c>
      <c r="L108" s="83">
        <f>L109+L110</f>
        <v>111790.8</v>
      </c>
    </row>
    <row r="109" spans="1:12" s="12" customFormat="1" ht="48.75" customHeight="1" x14ac:dyDescent="0.25">
      <c r="A109" s="27">
        <v>8230</v>
      </c>
      <c r="B109" s="40">
        <v>8230</v>
      </c>
      <c r="C109" s="57" t="s">
        <v>93</v>
      </c>
      <c r="D109" s="104">
        <f>E109+F109</f>
        <v>5062.6000000000004</v>
      </c>
      <c r="E109" s="105">
        <v>5062.6000000000004</v>
      </c>
      <c r="F109" s="104">
        <v>0</v>
      </c>
      <c r="G109" s="105">
        <v>0</v>
      </c>
      <c r="H109" s="105">
        <v>1372</v>
      </c>
      <c r="I109" s="105">
        <f t="shared" si="20"/>
        <v>1015.8</v>
      </c>
      <c r="J109" s="105">
        <v>1015.8</v>
      </c>
      <c r="K109" s="105">
        <v>0</v>
      </c>
      <c r="L109" s="105">
        <v>0</v>
      </c>
    </row>
    <row r="110" spans="1:12" s="12" customFormat="1" ht="48.75" customHeight="1" x14ac:dyDescent="0.25">
      <c r="A110" s="14">
        <v>8240</v>
      </c>
      <c r="B110" s="40">
        <v>8240</v>
      </c>
      <c r="C110" s="57" t="s">
        <v>92</v>
      </c>
      <c r="D110" s="104">
        <f t="shared" si="21"/>
        <v>445171.8</v>
      </c>
      <c r="E110" s="105">
        <v>113866.8</v>
      </c>
      <c r="F110" s="104">
        <v>331305</v>
      </c>
      <c r="G110" s="105">
        <v>331305</v>
      </c>
      <c r="H110" s="105">
        <v>53193.5</v>
      </c>
      <c r="I110" s="105">
        <f t="shared" si="20"/>
        <v>132483.29999999999</v>
      </c>
      <c r="J110" s="105">
        <v>20692.5</v>
      </c>
      <c r="K110" s="105">
        <v>111790.8</v>
      </c>
      <c r="L110" s="105">
        <v>111790.8</v>
      </c>
    </row>
    <row r="111" spans="1:12" s="12" customFormat="1" ht="57.6" customHeight="1" x14ac:dyDescent="0.25">
      <c r="A111" s="14"/>
      <c r="B111" s="40"/>
      <c r="C111" s="54" t="s">
        <v>130</v>
      </c>
      <c r="D111" s="101">
        <f t="shared" si="21"/>
        <v>33500</v>
      </c>
      <c r="E111" s="83">
        <f>SUM(E112:E114)</f>
        <v>700</v>
      </c>
      <c r="F111" s="83">
        <f>SUM(F112:F114)</f>
        <v>32800</v>
      </c>
      <c r="G111" s="83">
        <f>SUM(G112:G114)</f>
        <v>8800</v>
      </c>
      <c r="H111" s="83">
        <f>SUM(H112:H114)</f>
        <v>0</v>
      </c>
      <c r="I111" s="83">
        <f t="shared" si="20"/>
        <v>1064.4000000000001</v>
      </c>
      <c r="J111" s="83">
        <f t="shared" ref="J111:L111" si="22">SUM(J112:J114)</f>
        <v>0</v>
      </c>
      <c r="K111" s="83">
        <f t="shared" si="22"/>
        <v>1064.4000000000001</v>
      </c>
      <c r="L111" s="83">
        <f t="shared" si="22"/>
        <v>900</v>
      </c>
    </row>
    <row r="112" spans="1:12" s="20" customFormat="1" ht="31.15" customHeight="1" x14ac:dyDescent="0.3">
      <c r="A112" s="28">
        <v>8340</v>
      </c>
      <c r="B112" s="19">
        <v>8312</v>
      </c>
      <c r="C112" s="57" t="s">
        <v>108</v>
      </c>
      <c r="D112" s="104">
        <f t="shared" ref="D112:D116" si="23">E112+F112</f>
        <v>700</v>
      </c>
      <c r="E112" s="105">
        <v>700</v>
      </c>
      <c r="F112" s="104">
        <v>0</v>
      </c>
      <c r="G112" s="105">
        <v>0</v>
      </c>
      <c r="H112" s="105">
        <v>0</v>
      </c>
      <c r="I112" s="105">
        <f t="shared" si="20"/>
        <v>0</v>
      </c>
      <c r="J112" s="105">
        <v>0</v>
      </c>
      <c r="K112" s="105">
        <v>0</v>
      </c>
      <c r="L112" s="105">
        <v>0</v>
      </c>
    </row>
    <row r="113" spans="1:12" s="20" customFormat="1" ht="64.150000000000006" customHeight="1" x14ac:dyDescent="0.3">
      <c r="A113" s="28"/>
      <c r="B113" s="19">
        <v>8313</v>
      </c>
      <c r="C113" s="60" t="s">
        <v>109</v>
      </c>
      <c r="D113" s="104">
        <f t="shared" si="23"/>
        <v>8800</v>
      </c>
      <c r="E113" s="105">
        <v>0</v>
      </c>
      <c r="F113" s="104">
        <v>8800</v>
      </c>
      <c r="G113" s="105">
        <v>8800</v>
      </c>
      <c r="H113" s="105">
        <v>0</v>
      </c>
      <c r="I113" s="105">
        <f t="shared" si="20"/>
        <v>900</v>
      </c>
      <c r="J113" s="105">
        <v>0</v>
      </c>
      <c r="K113" s="105">
        <v>900</v>
      </c>
      <c r="L113" s="105">
        <v>900</v>
      </c>
    </row>
    <row r="114" spans="1:12" s="20" customFormat="1" ht="44.45" customHeight="1" x14ac:dyDescent="0.3">
      <c r="A114" s="28"/>
      <c r="B114" s="19">
        <v>8340</v>
      </c>
      <c r="C114" s="60" t="s">
        <v>110</v>
      </c>
      <c r="D114" s="104">
        <f t="shared" si="23"/>
        <v>24000</v>
      </c>
      <c r="E114" s="105">
        <v>0</v>
      </c>
      <c r="F114" s="104">
        <v>24000</v>
      </c>
      <c r="G114" s="105">
        <v>0</v>
      </c>
      <c r="H114" s="105">
        <v>0</v>
      </c>
      <c r="I114" s="105">
        <f t="shared" si="20"/>
        <v>164.4</v>
      </c>
      <c r="J114" s="105">
        <v>0</v>
      </c>
      <c r="K114" s="105">
        <v>164.4</v>
      </c>
      <c r="L114" s="105">
        <v>0</v>
      </c>
    </row>
    <row r="115" spans="1:12" ht="45" customHeight="1" x14ac:dyDescent="0.25">
      <c r="A115" s="30">
        <v>8410</v>
      </c>
      <c r="B115" s="41">
        <v>8410</v>
      </c>
      <c r="C115" s="58" t="s">
        <v>77</v>
      </c>
      <c r="D115" s="101">
        <f t="shared" si="23"/>
        <v>28364.7</v>
      </c>
      <c r="E115" s="83">
        <v>28364.7</v>
      </c>
      <c r="F115" s="101">
        <v>0</v>
      </c>
      <c r="G115" s="83">
        <v>0</v>
      </c>
      <c r="H115" s="83">
        <v>6990.7</v>
      </c>
      <c r="I115" s="83">
        <f t="shared" si="20"/>
        <v>5936.4</v>
      </c>
      <c r="J115" s="83">
        <v>5936.4</v>
      </c>
      <c r="K115" s="83">
        <v>0</v>
      </c>
      <c r="L115" s="83">
        <v>0</v>
      </c>
    </row>
    <row r="116" spans="1:12" ht="34.9" customHeight="1" x14ac:dyDescent="0.25">
      <c r="A116" s="30"/>
      <c r="B116" s="30">
        <v>8700</v>
      </c>
      <c r="C116" s="59" t="s">
        <v>123</v>
      </c>
      <c r="D116" s="101">
        <f t="shared" si="23"/>
        <v>21939</v>
      </c>
      <c r="E116" s="101">
        <v>21939</v>
      </c>
      <c r="F116" s="101">
        <v>0</v>
      </c>
      <c r="G116" s="101">
        <v>0</v>
      </c>
      <c r="H116" s="101">
        <v>0</v>
      </c>
      <c r="I116" s="83">
        <f t="shared" si="20"/>
        <v>0</v>
      </c>
      <c r="J116" s="101">
        <v>0</v>
      </c>
      <c r="K116" s="101">
        <v>0</v>
      </c>
      <c r="L116" s="101">
        <v>0</v>
      </c>
    </row>
    <row r="117" spans="1:12" s="4" customFormat="1" ht="33.6" customHeight="1" x14ac:dyDescent="0.25">
      <c r="A117" s="16"/>
      <c r="B117" s="16">
        <v>9000</v>
      </c>
      <c r="C117" s="61" t="s">
        <v>80</v>
      </c>
      <c r="D117" s="100">
        <f t="shared" si="21"/>
        <v>495807.60000000003</v>
      </c>
      <c r="E117" s="80">
        <f>SUM(E118:E123)</f>
        <v>474742.4</v>
      </c>
      <c r="F117" s="80">
        <f>SUM(F118:F123)</f>
        <v>21065.200000000001</v>
      </c>
      <c r="G117" s="80">
        <f>SUM(G118:G123)</f>
        <v>21065.200000000001</v>
      </c>
      <c r="H117" s="80">
        <f>SUM(H118:H123)</f>
        <v>234905.60000000001</v>
      </c>
      <c r="I117" s="80">
        <f t="shared" si="20"/>
        <v>248450.9</v>
      </c>
      <c r="J117" s="80">
        <f>SUM(J118:J123)</f>
        <v>232217.69999999998</v>
      </c>
      <c r="K117" s="80">
        <f>SUM(K118:K123)</f>
        <v>16233.2</v>
      </c>
      <c r="L117" s="80">
        <f>SUM(L118:L123)</f>
        <v>16233.2</v>
      </c>
    </row>
    <row r="118" spans="1:12" ht="31.15" customHeight="1" x14ac:dyDescent="0.25">
      <c r="A118" s="13">
        <v>9150</v>
      </c>
      <c r="B118" s="13">
        <v>9150</v>
      </c>
      <c r="C118" s="62" t="s">
        <v>46</v>
      </c>
      <c r="D118" s="101">
        <f>E118+F118</f>
        <v>307198.7</v>
      </c>
      <c r="E118" s="83">
        <v>307198.7</v>
      </c>
      <c r="F118" s="83">
        <v>0</v>
      </c>
      <c r="G118" s="83">
        <v>0</v>
      </c>
      <c r="H118" s="83">
        <v>76861.7</v>
      </c>
      <c r="I118" s="83">
        <f t="shared" si="20"/>
        <v>76861.7</v>
      </c>
      <c r="J118" s="83">
        <v>76861.7</v>
      </c>
      <c r="K118" s="83">
        <v>0</v>
      </c>
      <c r="L118" s="83">
        <v>0</v>
      </c>
    </row>
    <row r="119" spans="1:12" ht="31.15" customHeight="1" x14ac:dyDescent="0.25">
      <c r="A119" s="13">
        <v>9770</v>
      </c>
      <c r="B119" s="13">
        <v>9770</v>
      </c>
      <c r="C119" s="63" t="s">
        <v>47</v>
      </c>
      <c r="D119" s="101">
        <f t="shared" ref="D119:D123" si="24">E119+F119</f>
        <v>153819.79999999999</v>
      </c>
      <c r="E119" s="83">
        <v>153819.79999999999</v>
      </c>
      <c r="F119" s="83">
        <v>0</v>
      </c>
      <c r="G119" s="83">
        <v>0</v>
      </c>
      <c r="H119" s="83">
        <v>149320</v>
      </c>
      <c r="I119" s="83">
        <f t="shared" si="20"/>
        <v>146800.1</v>
      </c>
      <c r="J119" s="83">
        <v>146800.1</v>
      </c>
      <c r="K119" s="83">
        <v>0</v>
      </c>
      <c r="L119" s="83">
        <v>0</v>
      </c>
    </row>
    <row r="120" spans="1:12" ht="183" hidden="1" customHeight="1" x14ac:dyDescent="0.25">
      <c r="C120" s="70" t="s">
        <v>122</v>
      </c>
      <c r="D120" s="101">
        <f t="shared" ref="D120:D121" si="25">E120+F120</f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f t="shared" si="20"/>
        <v>0</v>
      </c>
      <c r="J120" s="83">
        <v>0</v>
      </c>
      <c r="K120" s="83">
        <v>0</v>
      </c>
      <c r="L120" s="83">
        <v>0</v>
      </c>
    </row>
    <row r="121" spans="1:12" ht="141.6" hidden="1" customHeight="1" x14ac:dyDescent="0.25">
      <c r="C121" s="64" t="s">
        <v>120</v>
      </c>
      <c r="D121" s="101">
        <f t="shared" si="25"/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f t="shared" si="20"/>
        <v>0</v>
      </c>
      <c r="J121" s="83">
        <v>0</v>
      </c>
      <c r="K121" s="83">
        <v>0</v>
      </c>
      <c r="L121" s="83">
        <v>0</v>
      </c>
    </row>
    <row r="122" spans="1:12" ht="154.9" hidden="1" customHeight="1" x14ac:dyDescent="0.25">
      <c r="C122" s="70" t="s">
        <v>121</v>
      </c>
      <c r="D122" s="101">
        <f t="shared" ref="D122" si="26">E122+F122</f>
        <v>0</v>
      </c>
      <c r="E122" s="83">
        <v>0</v>
      </c>
      <c r="F122" s="83">
        <v>0</v>
      </c>
      <c r="G122" s="83">
        <v>0</v>
      </c>
      <c r="H122" s="83">
        <v>0</v>
      </c>
      <c r="I122" s="83">
        <f t="shared" si="20"/>
        <v>0</v>
      </c>
      <c r="J122" s="83">
        <v>0</v>
      </c>
      <c r="K122" s="83">
        <v>0</v>
      </c>
      <c r="L122" s="83">
        <v>0</v>
      </c>
    </row>
    <row r="123" spans="1:12" s="3" customFormat="1" ht="89.45" customHeight="1" x14ac:dyDescent="0.25">
      <c r="A123" s="15">
        <v>9800</v>
      </c>
      <c r="B123" s="15">
        <v>9800</v>
      </c>
      <c r="C123" s="64" t="s">
        <v>89</v>
      </c>
      <c r="D123" s="101">
        <f t="shared" si="24"/>
        <v>34789.1</v>
      </c>
      <c r="E123" s="83">
        <v>13723.9</v>
      </c>
      <c r="F123" s="101">
        <v>21065.200000000001</v>
      </c>
      <c r="G123" s="83">
        <v>21065.200000000001</v>
      </c>
      <c r="H123" s="83">
        <v>8723.9</v>
      </c>
      <c r="I123" s="101">
        <f t="shared" si="20"/>
        <v>24789.1</v>
      </c>
      <c r="J123" s="83">
        <v>8555.9</v>
      </c>
      <c r="K123" s="83">
        <v>16233.2</v>
      </c>
      <c r="L123" s="83">
        <v>16233.2</v>
      </c>
    </row>
    <row r="124" spans="1:12" ht="35.25" customHeight="1" x14ac:dyDescent="0.25">
      <c r="C124" s="65" t="s">
        <v>48</v>
      </c>
      <c r="D124" s="106">
        <f t="shared" ref="D124:D130" si="27">E124+F124</f>
        <v>10200526.199999999</v>
      </c>
      <c r="E124" s="94">
        <f t="shared" ref="E124:L124" si="28">E62+E63+E64+E65+E66+E67+E68+E77+E78+E86+E93+E95+E104+E117</f>
        <v>8385585.3999999994</v>
      </c>
      <c r="F124" s="94">
        <f t="shared" si="28"/>
        <v>1814940.8</v>
      </c>
      <c r="G124" s="94">
        <f t="shared" si="28"/>
        <v>1731525.5</v>
      </c>
      <c r="H124" s="94">
        <f t="shared" si="28"/>
        <v>2547830.7800000003</v>
      </c>
      <c r="I124" s="94">
        <f t="shared" si="28"/>
        <v>2054943.7999999998</v>
      </c>
      <c r="J124" s="94">
        <f t="shared" si="28"/>
        <v>1870809.0000000002</v>
      </c>
      <c r="K124" s="94">
        <f t="shared" si="28"/>
        <v>184134.80000000002</v>
      </c>
      <c r="L124" s="94">
        <f t="shared" si="28"/>
        <v>159379.80000000002</v>
      </c>
    </row>
    <row r="125" spans="1:12" ht="35.25" customHeight="1" x14ac:dyDescent="0.25">
      <c r="C125" s="61" t="s">
        <v>111</v>
      </c>
      <c r="D125" s="100">
        <f t="shared" si="27"/>
        <v>0</v>
      </c>
      <c r="E125" s="81">
        <f>SUM(E126:E129)</f>
        <v>0</v>
      </c>
      <c r="F125" s="80">
        <f>SUM(F126:F129)</f>
        <v>0</v>
      </c>
      <c r="G125" s="80">
        <f>SUM(G126:G129)</f>
        <v>0</v>
      </c>
      <c r="H125" s="80">
        <f>SUM(H126:H129)</f>
        <v>0</v>
      </c>
      <c r="I125" s="80">
        <f t="shared" ref="I125:I130" si="29">J125+K125</f>
        <v>-219.2</v>
      </c>
      <c r="J125" s="81">
        <f>SUM(J126:J129)</f>
        <v>0</v>
      </c>
      <c r="K125" s="80">
        <f>K126+K127+K128+K129</f>
        <v>-219.2</v>
      </c>
      <c r="L125" s="80">
        <f>SUM(L126:L129)</f>
        <v>0</v>
      </c>
    </row>
    <row r="126" spans="1:12" ht="90.6" customHeight="1" x14ac:dyDescent="0.25">
      <c r="C126" s="58" t="s">
        <v>78</v>
      </c>
      <c r="D126" s="101">
        <f t="shared" si="27"/>
        <v>143</v>
      </c>
      <c r="E126" s="85">
        <v>0</v>
      </c>
      <c r="F126" s="83">
        <v>143</v>
      </c>
      <c r="G126" s="83">
        <v>0</v>
      </c>
      <c r="H126" s="83">
        <v>0</v>
      </c>
      <c r="I126" s="83">
        <f t="shared" si="29"/>
        <v>0</v>
      </c>
      <c r="J126" s="85">
        <v>0</v>
      </c>
      <c r="K126" s="83">
        <v>0</v>
      </c>
      <c r="L126" s="83">
        <v>0</v>
      </c>
    </row>
    <row r="127" spans="1:12" ht="94.9" customHeight="1" x14ac:dyDescent="0.25">
      <c r="C127" s="58" t="s">
        <v>79</v>
      </c>
      <c r="D127" s="101">
        <f t="shared" si="27"/>
        <v>-143</v>
      </c>
      <c r="E127" s="85">
        <v>0</v>
      </c>
      <c r="F127" s="83">
        <v>-143</v>
      </c>
      <c r="G127" s="83">
        <v>0</v>
      </c>
      <c r="H127" s="83">
        <v>0</v>
      </c>
      <c r="I127" s="83">
        <f t="shared" si="29"/>
        <v>-219.2</v>
      </c>
      <c r="J127" s="85">
        <v>0</v>
      </c>
      <c r="K127" s="83">
        <v>-219.2</v>
      </c>
      <c r="L127" s="83">
        <v>0</v>
      </c>
    </row>
    <row r="128" spans="1:12" ht="83.45" customHeight="1" x14ac:dyDescent="0.25">
      <c r="C128" s="58" t="s">
        <v>49</v>
      </c>
      <c r="D128" s="101">
        <f t="shared" si="27"/>
        <v>82377.600000000006</v>
      </c>
      <c r="E128" s="85">
        <v>0</v>
      </c>
      <c r="F128" s="83">
        <v>82377.600000000006</v>
      </c>
      <c r="G128" s="83">
        <v>82377.600000000006</v>
      </c>
      <c r="H128" s="83">
        <v>0</v>
      </c>
      <c r="I128" s="83">
        <f t="shared" si="29"/>
        <v>0</v>
      </c>
      <c r="J128" s="85">
        <v>0</v>
      </c>
      <c r="K128" s="83">
        <v>0</v>
      </c>
      <c r="L128" s="83">
        <v>0</v>
      </c>
    </row>
    <row r="129" spans="2:12" ht="94.15" customHeight="1" x14ac:dyDescent="0.25">
      <c r="C129" s="58" t="s">
        <v>50</v>
      </c>
      <c r="D129" s="101">
        <f t="shared" si="27"/>
        <v>-82377.600000000006</v>
      </c>
      <c r="E129" s="85">
        <v>0</v>
      </c>
      <c r="F129" s="83">
        <v>-82377.600000000006</v>
      </c>
      <c r="G129" s="83">
        <v>-82377.600000000006</v>
      </c>
      <c r="H129" s="83">
        <v>0</v>
      </c>
      <c r="I129" s="83">
        <f t="shared" si="29"/>
        <v>0</v>
      </c>
      <c r="J129" s="85">
        <v>0</v>
      </c>
      <c r="K129" s="83">
        <v>0</v>
      </c>
      <c r="L129" s="83">
        <v>0</v>
      </c>
    </row>
    <row r="130" spans="2:12" ht="44.45" customHeight="1" x14ac:dyDescent="0.25">
      <c r="C130" s="65" t="s">
        <v>67</v>
      </c>
      <c r="D130" s="106">
        <f t="shared" si="27"/>
        <v>10200526.199999999</v>
      </c>
      <c r="E130" s="94">
        <f>E124+E125</f>
        <v>8385585.3999999994</v>
      </c>
      <c r="F130" s="94">
        <f>F124+F125</f>
        <v>1814940.8</v>
      </c>
      <c r="G130" s="94">
        <f>G124+G125</f>
        <v>1731525.5</v>
      </c>
      <c r="H130" s="94">
        <f>H124+H125</f>
        <v>2547830.7800000003</v>
      </c>
      <c r="I130" s="94">
        <f t="shared" si="29"/>
        <v>2054724.6000000003</v>
      </c>
      <c r="J130" s="94">
        <f>J124+J125</f>
        <v>1870809.0000000002</v>
      </c>
      <c r="K130" s="94">
        <f>K124+K125</f>
        <v>183915.6</v>
      </c>
      <c r="L130" s="94">
        <f>L124+L125</f>
        <v>159379.80000000002</v>
      </c>
    </row>
    <row r="131" spans="2:12" ht="45" customHeight="1" x14ac:dyDescent="0.25">
      <c r="C131" s="61" t="s">
        <v>112</v>
      </c>
      <c r="D131" s="100"/>
      <c r="E131" s="100"/>
      <c r="F131" s="100"/>
      <c r="G131" s="100"/>
      <c r="H131" s="100"/>
      <c r="I131" s="100"/>
      <c r="J131" s="100"/>
      <c r="K131" s="100"/>
      <c r="L131" s="100"/>
    </row>
    <row r="132" spans="2:12" s="7" customFormat="1" ht="27.6" customHeight="1" x14ac:dyDescent="0.3">
      <c r="C132" s="58" t="s">
        <v>113</v>
      </c>
      <c r="D132" s="101">
        <f>D133-D134</f>
        <v>758144.8</v>
      </c>
      <c r="E132" s="101">
        <f>E133-E134+E135</f>
        <v>-727768.3</v>
      </c>
      <c r="F132" s="101">
        <f>F133-F134+F135</f>
        <v>1485913.0999999999</v>
      </c>
      <c r="G132" s="101">
        <f>G133-G134+G135</f>
        <v>1485913.0999999999</v>
      </c>
      <c r="H132" s="101">
        <f>H133-H134</f>
        <v>0</v>
      </c>
      <c r="I132" s="101">
        <f>I133-I134+I135</f>
        <v>-75585.599999999977</v>
      </c>
      <c r="J132" s="101">
        <f>J133-J134+J135</f>
        <v>-241996.7</v>
      </c>
      <c r="K132" s="101">
        <f>K133-K134+K135</f>
        <v>166411.09999999998</v>
      </c>
      <c r="L132" s="101">
        <f>L133-L134+L135</f>
        <v>172619.4</v>
      </c>
    </row>
    <row r="133" spans="2:12" s="17" customFormat="1" ht="31.9" customHeight="1" x14ac:dyDescent="0.3">
      <c r="B133" s="17">
        <v>208100</v>
      </c>
      <c r="C133" s="60" t="s">
        <v>114</v>
      </c>
      <c r="D133" s="104">
        <f>E133+F133</f>
        <v>937368.1</v>
      </c>
      <c r="E133" s="105">
        <v>887772.2</v>
      </c>
      <c r="F133" s="105">
        <v>49595.9</v>
      </c>
      <c r="G133" s="105">
        <v>6830.9</v>
      </c>
      <c r="H133" s="105">
        <v>0</v>
      </c>
      <c r="I133" s="104">
        <f>J133+K133</f>
        <v>937368.1</v>
      </c>
      <c r="J133" s="105">
        <v>887772.2</v>
      </c>
      <c r="K133" s="105">
        <v>49595.9</v>
      </c>
      <c r="L133" s="105">
        <v>6830.9</v>
      </c>
    </row>
    <row r="134" spans="2:12" s="17" customFormat="1" ht="34.15" customHeight="1" x14ac:dyDescent="0.3">
      <c r="C134" s="60" t="s">
        <v>115</v>
      </c>
      <c r="D134" s="104">
        <f>E134+F134</f>
        <v>179223.3</v>
      </c>
      <c r="E134" s="105">
        <v>136458.29999999999</v>
      </c>
      <c r="F134" s="105">
        <v>42765</v>
      </c>
      <c r="G134" s="105">
        <v>0</v>
      </c>
      <c r="H134" s="105">
        <v>0</v>
      </c>
      <c r="I134" s="104">
        <f>J134+K134</f>
        <v>1012953.7</v>
      </c>
      <c r="J134" s="105">
        <v>947521.1</v>
      </c>
      <c r="K134" s="105">
        <v>65432.6</v>
      </c>
      <c r="L134" s="105">
        <v>16459.3</v>
      </c>
    </row>
    <row r="135" spans="2:12" ht="75.599999999999994" customHeight="1" x14ac:dyDescent="0.25">
      <c r="C135" s="58" t="s">
        <v>116</v>
      </c>
      <c r="D135" s="101">
        <f>E135+F135</f>
        <v>0</v>
      </c>
      <c r="E135" s="83">
        <v>-1479082.2</v>
      </c>
      <c r="F135" s="83">
        <f>-E135</f>
        <v>1479082.2</v>
      </c>
      <c r="G135" s="83">
        <f>F135</f>
        <v>1479082.2</v>
      </c>
      <c r="H135" s="83">
        <v>0</v>
      </c>
      <c r="I135" s="101">
        <f>J135+K135</f>
        <v>0</v>
      </c>
      <c r="J135" s="83">
        <v>-182247.8</v>
      </c>
      <c r="K135" s="83">
        <f>-J135</f>
        <v>182247.8</v>
      </c>
      <c r="L135" s="83">
        <f>K135</f>
        <v>182247.8</v>
      </c>
    </row>
    <row r="136" spans="2:12" s="72" customFormat="1" ht="44.25" x14ac:dyDescent="0.6">
      <c r="C136" s="74"/>
      <c r="D136" s="75"/>
      <c r="E136" s="74"/>
      <c r="F136" s="76"/>
      <c r="G136" s="76"/>
      <c r="H136" s="77"/>
      <c r="I136" s="78"/>
      <c r="J136" s="74"/>
      <c r="K136" s="76"/>
      <c r="L136" s="76"/>
    </row>
    <row r="137" spans="2:12" s="72" customFormat="1" ht="44.25" x14ac:dyDescent="0.6">
      <c r="C137" s="74"/>
      <c r="D137" s="75"/>
      <c r="E137" s="74"/>
      <c r="F137" s="76"/>
      <c r="G137" s="76"/>
      <c r="H137" s="77"/>
      <c r="I137" s="78"/>
      <c r="J137" s="74"/>
      <c r="K137" s="77"/>
      <c r="L137" s="77"/>
    </row>
    <row r="138" spans="2:12" s="72" customFormat="1" ht="44.25" x14ac:dyDescent="0.6">
      <c r="C138" s="74"/>
      <c r="D138" s="75"/>
      <c r="E138" s="74"/>
      <c r="F138" s="76"/>
      <c r="G138" s="76"/>
      <c r="H138" s="77"/>
      <c r="I138" s="78"/>
      <c r="J138" s="74"/>
      <c r="K138" s="77"/>
      <c r="L138" s="77"/>
    </row>
    <row r="139" spans="2:12" s="79" customFormat="1" ht="71.45" customHeight="1" x14ac:dyDescent="0.65">
      <c r="C139" s="113" t="s">
        <v>135</v>
      </c>
      <c r="D139" s="113"/>
      <c r="E139" s="113"/>
      <c r="F139" s="113"/>
      <c r="G139" s="113"/>
      <c r="H139" s="113"/>
      <c r="I139" s="113"/>
      <c r="J139" s="113"/>
      <c r="K139" s="113"/>
      <c r="L139" s="113"/>
    </row>
    <row r="140" spans="2:12" s="72" customFormat="1" ht="44.25" x14ac:dyDescent="0.6">
      <c r="C140" s="108" t="s">
        <v>136</v>
      </c>
      <c r="D140" s="109"/>
      <c r="E140" s="109"/>
      <c r="F140" s="109"/>
      <c r="H140" s="110"/>
      <c r="I140" s="110" t="s">
        <v>137</v>
      </c>
      <c r="K140" s="110"/>
      <c r="L140" s="110"/>
    </row>
    <row r="141" spans="2:12" s="72" customFormat="1" ht="44.25" x14ac:dyDescent="0.6">
      <c r="C141" s="74"/>
      <c r="D141" s="75"/>
      <c r="E141" s="74"/>
      <c r="F141" s="76"/>
      <c r="G141" s="76"/>
      <c r="H141" s="77"/>
      <c r="I141" s="78"/>
      <c r="J141" s="74"/>
      <c r="K141" s="77"/>
      <c r="L141" s="77"/>
    </row>
    <row r="142" spans="2:12" s="72" customFormat="1" ht="44.25" x14ac:dyDescent="0.6">
      <c r="C142" s="74"/>
      <c r="D142" s="75"/>
      <c r="E142" s="74"/>
      <c r="F142" s="76"/>
      <c r="G142" s="76"/>
      <c r="H142" s="77"/>
      <c r="I142" s="78"/>
      <c r="J142" s="74"/>
      <c r="K142" s="77"/>
      <c r="L142" s="77"/>
    </row>
    <row r="143" spans="2:12" x14ac:dyDescent="0.25">
      <c r="C143" s="5"/>
      <c r="K143" s="12"/>
      <c r="L143" s="12"/>
    </row>
    <row r="144" spans="2:12" x14ac:dyDescent="0.25">
      <c r="K144" s="12"/>
      <c r="L144" s="12"/>
    </row>
    <row r="145" spans="6:12" x14ac:dyDescent="0.25">
      <c r="K145" s="12"/>
      <c r="L145" s="12"/>
    </row>
    <row r="146" spans="6:12" x14ac:dyDescent="0.25">
      <c r="K146" s="12"/>
      <c r="L146" s="12"/>
    </row>
    <row r="147" spans="6:12" x14ac:dyDescent="0.25">
      <c r="F147" s="12"/>
      <c r="G147" s="12"/>
      <c r="K147" s="12"/>
      <c r="L147" s="12"/>
    </row>
    <row r="148" spans="6:12" x14ac:dyDescent="0.25">
      <c r="F148" s="12"/>
      <c r="G148" s="12"/>
      <c r="K148" s="12"/>
      <c r="L148" s="12"/>
    </row>
    <row r="149" spans="6:12" x14ac:dyDescent="0.25">
      <c r="F149" s="12"/>
      <c r="G149" s="12"/>
      <c r="K149" s="12"/>
      <c r="L149" s="12"/>
    </row>
    <row r="150" spans="6:12" x14ac:dyDescent="0.25">
      <c r="F150" s="12"/>
      <c r="G150" s="12"/>
      <c r="K150" s="12"/>
      <c r="L150" s="12"/>
    </row>
    <row r="151" spans="6:12" x14ac:dyDescent="0.25">
      <c r="F151" s="12"/>
      <c r="G151" s="12"/>
      <c r="K151" s="12"/>
      <c r="L151" s="12"/>
    </row>
    <row r="152" spans="6:12" x14ac:dyDescent="0.25">
      <c r="F152" s="12"/>
      <c r="G152" s="12"/>
      <c r="K152" s="12"/>
      <c r="L152" s="12"/>
    </row>
    <row r="153" spans="6:12" x14ac:dyDescent="0.25">
      <c r="F153" s="12"/>
      <c r="G153" s="12"/>
      <c r="K153" s="12"/>
      <c r="L153" s="12"/>
    </row>
    <row r="154" spans="6:12" x14ac:dyDescent="0.25">
      <c r="F154" s="12"/>
      <c r="G154" s="12"/>
      <c r="K154" s="12"/>
      <c r="L154" s="12"/>
    </row>
    <row r="155" spans="6:12" x14ac:dyDescent="0.25">
      <c r="F155" s="12"/>
      <c r="G155" s="12"/>
      <c r="K155" s="12"/>
      <c r="L155" s="12"/>
    </row>
    <row r="156" spans="6:12" x14ac:dyDescent="0.25">
      <c r="F156" s="12"/>
      <c r="G156" s="12"/>
      <c r="K156" s="12"/>
      <c r="L156" s="12"/>
    </row>
    <row r="157" spans="6:12" x14ac:dyDescent="0.25">
      <c r="F157" s="12"/>
      <c r="G157" s="12"/>
      <c r="K157" s="12"/>
      <c r="L157" s="12"/>
    </row>
    <row r="158" spans="6:12" x14ac:dyDescent="0.25">
      <c r="F158" s="12"/>
      <c r="G158" s="12"/>
      <c r="K158" s="12"/>
      <c r="L158" s="12"/>
    </row>
    <row r="159" spans="6:12" x14ac:dyDescent="0.25">
      <c r="F159" s="12"/>
      <c r="G159" s="12"/>
      <c r="K159" s="12"/>
      <c r="L159" s="12"/>
    </row>
    <row r="160" spans="6:12" x14ac:dyDescent="0.25">
      <c r="F160" s="12"/>
      <c r="G160" s="12"/>
      <c r="K160" s="12"/>
      <c r="L160" s="12"/>
    </row>
    <row r="161" spans="6:12" x14ac:dyDescent="0.25">
      <c r="F161" s="12"/>
      <c r="G161" s="12"/>
      <c r="K161" s="12"/>
      <c r="L161" s="12"/>
    </row>
    <row r="162" spans="6:12" x14ac:dyDescent="0.25">
      <c r="F162" s="12"/>
      <c r="G162" s="12"/>
      <c r="K162" s="12"/>
      <c r="L162" s="12"/>
    </row>
    <row r="163" spans="6:12" x14ac:dyDescent="0.25">
      <c r="F163" s="12"/>
      <c r="G163" s="12"/>
      <c r="K163" s="12"/>
      <c r="L163" s="12"/>
    </row>
    <row r="164" spans="6:12" x14ac:dyDescent="0.25">
      <c r="F164" s="12"/>
      <c r="G164" s="12"/>
      <c r="K164" s="12"/>
      <c r="L164" s="12"/>
    </row>
    <row r="165" spans="6:12" x14ac:dyDescent="0.25">
      <c r="F165" s="12"/>
      <c r="G165" s="12"/>
      <c r="K165" s="12"/>
      <c r="L165" s="12"/>
    </row>
    <row r="166" spans="6:12" x14ac:dyDescent="0.25">
      <c r="F166" s="12"/>
      <c r="G166" s="12"/>
      <c r="K166" s="12"/>
      <c r="L166" s="12"/>
    </row>
    <row r="167" spans="6:12" x14ac:dyDescent="0.25">
      <c r="F167" s="12"/>
      <c r="G167" s="12"/>
      <c r="K167" s="12"/>
      <c r="L167" s="12"/>
    </row>
    <row r="168" spans="6:12" x14ac:dyDescent="0.25">
      <c r="F168" s="12"/>
      <c r="G168" s="12"/>
      <c r="K168" s="12"/>
      <c r="L168" s="12"/>
    </row>
    <row r="169" spans="6:12" x14ac:dyDescent="0.25">
      <c r="F169" s="12"/>
      <c r="G169" s="12"/>
      <c r="K169" s="12"/>
      <c r="L169" s="12"/>
    </row>
    <row r="170" spans="6:12" x14ac:dyDescent="0.25">
      <c r="F170" s="12"/>
      <c r="G170" s="12"/>
      <c r="K170" s="12"/>
      <c r="L170" s="12"/>
    </row>
    <row r="171" spans="6:12" x14ac:dyDescent="0.25">
      <c r="F171" s="12"/>
      <c r="G171" s="12"/>
      <c r="K171" s="12"/>
      <c r="L171" s="12"/>
    </row>
    <row r="172" spans="6:12" x14ac:dyDescent="0.25">
      <c r="F172" s="12"/>
      <c r="G172" s="12"/>
      <c r="K172" s="12"/>
      <c r="L172" s="12"/>
    </row>
    <row r="173" spans="6:12" x14ac:dyDescent="0.25">
      <c r="F173" s="12"/>
      <c r="G173" s="12"/>
      <c r="K173" s="12"/>
      <c r="L173" s="12"/>
    </row>
    <row r="174" spans="6:12" x14ac:dyDescent="0.25">
      <c r="F174" s="12"/>
      <c r="G174" s="12"/>
      <c r="K174" s="12"/>
      <c r="L174" s="12"/>
    </row>
    <row r="175" spans="6:12" x14ac:dyDescent="0.25">
      <c r="F175" s="12"/>
      <c r="G175" s="12"/>
      <c r="K175" s="12"/>
      <c r="L175" s="12"/>
    </row>
    <row r="176" spans="6:12" x14ac:dyDescent="0.25">
      <c r="F176" s="12"/>
      <c r="G176" s="12"/>
      <c r="K176" s="12"/>
      <c r="L176" s="12"/>
    </row>
    <row r="177" spans="6:12" x14ac:dyDescent="0.25">
      <c r="F177" s="12"/>
      <c r="G177" s="12"/>
      <c r="K177" s="12"/>
      <c r="L177" s="12"/>
    </row>
    <row r="178" spans="6:12" x14ac:dyDescent="0.25">
      <c r="F178" s="12"/>
      <c r="G178" s="12"/>
      <c r="K178" s="12"/>
      <c r="L178" s="12"/>
    </row>
    <row r="179" spans="6:12" x14ac:dyDescent="0.25">
      <c r="F179" s="12"/>
      <c r="G179" s="12"/>
      <c r="K179" s="12"/>
      <c r="L179" s="12"/>
    </row>
    <row r="180" spans="6:12" x14ac:dyDescent="0.25">
      <c r="F180" s="12"/>
      <c r="G180" s="12"/>
      <c r="K180" s="12"/>
      <c r="L180" s="12"/>
    </row>
    <row r="181" spans="6:12" x14ac:dyDescent="0.25">
      <c r="F181" s="12"/>
      <c r="G181" s="12"/>
      <c r="K181" s="12"/>
      <c r="L181" s="12"/>
    </row>
    <row r="182" spans="6:12" x14ac:dyDescent="0.25">
      <c r="F182" s="12"/>
      <c r="G182" s="12"/>
      <c r="K182" s="12"/>
      <c r="L182" s="12"/>
    </row>
    <row r="183" spans="6:12" x14ac:dyDescent="0.25">
      <c r="F183" s="12"/>
      <c r="G183" s="12"/>
      <c r="K183" s="12"/>
      <c r="L183" s="12"/>
    </row>
    <row r="184" spans="6:12" x14ac:dyDescent="0.25">
      <c r="F184" s="12"/>
      <c r="G184" s="12"/>
      <c r="K184" s="12"/>
      <c r="L184" s="12"/>
    </row>
    <row r="185" spans="6:12" x14ac:dyDescent="0.25">
      <c r="F185" s="12"/>
      <c r="G185" s="12"/>
      <c r="K185" s="12"/>
      <c r="L185" s="12"/>
    </row>
    <row r="186" spans="6:12" x14ac:dyDescent="0.25">
      <c r="F186" s="12"/>
      <c r="G186" s="12"/>
      <c r="K186" s="12"/>
      <c r="L186" s="12"/>
    </row>
    <row r="187" spans="6:12" x14ac:dyDescent="0.25">
      <c r="F187" s="12"/>
      <c r="G187" s="12"/>
      <c r="K187" s="12"/>
      <c r="L187" s="12"/>
    </row>
    <row r="188" spans="6:12" x14ac:dyDescent="0.25">
      <c r="F188" s="12"/>
      <c r="G188" s="12"/>
      <c r="K188" s="12"/>
      <c r="L188" s="12"/>
    </row>
    <row r="189" spans="6:12" x14ac:dyDescent="0.25">
      <c r="F189" s="12"/>
      <c r="G189" s="12"/>
      <c r="K189" s="12"/>
      <c r="L189" s="12"/>
    </row>
    <row r="190" spans="6:12" x14ac:dyDescent="0.25">
      <c r="F190" s="12"/>
      <c r="G190" s="12"/>
      <c r="K190" s="12"/>
      <c r="L190" s="12"/>
    </row>
    <row r="191" spans="6:12" x14ac:dyDescent="0.25">
      <c r="F191" s="12"/>
      <c r="G191" s="12"/>
      <c r="K191" s="12"/>
      <c r="L191" s="12"/>
    </row>
    <row r="192" spans="6:12" x14ac:dyDescent="0.25">
      <c r="F192" s="12"/>
      <c r="G192" s="12"/>
      <c r="K192" s="12"/>
      <c r="L192" s="12"/>
    </row>
    <row r="193" spans="6:12" x14ac:dyDescent="0.25">
      <c r="F193" s="12"/>
      <c r="G193" s="12"/>
      <c r="K193" s="12"/>
      <c r="L193" s="12"/>
    </row>
    <row r="194" spans="6:12" x14ac:dyDescent="0.25">
      <c r="F194" s="12"/>
      <c r="G194" s="12"/>
      <c r="K194" s="12"/>
      <c r="L194" s="12"/>
    </row>
    <row r="195" spans="6:12" x14ac:dyDescent="0.25">
      <c r="F195" s="12"/>
      <c r="G195" s="12"/>
      <c r="K195" s="12"/>
      <c r="L195" s="12"/>
    </row>
    <row r="196" spans="6:12" x14ac:dyDescent="0.25">
      <c r="F196" s="12"/>
      <c r="G196" s="12"/>
      <c r="K196" s="12"/>
      <c r="L196" s="12"/>
    </row>
    <row r="197" spans="6:12" x14ac:dyDescent="0.25">
      <c r="F197" s="12"/>
      <c r="G197" s="12"/>
      <c r="K197" s="12"/>
      <c r="L197" s="12"/>
    </row>
    <row r="198" spans="6:12" x14ac:dyDescent="0.25">
      <c r="F198" s="12"/>
      <c r="G198" s="12"/>
      <c r="K198" s="12"/>
      <c r="L198" s="12"/>
    </row>
    <row r="199" spans="6:12" x14ac:dyDescent="0.25">
      <c r="F199" s="12"/>
      <c r="G199" s="12"/>
      <c r="K199" s="12"/>
      <c r="L199" s="12"/>
    </row>
    <row r="200" spans="6:12" x14ac:dyDescent="0.25">
      <c r="F200" s="12"/>
      <c r="G200" s="12"/>
      <c r="K200" s="12"/>
      <c r="L200" s="12"/>
    </row>
    <row r="201" spans="6:12" x14ac:dyDescent="0.25">
      <c r="F201" s="12"/>
      <c r="G201" s="12"/>
      <c r="K201" s="12"/>
      <c r="L201" s="12"/>
    </row>
    <row r="202" spans="6:12" x14ac:dyDescent="0.25">
      <c r="F202" s="12"/>
      <c r="G202" s="12"/>
      <c r="K202" s="12"/>
      <c r="L202" s="12"/>
    </row>
    <row r="203" spans="6:12" x14ac:dyDescent="0.25">
      <c r="F203" s="12"/>
      <c r="G203" s="12"/>
      <c r="K203" s="12"/>
      <c r="L203" s="12"/>
    </row>
    <row r="204" spans="6:12" x14ac:dyDescent="0.25">
      <c r="F204" s="12"/>
      <c r="G204" s="12"/>
      <c r="K204" s="12"/>
      <c r="L204" s="12"/>
    </row>
    <row r="205" spans="6:12" x14ac:dyDescent="0.25">
      <c r="F205" s="12"/>
      <c r="G205" s="12"/>
      <c r="K205" s="12"/>
      <c r="L205" s="12"/>
    </row>
    <row r="206" spans="6:12" x14ac:dyDescent="0.25">
      <c r="F206" s="12"/>
      <c r="G206" s="12"/>
      <c r="K206" s="12"/>
      <c r="L206" s="12"/>
    </row>
    <row r="207" spans="6:12" x14ac:dyDescent="0.25">
      <c r="F207" s="12"/>
      <c r="G207" s="12"/>
      <c r="K207" s="12"/>
      <c r="L207" s="12"/>
    </row>
    <row r="208" spans="6:12" x14ac:dyDescent="0.25">
      <c r="F208" s="12"/>
      <c r="G208" s="12"/>
      <c r="K208" s="12"/>
      <c r="L208" s="12"/>
    </row>
    <row r="209" spans="6:12" x14ac:dyDescent="0.25">
      <c r="F209" s="12"/>
      <c r="G209" s="12"/>
      <c r="K209" s="12"/>
      <c r="L209" s="12"/>
    </row>
    <row r="210" spans="6:12" x14ac:dyDescent="0.25">
      <c r="F210" s="12"/>
      <c r="G210" s="12"/>
      <c r="K210" s="12"/>
      <c r="L210" s="12"/>
    </row>
    <row r="211" spans="6:12" x14ac:dyDescent="0.25">
      <c r="F211" s="12"/>
      <c r="G211" s="12"/>
      <c r="K211" s="12"/>
      <c r="L211" s="12"/>
    </row>
    <row r="212" spans="6:12" x14ac:dyDescent="0.25">
      <c r="F212" s="12"/>
      <c r="G212" s="12"/>
      <c r="K212" s="12"/>
      <c r="L212" s="12"/>
    </row>
    <row r="213" spans="6:12" x14ac:dyDescent="0.25">
      <c r="F213" s="12"/>
      <c r="G213" s="12"/>
      <c r="K213" s="12"/>
      <c r="L213" s="12"/>
    </row>
    <row r="214" spans="6:12" x14ac:dyDescent="0.25">
      <c r="F214" s="12"/>
      <c r="G214" s="12"/>
      <c r="K214" s="12"/>
      <c r="L214" s="12"/>
    </row>
    <row r="215" spans="6:12" x14ac:dyDescent="0.25">
      <c r="F215" s="12"/>
      <c r="G215" s="12"/>
      <c r="K215" s="12"/>
      <c r="L215" s="12"/>
    </row>
    <row r="216" spans="6:12" x14ac:dyDescent="0.25">
      <c r="F216" s="12"/>
      <c r="G216" s="12"/>
      <c r="K216" s="12"/>
      <c r="L216" s="12"/>
    </row>
    <row r="217" spans="6:12" x14ac:dyDescent="0.25">
      <c r="F217" s="12"/>
      <c r="G217" s="12"/>
      <c r="K217" s="12"/>
      <c r="L217" s="12"/>
    </row>
    <row r="218" spans="6:12" x14ac:dyDescent="0.25">
      <c r="F218" s="12"/>
      <c r="G218" s="12"/>
      <c r="K218" s="12"/>
      <c r="L218" s="12"/>
    </row>
    <row r="219" spans="6:12" x14ac:dyDescent="0.25">
      <c r="F219" s="12"/>
      <c r="G219" s="12"/>
      <c r="K219" s="12"/>
      <c r="L219" s="12"/>
    </row>
    <row r="220" spans="6:12" x14ac:dyDescent="0.25">
      <c r="F220" s="12"/>
      <c r="G220" s="12"/>
      <c r="K220" s="12"/>
      <c r="L220" s="12"/>
    </row>
    <row r="221" spans="6:12" x14ac:dyDescent="0.25">
      <c r="F221" s="12"/>
      <c r="G221" s="12"/>
      <c r="K221" s="12"/>
      <c r="L221" s="12"/>
    </row>
    <row r="222" spans="6:12" x14ac:dyDescent="0.25">
      <c r="F222" s="12"/>
      <c r="G222" s="12"/>
      <c r="K222" s="12"/>
      <c r="L222" s="12"/>
    </row>
    <row r="223" spans="6:12" x14ac:dyDescent="0.25">
      <c r="F223" s="12"/>
      <c r="G223" s="12"/>
      <c r="K223" s="12"/>
      <c r="L223" s="12"/>
    </row>
    <row r="224" spans="6:12" x14ac:dyDescent="0.25">
      <c r="F224" s="12"/>
      <c r="G224" s="12"/>
      <c r="K224" s="12"/>
      <c r="L224" s="12"/>
    </row>
    <row r="225" spans="6:12" x14ac:dyDescent="0.25">
      <c r="F225" s="12"/>
      <c r="G225" s="12"/>
      <c r="K225" s="12"/>
      <c r="L225" s="12"/>
    </row>
    <row r="226" spans="6:12" x14ac:dyDescent="0.25">
      <c r="F226" s="12"/>
      <c r="G226" s="12"/>
      <c r="K226" s="12"/>
      <c r="L226" s="12"/>
    </row>
    <row r="227" spans="6:12" x14ac:dyDescent="0.25">
      <c r="F227" s="12"/>
      <c r="G227" s="12"/>
      <c r="K227" s="12"/>
      <c r="L227" s="12"/>
    </row>
    <row r="228" spans="6:12" x14ac:dyDescent="0.25">
      <c r="F228" s="12"/>
      <c r="G228" s="12"/>
      <c r="K228" s="12"/>
      <c r="L228" s="12"/>
    </row>
    <row r="229" spans="6:12" x14ac:dyDescent="0.25">
      <c r="F229" s="12"/>
      <c r="G229" s="12"/>
      <c r="K229" s="12"/>
      <c r="L229" s="12"/>
    </row>
    <row r="230" spans="6:12" x14ac:dyDescent="0.25">
      <c r="F230" s="12"/>
      <c r="G230" s="12"/>
      <c r="K230" s="12"/>
      <c r="L230" s="12"/>
    </row>
    <row r="231" spans="6:12" x14ac:dyDescent="0.25">
      <c r="F231" s="12"/>
      <c r="G231" s="12"/>
      <c r="K231" s="12"/>
      <c r="L231" s="12"/>
    </row>
    <row r="232" spans="6:12" x14ac:dyDescent="0.25">
      <c r="F232" s="12"/>
      <c r="G232" s="12"/>
      <c r="K232" s="12"/>
      <c r="L232" s="12"/>
    </row>
    <row r="233" spans="6:12" x14ac:dyDescent="0.25">
      <c r="F233" s="12"/>
      <c r="G233" s="12"/>
      <c r="K233" s="12"/>
      <c r="L233" s="12"/>
    </row>
    <row r="234" spans="6:12" x14ac:dyDescent="0.25">
      <c r="F234" s="12"/>
      <c r="G234" s="12"/>
      <c r="K234" s="12"/>
      <c r="L234" s="12"/>
    </row>
    <row r="235" spans="6:12" x14ac:dyDescent="0.25">
      <c r="F235" s="12"/>
      <c r="G235" s="12"/>
      <c r="K235" s="12"/>
      <c r="L235" s="12"/>
    </row>
    <row r="236" spans="6:12" x14ac:dyDescent="0.25">
      <c r="F236" s="12"/>
      <c r="G236" s="12"/>
      <c r="K236" s="12"/>
      <c r="L236" s="12"/>
    </row>
    <row r="237" spans="6:12" x14ac:dyDescent="0.25">
      <c r="F237" s="12"/>
      <c r="G237" s="12"/>
      <c r="K237" s="12"/>
      <c r="L237" s="12"/>
    </row>
    <row r="238" spans="6:12" x14ac:dyDescent="0.25">
      <c r="F238" s="12"/>
      <c r="G238" s="12"/>
      <c r="K238" s="12"/>
      <c r="L238" s="12"/>
    </row>
    <row r="239" spans="6:12" x14ac:dyDescent="0.25">
      <c r="F239" s="12"/>
      <c r="G239" s="12"/>
      <c r="K239" s="12"/>
      <c r="L239" s="12"/>
    </row>
    <row r="240" spans="6:12" x14ac:dyDescent="0.25">
      <c r="F240" s="12"/>
      <c r="G240" s="12"/>
      <c r="K240" s="12"/>
      <c r="L240" s="12"/>
    </row>
    <row r="241" spans="6:12" x14ac:dyDescent="0.25">
      <c r="F241" s="12"/>
      <c r="G241" s="12"/>
      <c r="K241" s="12"/>
      <c r="L241" s="12"/>
    </row>
    <row r="242" spans="6:12" x14ac:dyDescent="0.25">
      <c r="F242" s="12"/>
      <c r="G242" s="12"/>
      <c r="K242" s="12"/>
      <c r="L242" s="12"/>
    </row>
    <row r="243" spans="6:12" x14ac:dyDescent="0.25">
      <c r="F243" s="12"/>
      <c r="G243" s="12"/>
      <c r="K243" s="12"/>
      <c r="L243" s="12"/>
    </row>
    <row r="244" spans="6:12" x14ac:dyDescent="0.25">
      <c r="F244" s="12"/>
      <c r="G244" s="12"/>
      <c r="K244" s="12"/>
      <c r="L244" s="12"/>
    </row>
    <row r="245" spans="6:12" x14ac:dyDescent="0.25">
      <c r="F245" s="12"/>
      <c r="G245" s="12"/>
      <c r="K245" s="12"/>
      <c r="L245" s="12"/>
    </row>
    <row r="246" spans="6:12" x14ac:dyDescent="0.25">
      <c r="F246" s="12"/>
      <c r="G246" s="12"/>
      <c r="K246" s="12"/>
      <c r="L246" s="12"/>
    </row>
    <row r="247" spans="6:12" x14ac:dyDescent="0.25">
      <c r="F247" s="12"/>
      <c r="G247" s="12"/>
      <c r="K247" s="12"/>
      <c r="L247" s="12"/>
    </row>
    <row r="248" spans="6:12" x14ac:dyDescent="0.25">
      <c r="F248" s="12"/>
      <c r="G248" s="12"/>
      <c r="K248" s="12"/>
      <c r="L248" s="12"/>
    </row>
    <row r="249" spans="6:12" x14ac:dyDescent="0.25">
      <c r="F249" s="12"/>
      <c r="G249" s="12"/>
      <c r="K249" s="12"/>
      <c r="L249" s="12"/>
    </row>
  </sheetData>
  <sheetProtection selectLockedCells="1" selectUnlockedCells="1"/>
  <mergeCells count="18">
    <mergeCell ref="H11:H15"/>
    <mergeCell ref="C7:L7"/>
    <mergeCell ref="C9:L9"/>
    <mergeCell ref="F12:F15"/>
    <mergeCell ref="C139:L139"/>
    <mergeCell ref="I1:L1"/>
    <mergeCell ref="I2:L2"/>
    <mergeCell ref="L12:L15"/>
    <mergeCell ref="G12:G15"/>
    <mergeCell ref="I11:I15"/>
    <mergeCell ref="C8:L8"/>
    <mergeCell ref="E11:G11"/>
    <mergeCell ref="J12:J15"/>
    <mergeCell ref="K12:K15"/>
    <mergeCell ref="C11:C15"/>
    <mergeCell ref="J11:L11"/>
    <mergeCell ref="E12:E15"/>
    <mergeCell ref="D11:D15"/>
  </mergeCells>
  <printOptions horizontalCentered="1"/>
  <pageMargins left="0.19685039370078741" right="0.19685039370078741" top="0.43307086614173229" bottom="0.39370078740157483" header="0" footer="0.51181102362204722"/>
  <pageSetup paperSize="9" scale="48" firstPageNumber="0" fitToHeight="6" orientation="landscape" r:id="rId1"/>
  <headerFooter differentFirst="1" alignWithMargins="0">
    <oddHeader xml:space="preserve">&amp;C&amp;"Times New Roman,обычный"&amp;14&amp;P&amp;R&amp;"Times New Roman,курсив"&amp;24Продовження додатка
</oddHeader>
  </headerFooter>
  <rowBreaks count="3" manualBreakCount="3">
    <brk id="82" min="2" max="11" man="1"/>
    <brk id="101" min="2" max="11" man="1"/>
    <brk id="126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01.04.2024</vt:lpstr>
      <vt:lpstr>'01.04.2024'!Excel_BuiltIn__FilterDatabase</vt:lpstr>
      <vt:lpstr>'01.04.2024'!Заголовки_для_печати</vt:lpstr>
      <vt:lpstr>'01.04.2024'!Область_печати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fin204</dc:creator>
  <cp:lastModifiedBy>zagalny301_2</cp:lastModifiedBy>
  <cp:lastPrinted>2024-05-17T11:44:10Z</cp:lastPrinted>
  <dcterms:created xsi:type="dcterms:W3CDTF">2019-03-04T11:16:34Z</dcterms:created>
  <dcterms:modified xsi:type="dcterms:W3CDTF">2025-01-07T11:18:11Z</dcterms:modified>
</cp:coreProperties>
</file>