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2025" windowWidth="14805" windowHeight="6090"/>
  </bookViews>
  <sheets>
    <sheet name="10.2023" sheetId="1" r:id="rId1"/>
  </sheets>
  <definedNames>
    <definedName name="_xlnm.Print_Titles" localSheetId="0">'10.2023'!$56:$56</definedName>
    <definedName name="_xlnm.Print_Area" localSheetId="0">'10.2023'!$A$1:$I$121</definedName>
  </definedNames>
  <calcPr calcId="162913"/>
</workbook>
</file>

<file path=xl/calcChain.xml><?xml version="1.0" encoding="utf-8"?>
<calcChain xmlns="http://schemas.openxmlformats.org/spreadsheetml/2006/main">
  <c r="H73" i="1" l="1"/>
  <c r="H116" i="1" l="1"/>
  <c r="H97" i="1" l="1"/>
  <c r="H96" i="1"/>
  <c r="H95" i="1"/>
  <c r="H94" i="1"/>
  <c r="H90" i="1"/>
  <c r="H89" i="1" s="1"/>
  <c r="H88" i="1"/>
  <c r="H87" i="1"/>
  <c r="H86" i="1"/>
  <c r="H85" i="1"/>
  <c r="H41" i="1"/>
  <c r="H40" i="1" s="1"/>
  <c r="H93" i="1" l="1"/>
  <c r="H84" i="1"/>
  <c r="H42" i="1"/>
  <c r="H101" i="1"/>
  <c r="H100" i="1"/>
  <c r="H99" i="1"/>
  <c r="H24" i="1"/>
  <c r="H98" i="1" l="1"/>
  <c r="H108" i="1"/>
  <c r="H107" i="1" s="1"/>
  <c r="H69" i="1"/>
  <c r="H68" i="1" s="1"/>
  <c r="H112" i="1" l="1"/>
  <c r="H111" i="1" l="1"/>
  <c r="H110" i="1" l="1"/>
  <c r="H114" i="1"/>
  <c r="H113" i="1"/>
  <c r="H28" i="1" l="1"/>
  <c r="H66" i="1" l="1"/>
  <c r="H31" i="1" l="1"/>
  <c r="H115" i="1" l="1"/>
  <c r="H109" i="1"/>
  <c r="H119" i="1" s="1"/>
  <c r="H105" i="1"/>
  <c r="H104" i="1" s="1"/>
  <c r="H103" i="1"/>
  <c r="H102" i="1" s="1"/>
  <c r="H92" i="1"/>
  <c r="H91" i="1" s="1"/>
  <c r="H83" i="1"/>
  <c r="H82" i="1" s="1"/>
  <c r="H81" i="1"/>
  <c r="H80" i="1" s="1"/>
  <c r="H79" i="1"/>
  <c r="H78" i="1" s="1"/>
  <c r="H77" i="1"/>
  <c r="H76" i="1" s="1"/>
  <c r="H75" i="1"/>
  <c r="H74" i="1" s="1"/>
  <c r="H72" i="1"/>
  <c r="H118" i="1" s="1"/>
  <c r="H71" i="1"/>
  <c r="H70" i="1" s="1"/>
  <c r="H67" i="1"/>
  <c r="H65" i="1"/>
  <c r="H64" i="1"/>
  <c r="H63" i="1"/>
  <c r="H62" i="1"/>
  <c r="H61" i="1"/>
  <c r="H59" i="1"/>
  <c r="H58" i="1" s="1"/>
  <c r="H49" i="1"/>
  <c r="H48" i="1" s="1"/>
  <c r="H47" i="1"/>
  <c r="H46" i="1" s="1"/>
  <c r="H45" i="1"/>
  <c r="H44" i="1" s="1"/>
  <c r="H37" i="1"/>
  <c r="H36" i="1" s="1"/>
  <c r="H35" i="1"/>
  <c r="H34" i="1" s="1"/>
  <c r="H33" i="1"/>
  <c r="H32" i="1" s="1"/>
  <c r="H30" i="1"/>
  <c r="H27" i="1"/>
  <c r="H26" i="1"/>
  <c r="H25" i="1" s="1"/>
  <c r="H23" i="1"/>
  <c r="H20" i="1"/>
  <c r="H19" i="1"/>
  <c r="H17" i="1"/>
  <c r="H16" i="1" s="1"/>
  <c r="H15" i="1"/>
  <c r="H14" i="1" s="1"/>
  <c r="H13" i="1"/>
  <c r="H12" i="1" s="1"/>
  <c r="H18" i="1" l="1"/>
  <c r="H21" i="1" s="1"/>
  <c r="H43" i="1"/>
  <c r="H52" i="1" s="1"/>
  <c r="H60" i="1"/>
  <c r="H117" i="1" s="1"/>
  <c r="H29" i="1"/>
  <c r="H51" i="1" l="1"/>
  <c r="H50" i="1" s="1"/>
</calcChain>
</file>

<file path=xl/sharedStrings.xml><?xml version="1.0" encoding="utf-8"?>
<sst xmlns="http://schemas.openxmlformats.org/spreadsheetml/2006/main" count="202" uniqueCount="96">
  <si>
    <t xml:space="preserve"> (код бюджету)</t>
  </si>
  <si>
    <t>1. Показники міжбюджетних трансфертів з інших бюджетів</t>
  </si>
  <si>
    <t>грн</t>
  </si>
  <si>
    <t>Код Класифікації доходу бюдже-                ту/Код бюджету</t>
  </si>
  <si>
    <t>Найменування трансферту/Найменування бюджету-надавача міжбюджетного трансферту</t>
  </si>
  <si>
    <t>Усього</t>
  </si>
  <si>
    <t>Найменування трансферту/Найменування бюджету-отримувача міжбюджетного трансферту</t>
  </si>
  <si>
    <t>І. Трансферти до загального фонду бюджету</t>
  </si>
  <si>
    <t>І. Трансферти із загального фонду бюджету</t>
  </si>
  <si>
    <t>Реверсна дотація</t>
  </si>
  <si>
    <t>Державний бюджет</t>
  </si>
  <si>
    <t>0719770</t>
  </si>
  <si>
    <t>Обласний бюджет Дніпропетровської області</t>
  </si>
  <si>
    <t>ІІ. Трансферти із спеціального фонду бюджету</t>
  </si>
  <si>
    <t>УСЬОГО за розділами І, ІІ, у тому числі:</t>
  </si>
  <si>
    <t>спеціальний фонд</t>
  </si>
  <si>
    <t>загальний фонд</t>
  </si>
  <si>
    <t>Код       Програмної класифікації видатків та кредитування місцевого бюджету/Код бюджету</t>
  </si>
  <si>
    <t xml:space="preserve">Інші дотації з місцевого бюджету </t>
  </si>
  <si>
    <t>бюджет Центрально-Міського району у місті Кривий Ріг</t>
  </si>
  <si>
    <t>бюджет Металургійного району у місті  Кривий Ріг</t>
  </si>
  <si>
    <t>бюджет Покровського району у місті  Кривий Ріг</t>
  </si>
  <si>
    <t>бюджет Інгулецького району у місті  Кривий Ріг</t>
  </si>
  <si>
    <t>бюджет Тернівського району у місті Кривий Ріг</t>
  </si>
  <si>
    <t>бюджет Саксаганського району  у місті Кривий Ріг</t>
  </si>
  <si>
    <t>бюджет Довгинцівського району  у місті  Кривий Ріг</t>
  </si>
  <si>
    <t>Код          Типової програмної класифікації видатків та кредитування місцевого бюджету</t>
  </si>
  <si>
    <t>2. Показники міжбюджетних трансфертів іншим бюджетам</t>
  </si>
  <si>
    <t>ІІ. Трансферти до спецільного фонду бюджету</t>
  </si>
  <si>
    <t>УСЬОГО за розділами І,ІІ у тому числі:</t>
  </si>
  <si>
    <t>2919770</t>
  </si>
  <si>
    <t xml:space="preserve">Міжбюджетні трансферти на 2023 рік </t>
  </si>
  <si>
    <t xml:space="preserve"> до рішення міської ради</t>
  </si>
  <si>
    <t xml:space="preserve"> 0457810000</t>
  </si>
  <si>
    <t>0410000000</t>
  </si>
  <si>
    <t>0457860100</t>
  </si>
  <si>
    <t>0457860200</t>
  </si>
  <si>
    <t>0457860300</t>
  </si>
  <si>
    <t>0457860400</t>
  </si>
  <si>
    <t>0457860500</t>
  </si>
  <si>
    <t>0457860600</t>
  </si>
  <si>
    <t>0457860700</t>
  </si>
  <si>
    <t>Інші субвенції з місцевого бюджету, у тому числі:</t>
  </si>
  <si>
    <t>з обласного бюджету місцевим бюджетам на  пільгове медичне обслуговування осіб, які постраждали внаслідок Чорнобильської катастрофи</t>
  </si>
  <si>
    <t>з обласного бюджету до бюджету Криворізької міської тери-                                   торіальної громади для  здійснення заходів, в тому числі з енергозбереження, на об’єктах теплопостачання комуналь-                                          ної власності міста Кривого Рогу в умовах збройної агресії Російської Федерації проти України</t>
  </si>
  <si>
    <t>Освітня субвенція з державного бюджету місцевим бюджетам</t>
  </si>
  <si>
    <t>Субвенція з місцевого бюджету на здійснення переданих видатків у сфері освіти за рахунок коштів освітньої субвенції, у тому числі:</t>
  </si>
  <si>
    <t>Субвенція з місцевого бюджету на здійснення переданих видатків у сфері освіти за рахунок коштів освітньої субвенції, з них:</t>
  </si>
  <si>
    <t xml:space="preserve">  на інклюзивно-ресурсні центри</t>
  </si>
  <si>
    <t xml:space="preserve">  на приватні школи</t>
  </si>
  <si>
    <t>0219570</t>
  </si>
  <si>
    <t>Субвенція з місцевого бюджету на здійснення заходів щодо соціально-економічного розвитку окремих територій за рахунок залишку коштів відповідної субвенції з державного бюджету, що утворився на початок бюджетного періоду</t>
  </si>
  <si>
    <t>0219800</t>
  </si>
  <si>
    <t xml:space="preserve">Субвенція з місцевого бюджету державному бюджету на виконання програм соціально-економічного розвитку регіонів </t>
  </si>
  <si>
    <t>Інші дотації з місцевого бюджету</t>
  </si>
  <si>
    <t>9800</t>
  </si>
  <si>
    <t>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t>
  </si>
  <si>
    <t>з обласного бюджету  бюджетам територіальних громад на виконання доручень виборців депутатами обласної ради у 2023 році</t>
  </si>
  <si>
    <t>Субвенція з бюджету Криворізької міської територіальної громади обласному бюджету на забезпечення офтальмологічної допомоги населенню міста</t>
  </si>
  <si>
    <t>Субвенція з  бюджету Криворізької міської територіальної громади  обласному бюджету на забезпечення роботи постійно діючих позаштатних військово-лікарських комісій районних територіальних центрів комплектування та соціальної підтримки</t>
  </si>
  <si>
    <t>Субвенція з бюджету Криворізької міської територіальної громади  обласному бюджету на забезпечення поповнення регіонального матеріального резерву для запобігання та ліквідації наслідків надзвичайних ситуацій</t>
  </si>
  <si>
    <t>0619770</t>
  </si>
  <si>
    <t>Додаткова дотація з державного бюджету місцевим бюджетам на здійснення повноважень органів місцевого самоврядування на деокупованих, тимчасово окупованих та інших територіях України, що зазнали негативного впливу у зв'язку з повномасштабною збройною агресією Російської Федерації</t>
  </si>
  <si>
    <t>2919800</t>
  </si>
  <si>
    <t>Субвенція з місцевого бюджету на виконання окремих заходів з реалізації соціального проекту «Активні парки - локації здорової України» за рахунок відповідної субвенції з державного бюджету</t>
  </si>
  <si>
    <t>1119518</t>
  </si>
  <si>
    <t>Субвенція з бюджету Криворізької міської територіальної громади обласному бюджету на технічне обслуговування і ремонт санітарного автомобільного транспорту Криворізької станції екстреної медичної допомоги</t>
  </si>
  <si>
    <t>0455000000</t>
  </si>
  <si>
    <t>Бюджет Карпівської сільської територіальної громади</t>
  </si>
  <si>
    <t>0819150</t>
  </si>
  <si>
    <t>Інші дотації з місцевого бюджету (за рахунок додаткової дотації з державного бюджету)</t>
  </si>
  <si>
    <t>Субвенція з бюджету Криворізької міської територіальної громади обласному бюджету  на проведення заходів (зокрема ремонтні роботи) з усунення аварій (заміна вікон, ремонт санітарно-технічних вузлів) в будівлі Криворізького фахового коледжу торгівлі та готельно-ресторанного бізнесу</t>
  </si>
  <si>
    <t>з обласного бюджету до бюджету Криворізької міської тери-                                   торіальної громади  для здійснення заходів із забезпечення міста Кривогу Рогу водопостачанням в умовах збройної агресії Російської Федерації проти України</t>
  </si>
  <si>
    <t>0819241</t>
  </si>
  <si>
    <t>0819242</t>
  </si>
  <si>
    <t xml:space="preserve">                                          Додаток 4</t>
  </si>
  <si>
    <t>3719770</t>
  </si>
  <si>
    <t>9770</t>
  </si>
  <si>
    <t>Субвенція з бюджету Криворізької міської територіальної громади бюджету Високопільської селищної територіальної громади на поточний ремонт житлового фонду та об’єктів комунальної власності Високопільської селищної ради, у тому числі придбання матеріалів, заміна вікон (дверей) та оплата інших супутніх заходів (послуг), пов’язаних з відновленням пошкодженого внаслідок бойових дій майна</t>
  </si>
  <si>
    <t>2151800000</t>
  </si>
  <si>
    <t>Бюджет Високопільської селищної територіальної громади</t>
  </si>
  <si>
    <t>Субвенція з місцевого бюджету на виплату грошової компенсації за належні для отримання жилі приміщення для сімей осіб, визначених пунктами 2 - 5 частини першої статті 10-1 Закону України «Про статус ветеранів війни, гарантії їх соціального захисту», для осіб з інвалідністю I - II групи, яка настала внаслідок поранення, контузії, каліцтва або захворювання, одержаних під час безпосередньої участі в антитерористичній операції, забезпеченні її проведення, здійсненні заходів із забезпечення національної безпеки і оборони, відсічі і стримування збройної агресії Російської Федерації у Донецькій та Луганській областях, забезпеченні їх здійснення, у заходах, необхідних для забезпечення оборони України, захисту безпеки населення та інтересів держави у зв'язку з військовою агресією Російської Федерації проти України, визначених пунктами 11 - 14 частини другої статті 7 Закону України «Про статус ветеранів війни, гарантії їх соціального захисту», та які потребують поліпшення житлових умов</t>
  </si>
  <si>
    <t>Субвенція з місцевого бюджету на виплату грошової компенсації за належні для отримання жилі приміщення для сімей осіб, визначених пунктами 2 - 5 частини першої статті 10-1 Закону України «Про статус ветеранів війни, гарантії їх соціального захисту», для осіб з інвалідністю I - II групи, яка настала внаслідок поранення, контузії, каліцтва або захворювання, одержаних під час безпосередньої участі в антитерористичній операції, забезпеченні її проведення, здійсненні заходів із забезпечення національної безпеки і оборони, відсічі і стримування збройної агресії Російської Федерації у Донецькій та Луганській областях, забезпеченні їх здійснення, у заходах, необхідних для забезпечення оборони України, захисту безпеки населення та інтересів держави у зв'язку з військовою агресією Російської Федерації проти України, визначених пунктами  11 - 14 частини другої статті 7 Закону України «Про статус ветеранів війни, гарантії їх соціального захисту», та які потребують поліпшення житлових умов за рахунок відповідної субвенції з державного бюджету, з них:</t>
  </si>
  <si>
    <t>Субвенція з місцевого бюджету на виплату грошової компенсації за належні для отримання жилі приміщення для внутрішньо переміщених осіб, які захищали незалежність, суверенітет та територіальну цілісність України і брали безпосередню участь в антитерористичній операції, забезпеченні її проведення, перебуваючи безпосередньо в районах антитерористичної операції у період її проведення, у здійсненні заходів із забезпечення національної безпеки і оборони, відсічі і стримування збройної агресії Російської Федерації у Донецькій та Луганській областях, забезпеченні їх здійснення, перебуваючи безпосереденьо в районах та у період здійснення зазначених заходів, та визнані особами з інвалідністю внаслідок війни III групи відповідно до пунктів                              11 - 14 частини другої статті 7 або учасниками бойових дій відповідно до пунктів 19 - 21 частини першої статті 6 Закону України «Про статус ветеранів війни, гарантії їх соціального захисту» , та які потребують поліпшення житлових умов за рахунок відповідної субвенції з державного бюджету</t>
  </si>
  <si>
    <t>Субвенція з місцевого бюджету на виплату грошової компенсації за належні для отримання жилі приміщення для внутрішньо переміщених осіб, які захищали незалежність, суверенітет та територіальну цілісність України і брали безпосередню участь в антитерористичній операції, забезпеченні її проведення, перебуваючи безпосередньо в районах антитерористичної операції у період її проведення, у здійсненні заходів із забезпечення національної безпеки і оборони, відсічі і стримування збройної агресії Російської Федерації у Донецькій та Луганській областях, забезпеченні їх здійснення, перебуваючи безпосередньо в районах та у період здійснення зазначених заходів, та визнані особами з інвалідністю внаслідок війни III групи відповідно до пунктів 11 - 14 частини другої статті 7 або учасниками бойових дій відповідно до пунктів 19 - 21 частини першої статті 6 Закону України «Про статус ветеранів війни, гарантії їх соціального захисту», та які потребують поліпшення житлових умов за рахунок відповідної субвенції з державного бюджету</t>
  </si>
  <si>
    <t xml:space="preserve">з бюджету Карпівської сільської територіальної громади до бюджету Криворізької міської територіальної громади на придбання медичного обладнання для КНП  «Криворізька міська лікарня №17» Криворізької міської ради </t>
  </si>
  <si>
    <t>2819800</t>
  </si>
  <si>
    <t>0819800</t>
  </si>
  <si>
    <t>0219770</t>
  </si>
  <si>
    <t>засобів навчання для навчальних кабінетів закладів загальної середньої освіти комунальної власності, що здійснюють освітній процес за Державним стандартом базової середньої освіти на першому (адаптаційному) циклі базової середньої освіти за очною, поєднанням очної та дистанційної форми здобуття освіти</t>
  </si>
  <si>
    <t>Субвенція з бюджету Криворізької міської територіальної громади обласному бюджету  на виконання заходів Програми територіальної оборони Дніпропетровської області та забез-                                              печення заходів мобілізації  на 2022–2024 роки</t>
  </si>
  <si>
    <t>Субвенція з бюджету Криворізької міської територіальної громади обласному бюджету  на виконання заходів Програми територіальної оборони Дніпропетровської області та забез-                                             печення заходів мобілізації  на 2022–2024 роки</t>
  </si>
  <si>
    <t>Субвенція з бюджету Криворізької міської територіальної громади обласному бюджету на проведення поточного ремонту приміщень                                                                                                       КП «Міжобласний центр медичної генетики і пренатальної діагностики імені П.М.Веропотве-                                    ляна» ДОР»</t>
  </si>
  <si>
    <t xml:space="preserve">Керуюча справами виконкому                                                                                                                                                                                                                                                               </t>
  </si>
  <si>
    <t xml:space="preserve">             Олена ШОВГЕЛЯ</t>
  </si>
  <si>
    <t xml:space="preserve">               25.10.2023 №2260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</si>
</sst>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5" x14ac:knownFonts="1">
    <font>
      <sz val="11"/>
      <color theme="1"/>
      <name val="Calibri"/>
      <family val="2"/>
      <scheme val="minor"/>
    </font>
    <font>
      <sz val="14"/>
      <color theme="1"/>
      <name val="Times New Roman"/>
      <family val="1"/>
      <charset val="204"/>
    </font>
    <font>
      <i/>
      <sz val="12"/>
      <color theme="1"/>
      <name val="Times New Roman"/>
      <family val="1"/>
      <charset val="204"/>
    </font>
    <font>
      <b/>
      <i/>
      <sz val="12"/>
      <color theme="1"/>
      <name val="Times New Roman"/>
      <family val="1"/>
      <charset val="204"/>
    </font>
    <font>
      <i/>
      <sz val="10"/>
      <color theme="1"/>
      <name val="Times New Roman"/>
      <family val="1"/>
      <charset val="204"/>
    </font>
    <font>
      <i/>
      <sz val="10"/>
      <color theme="1"/>
      <name val="Calibri"/>
      <family val="2"/>
      <scheme val="minor"/>
    </font>
    <font>
      <b/>
      <i/>
      <sz val="11"/>
      <color theme="1"/>
      <name val="Calibri"/>
      <family val="2"/>
      <scheme val="minor"/>
    </font>
    <font>
      <sz val="18"/>
      <color theme="1"/>
      <name val="Times New Roman"/>
      <family val="1"/>
      <charset val="204"/>
    </font>
    <font>
      <b/>
      <i/>
      <sz val="18"/>
      <color theme="1"/>
      <name val="Times New Roman"/>
      <family val="1"/>
      <charset val="204"/>
    </font>
    <font>
      <b/>
      <i/>
      <sz val="12"/>
      <color theme="1"/>
      <name val="Calibri"/>
      <family val="2"/>
      <scheme val="minor"/>
    </font>
    <font>
      <b/>
      <i/>
      <sz val="11"/>
      <color theme="1"/>
      <name val="Times New Roman"/>
      <family val="1"/>
      <charset val="204"/>
    </font>
    <font>
      <sz val="12"/>
      <color theme="1"/>
      <name val="Times New Roman"/>
      <family val="1"/>
      <charset val="204"/>
    </font>
    <font>
      <sz val="12"/>
      <color theme="1"/>
      <name val="Calibri"/>
      <family val="2"/>
      <scheme val="minor"/>
    </font>
    <font>
      <i/>
      <sz val="12"/>
      <color theme="1"/>
      <name val="Calibri"/>
      <family val="2"/>
      <scheme val="minor"/>
    </font>
    <font>
      <sz val="12"/>
      <name val="Times New Roman"/>
      <family val="1"/>
      <charset val="204"/>
    </font>
    <font>
      <b/>
      <i/>
      <sz val="13"/>
      <color theme="1"/>
      <name val="Times New Roman"/>
      <family val="1"/>
      <charset val="204"/>
    </font>
    <font>
      <b/>
      <i/>
      <sz val="13"/>
      <color theme="1"/>
      <name val="Calibri"/>
      <family val="2"/>
      <scheme val="minor"/>
    </font>
    <font>
      <sz val="14"/>
      <name val="Times New Roman"/>
      <family val="1"/>
      <charset val="204"/>
    </font>
    <font>
      <i/>
      <sz val="12"/>
      <name val="Times New Roman"/>
      <family val="1"/>
      <charset val="204"/>
    </font>
    <font>
      <i/>
      <sz val="12"/>
      <name val="Arial"/>
      <family val="2"/>
      <charset val="204"/>
    </font>
    <font>
      <i/>
      <u/>
      <sz val="12"/>
      <name val="Times New Roman"/>
      <family val="1"/>
      <charset val="204"/>
    </font>
    <font>
      <i/>
      <u/>
      <sz val="12"/>
      <name val="Arial"/>
      <family val="2"/>
      <charset val="204"/>
    </font>
    <font>
      <b/>
      <i/>
      <sz val="14"/>
      <name val="Times New Roman"/>
      <family val="1"/>
      <charset val="204"/>
    </font>
    <font>
      <sz val="15"/>
      <color theme="1"/>
      <name val="Calibri"/>
      <family val="2"/>
      <scheme val="minor"/>
    </font>
    <font>
      <sz val="11"/>
      <name val="Calibri"/>
      <family val="2"/>
      <scheme val="minor"/>
    </font>
  </fonts>
  <fills count="5">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4" tint="0.7999816888943144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97">
    <xf numFmtId="0" fontId="0" fillId="0" borderId="0" xfId="0"/>
    <xf numFmtId="0" fontId="1" fillId="0" borderId="0" xfId="0" applyFont="1"/>
    <xf numFmtId="0" fontId="7" fillId="0" borderId="0" xfId="0" applyFont="1"/>
    <xf numFmtId="0" fontId="8" fillId="0" borderId="0" xfId="0" applyFont="1"/>
    <xf numFmtId="0" fontId="11" fillId="0" borderId="1" xfId="0" applyFont="1" applyBorder="1" applyAlignment="1">
      <alignment horizontal="center" vertical="center" wrapText="1"/>
    </xf>
    <xf numFmtId="0" fontId="10" fillId="0" borderId="0" xfId="0" applyFont="1" applyAlignment="1">
      <alignment horizontal="right"/>
    </xf>
    <xf numFmtId="49" fontId="11" fillId="0" borderId="1" xfId="0" applyNumberFormat="1" applyFont="1" applyBorder="1" applyAlignment="1">
      <alignment horizontal="center" vertical="center" wrapText="1"/>
    </xf>
    <xf numFmtId="49" fontId="11" fillId="0" borderId="1" xfId="0" applyNumberFormat="1" applyFont="1" applyFill="1" applyBorder="1" applyAlignment="1">
      <alignment horizontal="center" vertical="center" wrapText="1"/>
    </xf>
    <xf numFmtId="49" fontId="11" fillId="2" borderId="1" xfId="0" applyNumberFormat="1" applyFont="1" applyFill="1" applyBorder="1" applyAlignment="1">
      <alignment horizontal="center" vertical="center" wrapText="1"/>
    </xf>
    <xf numFmtId="0" fontId="11"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49" fontId="2" fillId="2" borderId="1" xfId="0" applyNumberFormat="1" applyFont="1" applyFill="1" applyBorder="1" applyAlignment="1">
      <alignment horizontal="center" vertical="center" wrapText="1"/>
    </xf>
    <xf numFmtId="4" fontId="1" fillId="0" borderId="0" xfId="0" applyNumberFormat="1" applyFont="1"/>
    <xf numFmtId="49" fontId="2" fillId="0" borderId="1" xfId="0" applyNumberFormat="1" applyFont="1" applyFill="1" applyBorder="1" applyAlignment="1">
      <alignment horizontal="center" vertical="center" wrapText="1"/>
    </xf>
    <xf numFmtId="0" fontId="14" fillId="2" borderId="1" xfId="0" applyFont="1" applyFill="1" applyBorder="1" applyAlignment="1">
      <alignment horizontal="center" vertical="center" wrapText="1"/>
    </xf>
    <xf numFmtId="0" fontId="4" fillId="0" borderId="1" xfId="0" applyFont="1" applyBorder="1" applyAlignment="1">
      <alignment horizontal="center" vertical="top" wrapText="1"/>
    </xf>
    <xf numFmtId="0" fontId="4" fillId="0" borderId="1" xfId="0" applyFont="1" applyBorder="1" applyAlignment="1">
      <alignment horizontal="center" vertical="center" wrapText="1"/>
    </xf>
    <xf numFmtId="0" fontId="10" fillId="0" borderId="1" xfId="0" applyFont="1" applyBorder="1" applyAlignment="1">
      <alignment horizontal="center" vertical="top" wrapText="1"/>
    </xf>
    <xf numFmtId="0" fontId="11" fillId="3" borderId="1" xfId="0" applyFont="1" applyFill="1" applyBorder="1" applyAlignment="1">
      <alignment horizontal="center" vertical="center" wrapText="1"/>
    </xf>
    <xf numFmtId="49" fontId="2" fillId="3" borderId="1" xfId="0" applyNumberFormat="1" applyFont="1" applyFill="1" applyBorder="1" applyAlignment="1">
      <alignment horizontal="center" vertical="center" wrapText="1"/>
    </xf>
    <xf numFmtId="49" fontId="11" fillId="3" borderId="1" xfId="0" applyNumberFormat="1" applyFont="1" applyFill="1" applyBorder="1" applyAlignment="1">
      <alignment horizontal="center" vertical="center" wrapText="1"/>
    </xf>
    <xf numFmtId="0" fontId="23" fillId="0" borderId="0" xfId="0" applyFont="1"/>
    <xf numFmtId="49" fontId="11" fillId="4" borderId="1" xfId="0" applyNumberFormat="1" applyFont="1" applyFill="1" applyBorder="1" applyAlignment="1">
      <alignment horizontal="center" vertical="center" wrapText="1"/>
    </xf>
    <xf numFmtId="0" fontId="2" fillId="0" borderId="1" xfId="0" applyFont="1" applyBorder="1" applyAlignment="1">
      <alignment vertical="center" wrapText="1"/>
    </xf>
    <xf numFmtId="0" fontId="13" fillId="0" borderId="1" xfId="0" applyFont="1" applyBorder="1" applyAlignment="1">
      <alignment vertical="center" wrapText="1"/>
    </xf>
    <xf numFmtId="4" fontId="2" fillId="2" borderId="1" xfId="0" applyNumberFormat="1" applyFont="1" applyFill="1" applyBorder="1" applyAlignment="1">
      <alignment horizontal="center" vertical="center" wrapText="1"/>
    </xf>
    <xf numFmtId="4" fontId="13" fillId="2" borderId="1" xfId="0" applyNumberFormat="1" applyFont="1" applyFill="1" applyBorder="1" applyAlignment="1">
      <alignment horizontal="center" vertical="center" wrapText="1"/>
    </xf>
    <xf numFmtId="0" fontId="11" fillId="0" borderId="2" xfId="0" applyFont="1" applyBorder="1" applyAlignment="1">
      <alignment vertical="center" wrapText="1"/>
    </xf>
    <xf numFmtId="0" fontId="12" fillId="0" borderId="3" xfId="0" applyFont="1" applyBorder="1" applyAlignment="1">
      <alignment vertical="center" wrapText="1"/>
    </xf>
    <xf numFmtId="0" fontId="12" fillId="0" borderId="4" xfId="0" applyFont="1" applyBorder="1" applyAlignment="1">
      <alignment vertical="center" wrapText="1"/>
    </xf>
    <xf numFmtId="4" fontId="11" fillId="0" borderId="1" xfId="0" applyNumberFormat="1" applyFont="1" applyBorder="1" applyAlignment="1">
      <alignment horizontal="center" vertical="center" wrapText="1"/>
    </xf>
    <xf numFmtId="4" fontId="12" fillId="0" borderId="1" xfId="0" applyNumberFormat="1" applyFont="1" applyBorder="1" applyAlignment="1">
      <alignment horizontal="center"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4" fontId="2" fillId="0" borderId="2" xfId="0" applyNumberFormat="1" applyFont="1" applyBorder="1" applyAlignment="1">
      <alignment horizontal="center" vertical="center" wrapText="1"/>
    </xf>
    <xf numFmtId="4" fontId="2" fillId="0" borderId="4" xfId="0" applyNumberFormat="1" applyFont="1" applyBorder="1" applyAlignment="1">
      <alignment horizontal="center" vertical="center" wrapText="1"/>
    </xf>
    <xf numFmtId="0" fontId="11" fillId="0" borderId="2" xfId="0" applyFont="1" applyBorder="1" applyAlignment="1">
      <alignment horizontal="left" vertical="center" wrapText="1"/>
    </xf>
    <xf numFmtId="0" fontId="11" fillId="0" borderId="3" xfId="0" applyFont="1" applyBorder="1" applyAlignment="1">
      <alignment horizontal="left" vertical="center" wrapText="1"/>
    </xf>
    <xf numFmtId="0" fontId="11" fillId="0" borderId="4" xfId="0" applyFont="1" applyBorder="1" applyAlignment="1">
      <alignment horizontal="left" vertical="center" wrapText="1"/>
    </xf>
    <xf numFmtId="4" fontId="11" fillId="0" borderId="2" xfId="0" applyNumberFormat="1" applyFont="1" applyBorder="1" applyAlignment="1">
      <alignment horizontal="center" vertical="center" wrapText="1"/>
    </xf>
    <xf numFmtId="4" fontId="11" fillId="0" borderId="4" xfId="0" applyNumberFormat="1" applyFont="1" applyBorder="1" applyAlignment="1">
      <alignment horizontal="center" vertical="center" wrapText="1"/>
    </xf>
    <xf numFmtId="0" fontId="4" fillId="0" borderId="2" xfId="0" applyFont="1" applyBorder="1" applyAlignment="1">
      <alignment horizontal="center" vertical="top" wrapText="1"/>
    </xf>
    <xf numFmtId="0" fontId="5" fillId="0" borderId="3" xfId="0" applyFont="1" applyBorder="1" applyAlignment="1">
      <alignment horizontal="center" vertical="top" wrapText="1"/>
    </xf>
    <xf numFmtId="0" fontId="5" fillId="0" borderId="4" xfId="0" applyFont="1" applyBorder="1" applyAlignment="1">
      <alignment horizontal="center" vertical="top" wrapText="1"/>
    </xf>
    <xf numFmtId="0" fontId="4" fillId="0" borderId="1" xfId="0" applyFont="1" applyBorder="1" applyAlignment="1">
      <alignment horizontal="center" vertical="top" wrapText="1"/>
    </xf>
    <xf numFmtId="0" fontId="5" fillId="0" borderId="1" xfId="0" applyFont="1" applyBorder="1" applyAlignment="1">
      <alignment horizontal="center" vertical="top" wrapText="1"/>
    </xf>
    <xf numFmtId="0" fontId="11" fillId="2" borderId="2" xfId="0" applyFont="1" applyFill="1" applyBorder="1" applyAlignment="1">
      <alignment vertical="center" wrapText="1"/>
    </xf>
    <xf numFmtId="0" fontId="12" fillId="2" borderId="3" xfId="0" applyFont="1" applyFill="1" applyBorder="1" applyAlignment="1">
      <alignment vertical="center" wrapText="1"/>
    </xf>
    <xf numFmtId="0" fontId="12" fillId="2" borderId="4" xfId="0" applyFont="1" applyFill="1" applyBorder="1" applyAlignment="1">
      <alignment vertical="center" wrapText="1"/>
    </xf>
    <xf numFmtId="0" fontId="13" fillId="0" borderId="3" xfId="0" applyFont="1" applyBorder="1" applyAlignment="1">
      <alignment vertical="center" wrapText="1"/>
    </xf>
    <xf numFmtId="0" fontId="13" fillId="0" borderId="4" xfId="0" applyFont="1" applyBorder="1" applyAlignment="1">
      <alignment vertical="center" wrapText="1"/>
    </xf>
    <xf numFmtId="0" fontId="10" fillId="0" borderId="1" xfId="0" applyFont="1" applyBorder="1" applyAlignment="1">
      <alignment horizontal="center" vertical="top" wrapText="1"/>
    </xf>
    <xf numFmtId="0" fontId="6" fillId="0" borderId="1" xfId="0" applyFont="1" applyBorder="1" applyAlignment="1">
      <alignment horizontal="center" vertical="top" wrapText="1"/>
    </xf>
    <xf numFmtId="4" fontId="2" fillId="0" borderId="1" xfId="0" applyNumberFormat="1" applyFont="1" applyBorder="1" applyAlignment="1">
      <alignment horizontal="center" vertical="center" wrapText="1"/>
    </xf>
    <xf numFmtId="4" fontId="13" fillId="0" borderId="1" xfId="0" applyNumberFormat="1" applyFont="1" applyBorder="1" applyAlignment="1">
      <alignment horizontal="center" vertical="center" wrapText="1"/>
    </xf>
    <xf numFmtId="0" fontId="3" fillId="0" borderId="2" xfId="0" applyFont="1" applyBorder="1" applyAlignment="1">
      <alignment horizontal="center" vertical="center" wrapText="1"/>
    </xf>
    <xf numFmtId="0" fontId="9" fillId="0" borderId="3" xfId="0" applyFont="1" applyBorder="1" applyAlignment="1">
      <alignment horizontal="center" vertical="center" wrapText="1"/>
    </xf>
    <xf numFmtId="0" fontId="9" fillId="0" borderId="4" xfId="0" applyFont="1" applyBorder="1" applyAlignment="1">
      <alignment horizontal="center" vertical="center" wrapText="1"/>
    </xf>
    <xf numFmtId="0" fontId="11" fillId="0" borderId="1" xfId="0" applyFont="1" applyBorder="1" applyAlignment="1">
      <alignment vertical="center" wrapText="1"/>
    </xf>
    <xf numFmtId="0" fontId="12" fillId="0" borderId="1" xfId="0" applyFont="1" applyBorder="1" applyAlignment="1">
      <alignment vertical="center" wrapText="1"/>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2" fillId="2" borderId="1" xfId="0" applyFont="1" applyFill="1" applyBorder="1" applyAlignment="1">
      <alignment vertical="center" wrapText="1"/>
    </xf>
    <xf numFmtId="0" fontId="13" fillId="2" borderId="1" xfId="0" applyFont="1" applyFill="1" applyBorder="1" applyAlignment="1">
      <alignment vertical="center" wrapText="1"/>
    </xf>
    <xf numFmtId="4" fontId="3" fillId="0" borderId="1" xfId="0" applyNumberFormat="1" applyFont="1" applyBorder="1" applyAlignment="1">
      <alignment horizontal="center" vertical="center" wrapText="1"/>
    </xf>
    <xf numFmtId="4" fontId="9" fillId="0" borderId="1" xfId="0" applyNumberFormat="1" applyFont="1" applyBorder="1" applyAlignment="1">
      <alignment horizontal="center" vertical="center" wrapText="1"/>
    </xf>
    <xf numFmtId="0" fontId="3" fillId="0" borderId="2" xfId="0" applyFont="1" applyBorder="1" applyAlignment="1">
      <alignment horizontal="left" vertical="center" wrapText="1"/>
    </xf>
    <xf numFmtId="0" fontId="9" fillId="0" borderId="3" xfId="0" applyFont="1" applyBorder="1" applyAlignment="1">
      <alignment vertical="center" wrapText="1"/>
    </xf>
    <xf numFmtId="0" fontId="9" fillId="0" borderId="4" xfId="0" applyFont="1" applyBorder="1" applyAlignment="1">
      <alignment vertical="center" wrapText="1"/>
    </xf>
    <xf numFmtId="0" fontId="4"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10" fillId="0" borderId="2" xfId="0" applyFont="1" applyBorder="1" applyAlignment="1">
      <alignment horizontal="center" vertical="top" wrapText="1"/>
    </xf>
    <xf numFmtId="0" fontId="6" fillId="0" borderId="3" xfId="0" applyFont="1" applyBorder="1" applyAlignment="1">
      <alignment horizontal="center" vertical="top" wrapText="1"/>
    </xf>
    <xf numFmtId="0" fontId="6" fillId="0" borderId="4" xfId="0" applyFont="1" applyBorder="1" applyAlignment="1">
      <alignment horizontal="center" vertical="top" wrapText="1"/>
    </xf>
    <xf numFmtId="0" fontId="11" fillId="2" borderId="1" xfId="0" applyFont="1" applyFill="1" applyBorder="1" applyAlignment="1">
      <alignment vertical="center" wrapText="1"/>
    </xf>
    <xf numFmtId="0" fontId="12" fillId="2" borderId="1" xfId="0" applyFont="1" applyFill="1" applyBorder="1" applyAlignment="1">
      <alignment vertical="center" wrapText="1"/>
    </xf>
    <xf numFmtId="0" fontId="17" fillId="0" borderId="0" xfId="0" applyFont="1" applyBorder="1" applyAlignment="1">
      <alignment horizontal="center" wrapText="1"/>
    </xf>
    <xf numFmtId="0" fontId="3" fillId="0" borderId="1" xfId="0" applyFont="1" applyBorder="1" applyAlignment="1">
      <alignment vertical="center" wrapText="1"/>
    </xf>
    <xf numFmtId="0" fontId="9" fillId="0" borderId="1" xfId="0" applyFont="1" applyBorder="1" applyAlignment="1">
      <alignment vertical="center" wrapText="1"/>
    </xf>
    <xf numFmtId="0" fontId="2" fillId="0" borderId="0" xfId="0" applyFont="1" applyAlignment="1">
      <alignment wrapText="1"/>
    </xf>
    <xf numFmtId="0" fontId="0" fillId="0" borderId="0" xfId="0" applyAlignment="1">
      <alignment wrapText="1"/>
    </xf>
    <xf numFmtId="0" fontId="2" fillId="0" borderId="0" xfId="0" applyFont="1" applyAlignment="1">
      <alignment horizontal="right" wrapText="1"/>
    </xf>
    <xf numFmtId="0" fontId="0" fillId="0" borderId="0" xfId="0" applyAlignment="1">
      <alignment horizontal="right" wrapText="1"/>
    </xf>
    <xf numFmtId="0" fontId="15" fillId="0" borderId="0" xfId="0" applyFont="1" applyAlignment="1">
      <alignment horizontal="center" vertical="center" wrapText="1"/>
    </xf>
    <xf numFmtId="0" fontId="16" fillId="0" borderId="0" xfId="0" applyFont="1" applyAlignment="1">
      <alignment horizontal="center" vertical="center" wrapText="1"/>
    </xf>
    <xf numFmtId="49" fontId="20" fillId="2" borderId="0" xfId="0" applyNumberFormat="1" applyFont="1" applyFill="1" applyAlignment="1">
      <alignment horizontal="left" vertical="center" wrapText="1"/>
    </xf>
    <xf numFmtId="49" fontId="21" fillId="2" borderId="0" xfId="0" applyNumberFormat="1" applyFont="1" applyFill="1" applyAlignment="1">
      <alignment horizontal="left" vertical="center" wrapText="1"/>
    </xf>
    <xf numFmtId="0" fontId="18" fillId="0" borderId="0" xfId="0" applyFont="1" applyAlignment="1">
      <alignment horizontal="left" vertical="center" wrapText="1"/>
    </xf>
    <xf numFmtId="0" fontId="19" fillId="0" borderId="0" xfId="0" applyFont="1" applyAlignment="1">
      <alignment horizontal="left" vertical="center" wrapText="1"/>
    </xf>
    <xf numFmtId="0" fontId="3" fillId="0" borderId="0" xfId="0" applyFont="1" applyAlignment="1">
      <alignment horizontal="center" vertical="center" wrapText="1"/>
    </xf>
    <xf numFmtId="0" fontId="9" fillId="0" borderId="0" xfId="0" applyFont="1" applyAlignment="1">
      <alignment horizontal="center" vertical="center" wrapText="1"/>
    </xf>
    <xf numFmtId="0" fontId="22" fillId="0" borderId="0" xfId="0" applyFont="1" applyAlignment="1">
      <alignment horizontal="left" wrapText="1"/>
    </xf>
    <xf numFmtId="4" fontId="22" fillId="0" borderId="0" xfId="0" applyNumberFormat="1" applyFont="1" applyFill="1" applyBorder="1" applyAlignment="1">
      <alignment horizontal="left"/>
    </xf>
    <xf numFmtId="0" fontId="18" fillId="2" borderId="0" xfId="0" applyFont="1" applyFill="1" applyAlignment="1">
      <alignment horizontal="left"/>
    </xf>
    <xf numFmtId="0" fontId="24" fillId="0" borderId="0" xfId="0" applyFont="1" applyAlignment="1"/>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77"/>
  <sheetViews>
    <sheetView tabSelected="1" view="pageBreakPreview" zoomScale="88" zoomScaleNormal="90" zoomScaleSheetLayoutView="88" workbookViewId="0">
      <selection activeCell="A4" sqref="A4:I4"/>
    </sheetView>
  </sheetViews>
  <sheetFormatPr defaultRowHeight="15" x14ac:dyDescent="0.25"/>
  <cols>
    <col min="1" max="1" width="16.140625" customWidth="1"/>
    <col min="2" max="2" width="14.140625" customWidth="1"/>
    <col min="5" max="5" width="7.28515625" customWidth="1"/>
    <col min="6" max="6" width="2.7109375" customWidth="1"/>
    <col min="7" max="7" width="17.28515625" customWidth="1"/>
    <col min="9" max="9" width="9" customWidth="1"/>
    <col min="10" max="10" width="21" customWidth="1"/>
    <col min="11" max="11" width="14.42578125" bestFit="1" customWidth="1"/>
  </cols>
  <sheetData>
    <row r="1" spans="1:15" ht="16.149999999999999" customHeight="1" x14ac:dyDescent="0.3">
      <c r="A1" s="1"/>
      <c r="B1" s="1"/>
      <c r="C1" s="1"/>
      <c r="D1" s="1"/>
      <c r="E1" s="81" t="s">
        <v>75</v>
      </c>
      <c r="F1" s="82"/>
      <c r="G1" s="82"/>
      <c r="H1" s="82"/>
      <c r="I1" s="82"/>
      <c r="J1" s="1"/>
      <c r="K1" s="1"/>
      <c r="L1" s="1"/>
      <c r="M1" s="1"/>
      <c r="N1" s="1"/>
      <c r="O1" s="1"/>
    </row>
    <row r="2" spans="1:15" ht="15.6" customHeight="1" x14ac:dyDescent="0.3">
      <c r="A2" s="1"/>
      <c r="B2" s="1"/>
      <c r="C2" s="1"/>
      <c r="D2" s="1"/>
      <c r="E2" s="83" t="s">
        <v>32</v>
      </c>
      <c r="F2" s="84"/>
      <c r="G2" s="84"/>
      <c r="H2" s="84"/>
      <c r="I2" s="84"/>
      <c r="J2" s="1"/>
      <c r="K2" s="1"/>
      <c r="L2" s="1"/>
      <c r="M2" s="1"/>
      <c r="N2" s="1"/>
      <c r="O2" s="1"/>
    </row>
    <row r="3" spans="1:15" ht="15" customHeight="1" x14ac:dyDescent="0.3">
      <c r="A3" s="1"/>
      <c r="B3" s="1"/>
      <c r="C3" s="1"/>
      <c r="D3" s="1"/>
      <c r="E3" s="1"/>
      <c r="F3" s="1"/>
      <c r="G3" s="95" t="s">
        <v>95</v>
      </c>
      <c r="H3" s="96"/>
      <c r="I3" s="96"/>
      <c r="J3" s="1"/>
      <c r="K3" s="1"/>
      <c r="L3" s="1"/>
      <c r="M3" s="1"/>
      <c r="N3" s="1"/>
      <c r="O3" s="1"/>
    </row>
    <row r="4" spans="1:15" ht="18.75" x14ac:dyDescent="0.3">
      <c r="A4" s="85" t="s">
        <v>31</v>
      </c>
      <c r="B4" s="86"/>
      <c r="C4" s="86"/>
      <c r="D4" s="86"/>
      <c r="E4" s="86"/>
      <c r="F4" s="86"/>
      <c r="G4" s="86"/>
      <c r="H4" s="86"/>
      <c r="I4" s="86"/>
      <c r="J4" s="1"/>
      <c r="K4" s="1"/>
      <c r="L4" s="1"/>
      <c r="M4" s="1"/>
      <c r="N4" s="1"/>
      <c r="O4" s="1"/>
    </row>
    <row r="5" spans="1:15" ht="18.75" x14ac:dyDescent="0.3">
      <c r="A5" s="87" t="s">
        <v>33</v>
      </c>
      <c r="B5" s="88"/>
      <c r="C5" s="1"/>
      <c r="D5" s="1"/>
      <c r="E5" s="1"/>
      <c r="F5" s="1"/>
      <c r="G5" s="1"/>
      <c r="H5" s="1"/>
      <c r="I5" s="1"/>
      <c r="J5" s="1"/>
      <c r="K5" s="1"/>
      <c r="L5" s="1"/>
      <c r="M5" s="1"/>
      <c r="N5" s="1"/>
      <c r="O5" s="1"/>
    </row>
    <row r="6" spans="1:15" ht="15" customHeight="1" x14ac:dyDescent="0.3">
      <c r="A6" s="89" t="s">
        <v>0</v>
      </c>
      <c r="B6" s="90"/>
      <c r="C6" s="1"/>
      <c r="D6" s="1"/>
      <c r="E6" s="1"/>
      <c r="F6" s="1"/>
      <c r="G6" s="1"/>
      <c r="H6" s="1"/>
      <c r="I6" s="1"/>
      <c r="J6" s="1"/>
      <c r="K6" s="1"/>
      <c r="L6" s="1"/>
      <c r="M6" s="1"/>
      <c r="N6" s="1"/>
      <c r="O6" s="1"/>
    </row>
    <row r="7" spans="1:15" ht="18.75" x14ac:dyDescent="0.3">
      <c r="A7" s="91" t="s">
        <v>1</v>
      </c>
      <c r="B7" s="92"/>
      <c r="C7" s="92"/>
      <c r="D7" s="92"/>
      <c r="E7" s="92"/>
      <c r="F7" s="92"/>
      <c r="G7" s="92"/>
      <c r="H7" s="92"/>
      <c r="I7" s="92"/>
      <c r="J7" s="1"/>
      <c r="K7" s="1"/>
      <c r="L7" s="1"/>
      <c r="M7" s="1"/>
      <c r="N7" s="1"/>
      <c r="O7" s="1"/>
    </row>
    <row r="8" spans="1:15" ht="12.75" customHeight="1" x14ac:dyDescent="0.3">
      <c r="A8" s="1"/>
      <c r="B8" s="1"/>
      <c r="C8" s="1"/>
      <c r="D8" s="1"/>
      <c r="E8" s="1"/>
      <c r="F8" s="1"/>
      <c r="G8" s="1"/>
      <c r="H8" s="1"/>
      <c r="I8" s="5" t="s">
        <v>2</v>
      </c>
      <c r="J8" s="1"/>
      <c r="K8" s="1"/>
      <c r="L8" s="1"/>
      <c r="M8" s="1"/>
      <c r="N8" s="1"/>
      <c r="O8" s="1"/>
    </row>
    <row r="9" spans="1:15" ht="53.45" customHeight="1" x14ac:dyDescent="0.3">
      <c r="A9" s="17" t="s">
        <v>3</v>
      </c>
      <c r="B9" s="73" t="s">
        <v>4</v>
      </c>
      <c r="C9" s="74"/>
      <c r="D9" s="74"/>
      <c r="E9" s="74"/>
      <c r="F9" s="74"/>
      <c r="G9" s="75"/>
      <c r="H9" s="52" t="s">
        <v>5</v>
      </c>
      <c r="I9" s="53"/>
      <c r="J9" s="1"/>
      <c r="K9" s="1"/>
      <c r="L9" s="1"/>
      <c r="M9" s="1"/>
      <c r="N9" s="1"/>
      <c r="O9" s="1"/>
    </row>
    <row r="10" spans="1:15" ht="13.9" customHeight="1" x14ac:dyDescent="0.3">
      <c r="A10" s="15">
        <v>1</v>
      </c>
      <c r="B10" s="42">
        <v>2</v>
      </c>
      <c r="C10" s="43"/>
      <c r="D10" s="43"/>
      <c r="E10" s="43"/>
      <c r="F10" s="43"/>
      <c r="G10" s="44"/>
      <c r="H10" s="45">
        <v>3</v>
      </c>
      <c r="I10" s="46"/>
      <c r="J10" s="1"/>
      <c r="K10" s="1"/>
      <c r="L10" s="1"/>
      <c r="M10" s="1"/>
      <c r="N10" s="1"/>
      <c r="O10" s="1"/>
    </row>
    <row r="11" spans="1:15" ht="21" customHeight="1" x14ac:dyDescent="0.3">
      <c r="A11" s="56" t="s">
        <v>7</v>
      </c>
      <c r="B11" s="57"/>
      <c r="C11" s="57"/>
      <c r="D11" s="57"/>
      <c r="E11" s="57"/>
      <c r="F11" s="57"/>
      <c r="G11" s="57"/>
      <c r="H11" s="57"/>
      <c r="I11" s="58"/>
      <c r="J11" s="1"/>
      <c r="K11" s="1"/>
      <c r="L11" s="1"/>
      <c r="M11" s="1"/>
      <c r="N11" s="1"/>
      <c r="O11" s="1"/>
    </row>
    <row r="12" spans="1:15" ht="87" customHeight="1" x14ac:dyDescent="0.3">
      <c r="A12" s="9">
        <v>41021400</v>
      </c>
      <c r="B12" s="37" t="s">
        <v>62</v>
      </c>
      <c r="C12" s="28"/>
      <c r="D12" s="28"/>
      <c r="E12" s="28"/>
      <c r="F12" s="28"/>
      <c r="G12" s="29"/>
      <c r="H12" s="30">
        <f>H13</f>
        <v>5610900</v>
      </c>
      <c r="I12" s="31"/>
      <c r="J12" s="1"/>
      <c r="K12" s="1"/>
      <c r="L12" s="1"/>
      <c r="M12" s="1"/>
      <c r="N12" s="1"/>
      <c r="O12" s="1"/>
    </row>
    <row r="13" spans="1:15" ht="21" customHeight="1" x14ac:dyDescent="0.3">
      <c r="A13" s="10">
        <v>9900000000</v>
      </c>
      <c r="B13" s="32" t="s">
        <v>10</v>
      </c>
      <c r="C13" s="50"/>
      <c r="D13" s="50"/>
      <c r="E13" s="50"/>
      <c r="F13" s="50"/>
      <c r="G13" s="51"/>
      <c r="H13" s="54">
        <f>5610900</f>
        <v>5610900</v>
      </c>
      <c r="I13" s="55"/>
      <c r="J13" s="1"/>
      <c r="K13" s="1"/>
      <c r="L13" s="1"/>
      <c r="M13" s="1"/>
      <c r="N13" s="1"/>
      <c r="O13" s="1"/>
    </row>
    <row r="14" spans="1:15" ht="24" customHeight="1" x14ac:dyDescent="0.3">
      <c r="A14" s="9">
        <v>41033900</v>
      </c>
      <c r="B14" s="37" t="s">
        <v>45</v>
      </c>
      <c r="C14" s="28"/>
      <c r="D14" s="28"/>
      <c r="E14" s="28"/>
      <c r="F14" s="28"/>
      <c r="G14" s="29"/>
      <c r="H14" s="30">
        <f>H15</f>
        <v>1029806200</v>
      </c>
      <c r="I14" s="31"/>
      <c r="J14" s="1"/>
      <c r="K14" s="1"/>
      <c r="L14" s="1"/>
      <c r="M14" s="1"/>
      <c r="N14" s="1"/>
      <c r="O14" s="1"/>
    </row>
    <row r="15" spans="1:15" ht="18.600000000000001" customHeight="1" x14ac:dyDescent="0.3">
      <c r="A15" s="10">
        <v>9900000000</v>
      </c>
      <c r="B15" s="32" t="s">
        <v>10</v>
      </c>
      <c r="C15" s="50"/>
      <c r="D15" s="50"/>
      <c r="E15" s="50"/>
      <c r="F15" s="50"/>
      <c r="G15" s="51"/>
      <c r="H15" s="54">
        <f>1029806200</f>
        <v>1029806200</v>
      </c>
      <c r="I15" s="55"/>
      <c r="J15" s="1"/>
      <c r="K15" s="1"/>
      <c r="L15" s="1"/>
      <c r="M15" s="1"/>
      <c r="N15" s="1"/>
      <c r="O15" s="1"/>
    </row>
    <row r="16" spans="1:15" ht="292.89999999999998" customHeight="1" x14ac:dyDescent="0.3">
      <c r="A16" s="9">
        <v>41050400</v>
      </c>
      <c r="B16" s="37" t="s">
        <v>82</v>
      </c>
      <c r="C16" s="28"/>
      <c r="D16" s="28"/>
      <c r="E16" s="28"/>
      <c r="F16" s="28"/>
      <c r="G16" s="29"/>
      <c r="H16" s="30">
        <f>H17</f>
        <v>1787028.29</v>
      </c>
      <c r="I16" s="31"/>
      <c r="J16" s="1"/>
      <c r="K16" s="1"/>
      <c r="L16" s="1"/>
      <c r="M16" s="1"/>
      <c r="N16" s="1"/>
      <c r="O16" s="1"/>
    </row>
    <row r="17" spans="1:15" ht="18.600000000000001" customHeight="1" x14ac:dyDescent="0.3">
      <c r="A17" s="11" t="s">
        <v>34</v>
      </c>
      <c r="B17" s="32" t="s">
        <v>12</v>
      </c>
      <c r="C17" s="33"/>
      <c r="D17" s="33"/>
      <c r="E17" s="33"/>
      <c r="F17" s="33"/>
      <c r="G17" s="34"/>
      <c r="H17" s="35">
        <f>1734398.51+52629.78</f>
        <v>1787028.29</v>
      </c>
      <c r="I17" s="36"/>
      <c r="J17" s="1"/>
      <c r="K17" s="1"/>
      <c r="L17" s="1"/>
      <c r="M17" s="1"/>
      <c r="N17" s="1"/>
      <c r="O17" s="1"/>
    </row>
    <row r="18" spans="1:15" ht="49.9" customHeight="1" x14ac:dyDescent="0.3">
      <c r="A18" s="9">
        <v>41051000</v>
      </c>
      <c r="B18" s="37" t="s">
        <v>46</v>
      </c>
      <c r="C18" s="28" t="s">
        <v>47</v>
      </c>
      <c r="D18" s="28" t="s">
        <v>47</v>
      </c>
      <c r="E18" s="28" t="s">
        <v>47</v>
      </c>
      <c r="F18" s="28" t="s">
        <v>47</v>
      </c>
      <c r="G18" s="29" t="s">
        <v>47</v>
      </c>
      <c r="H18" s="30">
        <f>SUM(H19:I20)</f>
        <v>3975855</v>
      </c>
      <c r="I18" s="31"/>
      <c r="J18" s="1"/>
      <c r="K18" s="1"/>
      <c r="L18" s="1"/>
      <c r="M18" s="1"/>
      <c r="N18" s="1"/>
      <c r="O18" s="1"/>
    </row>
    <row r="19" spans="1:15" ht="18.600000000000001" customHeight="1" x14ac:dyDescent="0.3">
      <c r="A19" s="9"/>
      <c r="B19" s="37" t="s">
        <v>48</v>
      </c>
      <c r="C19" s="38"/>
      <c r="D19" s="38"/>
      <c r="E19" s="38"/>
      <c r="F19" s="38"/>
      <c r="G19" s="39"/>
      <c r="H19" s="30">
        <f>3580339</f>
        <v>3580339</v>
      </c>
      <c r="I19" s="31"/>
      <c r="J19" s="1"/>
      <c r="K19" s="1"/>
      <c r="L19" s="1"/>
      <c r="M19" s="1"/>
      <c r="N19" s="1"/>
      <c r="O19" s="1"/>
    </row>
    <row r="20" spans="1:15" ht="18.600000000000001" customHeight="1" x14ac:dyDescent="0.3">
      <c r="A20" s="9"/>
      <c r="B20" s="37" t="s">
        <v>49</v>
      </c>
      <c r="C20" s="38"/>
      <c r="D20" s="38"/>
      <c r="E20" s="38"/>
      <c r="F20" s="38"/>
      <c r="G20" s="39"/>
      <c r="H20" s="30">
        <f>395516</f>
        <v>395516</v>
      </c>
      <c r="I20" s="31"/>
      <c r="J20" s="1"/>
      <c r="K20" s="1"/>
      <c r="L20" s="1"/>
      <c r="M20" s="1"/>
      <c r="N20" s="1"/>
      <c r="O20" s="1"/>
    </row>
    <row r="21" spans="1:15" ht="18.600000000000001" customHeight="1" x14ac:dyDescent="0.3">
      <c r="A21" s="11" t="s">
        <v>34</v>
      </c>
      <c r="B21" s="32" t="s">
        <v>12</v>
      </c>
      <c r="C21" s="33"/>
      <c r="D21" s="33"/>
      <c r="E21" s="33"/>
      <c r="F21" s="33"/>
      <c r="G21" s="34"/>
      <c r="H21" s="35">
        <f>H18</f>
        <v>3975855</v>
      </c>
      <c r="I21" s="36"/>
      <c r="J21" s="1"/>
      <c r="K21" s="1"/>
      <c r="L21" s="1"/>
      <c r="M21" s="1"/>
      <c r="N21" s="1"/>
      <c r="O21" s="1"/>
    </row>
    <row r="22" spans="1:15" ht="16.899999999999999" customHeight="1" x14ac:dyDescent="0.3">
      <c r="A22" s="15">
        <v>1</v>
      </c>
      <c r="B22" s="42">
        <v>2</v>
      </c>
      <c r="C22" s="43"/>
      <c r="D22" s="43"/>
      <c r="E22" s="43"/>
      <c r="F22" s="43"/>
      <c r="G22" s="44"/>
      <c r="H22" s="45">
        <v>3</v>
      </c>
      <c r="I22" s="46"/>
      <c r="J22" s="1"/>
      <c r="K22" s="1"/>
      <c r="L22" s="1"/>
      <c r="M22" s="1"/>
      <c r="N22" s="1"/>
      <c r="O22" s="1"/>
    </row>
    <row r="23" spans="1:15" ht="288.60000000000002" customHeight="1" x14ac:dyDescent="0.3">
      <c r="A23" s="18">
        <v>41050600</v>
      </c>
      <c r="B23" s="37" t="s">
        <v>83</v>
      </c>
      <c r="C23" s="38"/>
      <c r="D23" s="38"/>
      <c r="E23" s="38"/>
      <c r="F23" s="38"/>
      <c r="G23" s="39"/>
      <c r="H23" s="40">
        <f>H24</f>
        <v>8960818.8100000005</v>
      </c>
      <c r="I23" s="41"/>
      <c r="J23" s="1"/>
      <c r="K23" s="1"/>
      <c r="L23" s="1"/>
      <c r="M23" s="1"/>
      <c r="N23" s="1"/>
      <c r="O23" s="1"/>
    </row>
    <row r="24" spans="1:15" ht="18.600000000000001" customHeight="1" x14ac:dyDescent="0.3">
      <c r="A24" s="19" t="s">
        <v>34</v>
      </c>
      <c r="B24" s="32" t="s">
        <v>12</v>
      </c>
      <c r="C24" s="33"/>
      <c r="D24" s="33"/>
      <c r="E24" s="33"/>
      <c r="F24" s="33"/>
      <c r="G24" s="34"/>
      <c r="H24" s="35">
        <f>1841932.98+55892.88+7062992.95</f>
        <v>8960818.8100000005</v>
      </c>
      <c r="I24" s="36"/>
      <c r="J24" s="1"/>
      <c r="K24" s="1"/>
      <c r="L24" s="1"/>
      <c r="M24" s="1"/>
      <c r="N24" s="1"/>
      <c r="O24" s="1"/>
    </row>
    <row r="25" spans="1:15" ht="47.25" customHeight="1" x14ac:dyDescent="0.3">
      <c r="A25" s="9">
        <v>41051200</v>
      </c>
      <c r="B25" s="37" t="s">
        <v>56</v>
      </c>
      <c r="C25" s="28"/>
      <c r="D25" s="28"/>
      <c r="E25" s="28"/>
      <c r="F25" s="28"/>
      <c r="G25" s="29"/>
      <c r="H25" s="30">
        <f>H26</f>
        <v>2807032</v>
      </c>
      <c r="I25" s="31"/>
      <c r="J25" s="1"/>
      <c r="K25" s="1"/>
      <c r="L25" s="1"/>
      <c r="M25" s="1"/>
      <c r="N25" s="1"/>
      <c r="O25" s="1"/>
    </row>
    <row r="26" spans="1:15" ht="23.45" customHeight="1" x14ac:dyDescent="0.3">
      <c r="A26" s="11" t="s">
        <v>34</v>
      </c>
      <c r="B26" s="32" t="s">
        <v>12</v>
      </c>
      <c r="C26" s="33"/>
      <c r="D26" s="33"/>
      <c r="E26" s="33"/>
      <c r="F26" s="33"/>
      <c r="G26" s="34"/>
      <c r="H26" s="35">
        <f>2807032</f>
        <v>2807032</v>
      </c>
      <c r="I26" s="36"/>
      <c r="J26" s="1"/>
      <c r="K26" s="1"/>
      <c r="L26" s="1"/>
      <c r="M26" s="1"/>
      <c r="N26" s="1"/>
      <c r="O26" s="1"/>
    </row>
    <row r="27" spans="1:15" ht="23.45" customHeight="1" x14ac:dyDescent="0.3">
      <c r="A27" s="9">
        <v>41040400</v>
      </c>
      <c r="B27" s="37" t="s">
        <v>54</v>
      </c>
      <c r="C27" s="38"/>
      <c r="D27" s="38"/>
      <c r="E27" s="38"/>
      <c r="F27" s="38"/>
      <c r="G27" s="39"/>
      <c r="H27" s="30">
        <f>H28</f>
        <v>77586418.659999996</v>
      </c>
      <c r="I27" s="31"/>
      <c r="J27" s="1"/>
      <c r="K27" s="1"/>
      <c r="L27" s="1"/>
      <c r="M27" s="1"/>
      <c r="N27" s="1"/>
      <c r="O27" s="1"/>
    </row>
    <row r="28" spans="1:15" ht="22.15" customHeight="1" x14ac:dyDescent="0.3">
      <c r="A28" s="11" t="s">
        <v>34</v>
      </c>
      <c r="B28" s="32" t="s">
        <v>12</v>
      </c>
      <c r="C28" s="33"/>
      <c r="D28" s="33"/>
      <c r="E28" s="33"/>
      <c r="F28" s="33"/>
      <c r="G28" s="34"/>
      <c r="H28" s="35">
        <f>892873+10307054.09+15000000+35000000+16386491.57</f>
        <v>77586418.659999996</v>
      </c>
      <c r="I28" s="36"/>
      <c r="J28" s="1"/>
      <c r="K28" s="1"/>
      <c r="L28" s="1"/>
      <c r="M28" s="1"/>
      <c r="N28" s="1"/>
      <c r="O28" s="1"/>
    </row>
    <row r="29" spans="1:15" ht="25.9" customHeight="1" x14ac:dyDescent="0.3">
      <c r="A29" s="9">
        <v>41053900</v>
      </c>
      <c r="B29" s="37" t="s">
        <v>42</v>
      </c>
      <c r="C29" s="38"/>
      <c r="D29" s="38"/>
      <c r="E29" s="38"/>
      <c r="F29" s="38"/>
      <c r="G29" s="39"/>
      <c r="H29" s="30">
        <f>H30+H34+H32</f>
        <v>85443095</v>
      </c>
      <c r="I29" s="31"/>
      <c r="J29" s="1"/>
      <c r="K29" s="1"/>
      <c r="L29" s="1"/>
      <c r="M29" s="1"/>
      <c r="N29" s="1"/>
      <c r="O29" s="1"/>
    </row>
    <row r="30" spans="1:15" ht="49.15" customHeight="1" x14ac:dyDescent="0.3">
      <c r="A30" s="9"/>
      <c r="B30" s="37" t="s">
        <v>57</v>
      </c>
      <c r="C30" s="38"/>
      <c r="D30" s="38"/>
      <c r="E30" s="38"/>
      <c r="F30" s="38"/>
      <c r="G30" s="39"/>
      <c r="H30" s="30">
        <f>H31</f>
        <v>14550000</v>
      </c>
      <c r="I30" s="31"/>
      <c r="J30" s="1"/>
      <c r="K30" s="1"/>
      <c r="L30" s="1"/>
      <c r="M30" s="1"/>
      <c r="N30" s="1"/>
      <c r="O30" s="1"/>
    </row>
    <row r="31" spans="1:15" ht="23.45" customHeight="1" x14ac:dyDescent="0.3">
      <c r="A31" s="11" t="s">
        <v>34</v>
      </c>
      <c r="B31" s="32" t="s">
        <v>12</v>
      </c>
      <c r="C31" s="50"/>
      <c r="D31" s="50"/>
      <c r="E31" s="50"/>
      <c r="F31" s="50"/>
      <c r="G31" s="51"/>
      <c r="H31" s="54">
        <f>13900000-50000+700000</f>
        <v>14550000</v>
      </c>
      <c r="I31" s="55"/>
      <c r="J31" s="1"/>
      <c r="K31" s="1"/>
      <c r="L31" s="1"/>
      <c r="M31" s="1"/>
      <c r="N31" s="1"/>
      <c r="O31" s="1"/>
    </row>
    <row r="32" spans="1:15" ht="49.9" customHeight="1" x14ac:dyDescent="0.3">
      <c r="A32" s="9"/>
      <c r="B32" s="37" t="s">
        <v>43</v>
      </c>
      <c r="C32" s="38"/>
      <c r="D32" s="38"/>
      <c r="E32" s="38"/>
      <c r="F32" s="38"/>
      <c r="G32" s="39"/>
      <c r="H32" s="30">
        <f>H33</f>
        <v>893095</v>
      </c>
      <c r="I32" s="31"/>
      <c r="J32" s="1"/>
      <c r="K32" s="1"/>
      <c r="L32" s="1"/>
      <c r="M32" s="1"/>
      <c r="N32" s="1"/>
      <c r="O32" s="1"/>
    </row>
    <row r="33" spans="1:15" ht="23.45" customHeight="1" x14ac:dyDescent="0.3">
      <c r="A33" s="11" t="s">
        <v>34</v>
      </c>
      <c r="B33" s="32" t="s">
        <v>12</v>
      </c>
      <c r="C33" s="50"/>
      <c r="D33" s="50"/>
      <c r="E33" s="50"/>
      <c r="F33" s="50"/>
      <c r="G33" s="51"/>
      <c r="H33" s="54">
        <f>893095</f>
        <v>893095</v>
      </c>
      <c r="I33" s="55"/>
      <c r="J33" s="1"/>
      <c r="K33" s="1"/>
      <c r="L33" s="1"/>
      <c r="M33" s="1"/>
      <c r="N33" s="1"/>
      <c r="O33" s="1"/>
    </row>
    <row r="34" spans="1:15" ht="67.900000000000006" customHeight="1" x14ac:dyDescent="0.3">
      <c r="A34" s="11"/>
      <c r="B34" s="37" t="s">
        <v>72</v>
      </c>
      <c r="C34" s="38"/>
      <c r="D34" s="38"/>
      <c r="E34" s="38"/>
      <c r="F34" s="38"/>
      <c r="G34" s="39"/>
      <c r="H34" s="30">
        <f>H35</f>
        <v>70000000</v>
      </c>
      <c r="I34" s="31"/>
      <c r="J34" s="1"/>
      <c r="K34" s="1"/>
      <c r="L34" s="1"/>
      <c r="M34" s="1"/>
      <c r="N34" s="1"/>
      <c r="O34" s="1"/>
    </row>
    <row r="35" spans="1:15" ht="20.45" customHeight="1" x14ac:dyDescent="0.3">
      <c r="A35" s="11" t="s">
        <v>34</v>
      </c>
      <c r="B35" s="32" t="s">
        <v>12</v>
      </c>
      <c r="C35" s="50"/>
      <c r="D35" s="50"/>
      <c r="E35" s="50"/>
      <c r="F35" s="50"/>
      <c r="G35" s="51"/>
      <c r="H35" s="54">
        <f>70000000</f>
        <v>70000000</v>
      </c>
      <c r="I35" s="55"/>
      <c r="J35" s="1"/>
      <c r="K35" s="1"/>
      <c r="L35" s="1"/>
      <c r="M35" s="1"/>
      <c r="N35" s="1"/>
      <c r="O35" s="1"/>
    </row>
    <row r="36" spans="1:15" ht="66.599999999999994" customHeight="1" x14ac:dyDescent="0.3">
      <c r="A36" s="9">
        <v>41057700</v>
      </c>
      <c r="B36" s="37" t="s">
        <v>64</v>
      </c>
      <c r="C36" s="28"/>
      <c r="D36" s="28"/>
      <c r="E36" s="28"/>
      <c r="F36" s="28"/>
      <c r="G36" s="29"/>
      <c r="H36" s="30">
        <f>H37</f>
        <v>176560</v>
      </c>
      <c r="I36" s="31"/>
      <c r="J36" s="1"/>
      <c r="K36" s="1"/>
      <c r="L36" s="1"/>
      <c r="M36" s="1"/>
      <c r="N36" s="1"/>
      <c r="O36" s="1"/>
    </row>
    <row r="37" spans="1:15" ht="17.25" customHeight="1" x14ac:dyDescent="0.3">
      <c r="A37" s="13" t="s">
        <v>34</v>
      </c>
      <c r="B37" s="32" t="s">
        <v>12</v>
      </c>
      <c r="C37" s="33"/>
      <c r="D37" s="33"/>
      <c r="E37" s="33"/>
      <c r="F37" s="33"/>
      <c r="G37" s="34"/>
      <c r="H37" s="35">
        <f>176560</f>
        <v>176560</v>
      </c>
      <c r="I37" s="36"/>
      <c r="J37" s="1"/>
      <c r="K37" s="1"/>
      <c r="L37" s="1"/>
      <c r="M37" s="1"/>
      <c r="N37" s="1"/>
      <c r="O37" s="1"/>
    </row>
    <row r="38" spans="1:15" ht="17.25" customHeight="1" x14ac:dyDescent="0.3">
      <c r="A38" s="15">
        <v>1</v>
      </c>
      <c r="B38" s="42">
        <v>2</v>
      </c>
      <c r="C38" s="43"/>
      <c r="D38" s="43"/>
      <c r="E38" s="43"/>
      <c r="F38" s="43"/>
      <c r="G38" s="44"/>
      <c r="H38" s="45">
        <v>3</v>
      </c>
      <c r="I38" s="46"/>
      <c r="J38" s="1"/>
      <c r="K38" s="1"/>
      <c r="L38" s="1"/>
      <c r="M38" s="1"/>
      <c r="N38" s="1"/>
      <c r="O38" s="1"/>
    </row>
    <row r="39" spans="1:15" ht="20.45" customHeight="1" x14ac:dyDescent="0.3">
      <c r="A39" s="56" t="s">
        <v>28</v>
      </c>
      <c r="B39" s="57"/>
      <c r="C39" s="57"/>
      <c r="D39" s="57"/>
      <c r="E39" s="57"/>
      <c r="F39" s="57"/>
      <c r="G39" s="57"/>
      <c r="H39" s="57"/>
      <c r="I39" s="58"/>
      <c r="J39" s="1"/>
      <c r="K39" s="1"/>
      <c r="L39" s="1"/>
      <c r="M39" s="1"/>
      <c r="N39" s="1"/>
      <c r="O39" s="1"/>
    </row>
    <row r="40" spans="1:15" ht="57.6" customHeight="1" x14ac:dyDescent="0.3">
      <c r="A40" s="18">
        <v>41051000</v>
      </c>
      <c r="B40" s="37" t="s">
        <v>46</v>
      </c>
      <c r="C40" s="28" t="s">
        <v>47</v>
      </c>
      <c r="D40" s="28" t="s">
        <v>47</v>
      </c>
      <c r="E40" s="28" t="s">
        <v>47</v>
      </c>
      <c r="F40" s="28" t="s">
        <v>47</v>
      </c>
      <c r="G40" s="29" t="s">
        <v>47</v>
      </c>
      <c r="H40" s="30">
        <f>H41</f>
        <v>5185933</v>
      </c>
      <c r="I40" s="31"/>
      <c r="J40" s="1"/>
      <c r="K40" s="1"/>
      <c r="L40" s="1"/>
      <c r="M40" s="1"/>
      <c r="N40" s="1"/>
      <c r="O40" s="1"/>
    </row>
    <row r="41" spans="1:15" ht="107.45" customHeight="1" x14ac:dyDescent="0.3">
      <c r="A41" s="18"/>
      <c r="B41" s="37" t="s">
        <v>89</v>
      </c>
      <c r="C41" s="38"/>
      <c r="D41" s="38"/>
      <c r="E41" s="38"/>
      <c r="F41" s="38"/>
      <c r="G41" s="39"/>
      <c r="H41" s="30">
        <f>5185933</f>
        <v>5185933</v>
      </c>
      <c r="I41" s="31"/>
      <c r="J41" s="1"/>
      <c r="K41" s="1"/>
      <c r="L41" s="1"/>
      <c r="M41" s="1"/>
      <c r="N41" s="1"/>
      <c r="O41" s="1"/>
    </row>
    <row r="42" spans="1:15" ht="20.45" customHeight="1" x14ac:dyDescent="0.3">
      <c r="A42" s="19" t="s">
        <v>34</v>
      </c>
      <c r="B42" s="32" t="s">
        <v>12</v>
      </c>
      <c r="C42" s="33"/>
      <c r="D42" s="33"/>
      <c r="E42" s="33"/>
      <c r="F42" s="33"/>
      <c r="G42" s="34"/>
      <c r="H42" s="35">
        <f>H40</f>
        <v>5185933</v>
      </c>
      <c r="I42" s="36"/>
      <c r="J42" s="1"/>
      <c r="K42" s="1"/>
      <c r="L42" s="1"/>
      <c r="M42" s="1"/>
      <c r="N42" s="1"/>
      <c r="O42" s="1"/>
    </row>
    <row r="43" spans="1:15" ht="17.25" customHeight="1" x14ac:dyDescent="0.3">
      <c r="A43" s="9">
        <v>41053900</v>
      </c>
      <c r="B43" s="37" t="s">
        <v>42</v>
      </c>
      <c r="C43" s="38"/>
      <c r="D43" s="38"/>
      <c r="E43" s="38"/>
      <c r="F43" s="38"/>
      <c r="G43" s="39"/>
      <c r="H43" s="30">
        <f>H44+H48+H46</f>
        <v>175897369</v>
      </c>
      <c r="I43" s="31"/>
      <c r="J43" s="1"/>
      <c r="K43" s="1"/>
      <c r="L43" s="1"/>
      <c r="M43" s="1"/>
      <c r="N43" s="1"/>
      <c r="O43" s="1"/>
    </row>
    <row r="44" spans="1:15" ht="89.25" customHeight="1" x14ac:dyDescent="0.3">
      <c r="A44" s="9"/>
      <c r="B44" s="37" t="s">
        <v>44</v>
      </c>
      <c r="C44" s="38"/>
      <c r="D44" s="38"/>
      <c r="E44" s="38"/>
      <c r="F44" s="38"/>
      <c r="G44" s="39"/>
      <c r="H44" s="30">
        <f>H45</f>
        <v>145747369</v>
      </c>
      <c r="I44" s="31"/>
      <c r="J44" s="1"/>
      <c r="K44" s="1"/>
      <c r="L44" s="1"/>
      <c r="M44" s="1"/>
      <c r="N44" s="1"/>
      <c r="O44" s="1"/>
    </row>
    <row r="45" spans="1:15" ht="16.5" customHeight="1" x14ac:dyDescent="0.3">
      <c r="A45" s="11" t="s">
        <v>34</v>
      </c>
      <c r="B45" s="32" t="s">
        <v>12</v>
      </c>
      <c r="C45" s="50"/>
      <c r="D45" s="50"/>
      <c r="E45" s="50"/>
      <c r="F45" s="50"/>
      <c r="G45" s="51"/>
      <c r="H45" s="54">
        <f>400000000-100000000-154252631</f>
        <v>145747369</v>
      </c>
      <c r="I45" s="55"/>
      <c r="J45" s="1"/>
      <c r="K45" s="1"/>
      <c r="L45" s="1"/>
      <c r="M45" s="1"/>
      <c r="N45" s="1"/>
      <c r="O45" s="1"/>
    </row>
    <row r="46" spans="1:15" ht="76.150000000000006" customHeight="1" x14ac:dyDescent="0.3">
      <c r="A46" s="11"/>
      <c r="B46" s="37" t="s">
        <v>72</v>
      </c>
      <c r="C46" s="38"/>
      <c r="D46" s="38"/>
      <c r="E46" s="38"/>
      <c r="F46" s="38"/>
      <c r="G46" s="39"/>
      <c r="H46" s="30">
        <f>H47</f>
        <v>30000000</v>
      </c>
      <c r="I46" s="31"/>
      <c r="J46" s="1"/>
      <c r="K46" s="1"/>
      <c r="L46" s="1"/>
      <c r="M46" s="1"/>
      <c r="N46" s="1"/>
      <c r="O46" s="1"/>
    </row>
    <row r="47" spans="1:15" ht="16.5" customHeight="1" x14ac:dyDescent="0.3">
      <c r="A47" s="11" t="s">
        <v>34</v>
      </c>
      <c r="B47" s="32" t="s">
        <v>12</v>
      </c>
      <c r="C47" s="50"/>
      <c r="D47" s="50"/>
      <c r="E47" s="50"/>
      <c r="F47" s="50"/>
      <c r="G47" s="51"/>
      <c r="H47" s="54">
        <f>30000000</f>
        <v>30000000</v>
      </c>
      <c r="I47" s="55"/>
      <c r="J47" s="1"/>
      <c r="K47" s="1"/>
      <c r="L47" s="1"/>
      <c r="M47" s="1"/>
      <c r="N47" s="1"/>
      <c r="O47" s="1"/>
    </row>
    <row r="48" spans="1:15" ht="63.6" customHeight="1" x14ac:dyDescent="0.3">
      <c r="A48" s="9"/>
      <c r="B48" s="37" t="s">
        <v>85</v>
      </c>
      <c r="C48" s="38"/>
      <c r="D48" s="38"/>
      <c r="E48" s="38"/>
      <c r="F48" s="38"/>
      <c r="G48" s="39"/>
      <c r="H48" s="30">
        <f>H49</f>
        <v>150000</v>
      </c>
      <c r="I48" s="31"/>
      <c r="J48" s="1"/>
      <c r="K48" s="1"/>
      <c r="L48" s="1"/>
      <c r="M48" s="1"/>
      <c r="N48" s="1"/>
      <c r="O48" s="1"/>
    </row>
    <row r="49" spans="1:15" ht="16.5" customHeight="1" x14ac:dyDescent="0.3">
      <c r="A49" s="11" t="s">
        <v>67</v>
      </c>
      <c r="B49" s="32" t="s">
        <v>68</v>
      </c>
      <c r="C49" s="50"/>
      <c r="D49" s="50"/>
      <c r="E49" s="50"/>
      <c r="F49" s="50"/>
      <c r="G49" s="51"/>
      <c r="H49" s="54">
        <f>150000</f>
        <v>150000</v>
      </c>
      <c r="I49" s="55"/>
      <c r="J49" s="1"/>
      <c r="K49" s="1"/>
      <c r="L49" s="1"/>
      <c r="M49" s="1"/>
      <c r="N49" s="1"/>
      <c r="O49" s="1"/>
    </row>
    <row r="50" spans="1:15" ht="21" customHeight="1" x14ac:dyDescent="0.3">
      <c r="A50" s="9"/>
      <c r="B50" s="67" t="s">
        <v>29</v>
      </c>
      <c r="C50" s="68"/>
      <c r="D50" s="68"/>
      <c r="E50" s="68"/>
      <c r="F50" s="68"/>
      <c r="G50" s="69"/>
      <c r="H50" s="65">
        <f>H51+H52</f>
        <v>1397237209.76</v>
      </c>
      <c r="I50" s="66"/>
      <c r="J50" s="1"/>
      <c r="K50" s="1"/>
      <c r="L50" s="1"/>
      <c r="M50" s="1"/>
      <c r="N50" s="1"/>
      <c r="O50" s="1"/>
    </row>
    <row r="51" spans="1:15" ht="20.45" customHeight="1" x14ac:dyDescent="0.3">
      <c r="A51" s="9"/>
      <c r="B51" s="37" t="s">
        <v>16</v>
      </c>
      <c r="C51" s="28"/>
      <c r="D51" s="28"/>
      <c r="E51" s="28"/>
      <c r="F51" s="28"/>
      <c r="G51" s="29"/>
      <c r="H51" s="30">
        <f>H14+H25+H27+H29+H12+H36+H16+H23+H18</f>
        <v>1216153907.76</v>
      </c>
      <c r="I51" s="31"/>
      <c r="J51" s="1"/>
      <c r="K51" s="1"/>
      <c r="L51" s="1"/>
      <c r="M51" s="1"/>
      <c r="N51" s="1"/>
      <c r="O51" s="1"/>
    </row>
    <row r="52" spans="1:15" ht="18.600000000000001" customHeight="1" x14ac:dyDescent="0.3">
      <c r="A52" s="9"/>
      <c r="B52" s="37" t="s">
        <v>15</v>
      </c>
      <c r="C52" s="28" t="s">
        <v>15</v>
      </c>
      <c r="D52" s="28"/>
      <c r="E52" s="28"/>
      <c r="F52" s="28"/>
      <c r="G52" s="29"/>
      <c r="H52" s="30">
        <f>H43+H40</f>
        <v>181083302</v>
      </c>
      <c r="I52" s="31"/>
      <c r="J52" s="1"/>
      <c r="K52" s="1"/>
      <c r="L52" s="1"/>
      <c r="M52" s="1"/>
      <c r="N52" s="1"/>
      <c r="O52" s="1"/>
    </row>
    <row r="53" spans="1:15" ht="16.899999999999999" customHeight="1" x14ac:dyDescent="0.3">
      <c r="A53" s="91" t="s">
        <v>27</v>
      </c>
      <c r="B53" s="92"/>
      <c r="C53" s="92"/>
      <c r="D53" s="92"/>
      <c r="E53" s="92"/>
      <c r="F53" s="92"/>
      <c r="G53" s="92"/>
      <c r="H53" s="92"/>
      <c r="I53" s="92"/>
      <c r="J53" s="1"/>
      <c r="K53" s="1"/>
      <c r="L53" s="1"/>
      <c r="M53" s="1"/>
      <c r="N53" s="1"/>
      <c r="O53" s="1"/>
    </row>
    <row r="54" spans="1:15" ht="13.15" customHeight="1" x14ac:dyDescent="0.3">
      <c r="A54" s="1"/>
      <c r="B54" s="1"/>
      <c r="C54" s="1"/>
      <c r="D54" s="1"/>
      <c r="E54" s="1"/>
      <c r="F54" s="1"/>
      <c r="G54" s="1"/>
      <c r="H54" s="1"/>
      <c r="I54" s="5" t="s">
        <v>2</v>
      </c>
      <c r="J54" s="1"/>
      <c r="K54" s="1"/>
      <c r="L54" s="1"/>
      <c r="M54" s="1"/>
      <c r="N54" s="1"/>
      <c r="O54" s="1"/>
    </row>
    <row r="55" spans="1:15" ht="116.45" customHeight="1" x14ac:dyDescent="0.3">
      <c r="A55" s="17" t="s">
        <v>17</v>
      </c>
      <c r="B55" s="17" t="s">
        <v>26</v>
      </c>
      <c r="C55" s="73" t="s">
        <v>6</v>
      </c>
      <c r="D55" s="74"/>
      <c r="E55" s="74"/>
      <c r="F55" s="74"/>
      <c r="G55" s="75"/>
      <c r="H55" s="52" t="s">
        <v>5</v>
      </c>
      <c r="I55" s="53"/>
      <c r="J55" s="1"/>
      <c r="K55" s="1"/>
      <c r="L55" s="1"/>
      <c r="M55" s="1"/>
      <c r="N55" s="1"/>
      <c r="O55" s="1"/>
    </row>
    <row r="56" spans="1:15" ht="12" customHeight="1" x14ac:dyDescent="0.3">
      <c r="A56" s="16">
        <v>1</v>
      </c>
      <c r="B56" s="16">
        <v>2</v>
      </c>
      <c r="C56" s="70">
        <v>3</v>
      </c>
      <c r="D56" s="71"/>
      <c r="E56" s="71"/>
      <c r="F56" s="71"/>
      <c r="G56" s="72"/>
      <c r="H56" s="61">
        <v>4</v>
      </c>
      <c r="I56" s="62"/>
      <c r="J56" s="1"/>
      <c r="K56" s="1"/>
      <c r="L56" s="1"/>
      <c r="M56" s="1"/>
      <c r="N56" s="1"/>
      <c r="O56" s="1"/>
    </row>
    <row r="57" spans="1:15" ht="21" customHeight="1" x14ac:dyDescent="0.3">
      <c r="A57" s="56" t="s">
        <v>8</v>
      </c>
      <c r="B57" s="57"/>
      <c r="C57" s="57"/>
      <c r="D57" s="57"/>
      <c r="E57" s="57"/>
      <c r="F57" s="57"/>
      <c r="G57" s="57"/>
      <c r="H57" s="57"/>
      <c r="I57" s="58"/>
      <c r="J57" s="1"/>
      <c r="K57" s="1"/>
      <c r="L57" s="1"/>
      <c r="M57" s="1"/>
      <c r="N57" s="1"/>
      <c r="O57" s="1"/>
    </row>
    <row r="58" spans="1:15" ht="18" customHeight="1" x14ac:dyDescent="0.3">
      <c r="A58" s="9">
        <v>3719110</v>
      </c>
      <c r="B58" s="4">
        <v>9110</v>
      </c>
      <c r="C58" s="59" t="s">
        <v>9</v>
      </c>
      <c r="D58" s="60"/>
      <c r="E58" s="60"/>
      <c r="F58" s="60"/>
      <c r="G58" s="60"/>
      <c r="H58" s="30">
        <f>H59</f>
        <v>367900600</v>
      </c>
      <c r="I58" s="31"/>
      <c r="J58" s="1"/>
      <c r="K58" s="1"/>
      <c r="L58" s="1"/>
      <c r="M58" s="1"/>
      <c r="N58" s="1"/>
      <c r="O58" s="1"/>
    </row>
    <row r="59" spans="1:15" ht="19.149999999999999" customHeight="1" x14ac:dyDescent="0.3">
      <c r="A59" s="10">
        <v>9900000000</v>
      </c>
      <c r="B59" s="4"/>
      <c r="C59" s="23" t="s">
        <v>10</v>
      </c>
      <c r="D59" s="24"/>
      <c r="E59" s="24"/>
      <c r="F59" s="24"/>
      <c r="G59" s="24"/>
      <c r="H59" s="54">
        <f>367900600</f>
        <v>367900600</v>
      </c>
      <c r="I59" s="55"/>
      <c r="J59" s="1"/>
      <c r="K59" s="1"/>
      <c r="L59" s="1"/>
      <c r="M59" s="1"/>
      <c r="N59" s="1"/>
      <c r="O59" s="1"/>
    </row>
    <row r="60" spans="1:15" ht="19.149999999999999" customHeight="1" x14ac:dyDescent="0.3">
      <c r="A60" s="14">
        <v>3719150</v>
      </c>
      <c r="B60" s="4">
        <v>9150</v>
      </c>
      <c r="C60" s="59" t="s">
        <v>18</v>
      </c>
      <c r="D60" s="60"/>
      <c r="E60" s="60"/>
      <c r="F60" s="60"/>
      <c r="G60" s="60"/>
      <c r="H60" s="30">
        <f>SUM(H61:I67)</f>
        <v>278958165</v>
      </c>
      <c r="I60" s="31"/>
      <c r="J60" s="1"/>
      <c r="K60" s="1"/>
      <c r="L60" s="1"/>
      <c r="M60" s="1"/>
      <c r="N60" s="1"/>
      <c r="O60" s="1"/>
    </row>
    <row r="61" spans="1:15" ht="27.6" customHeight="1" x14ac:dyDescent="0.3">
      <c r="A61" s="7" t="s">
        <v>35</v>
      </c>
      <c r="B61" s="4"/>
      <c r="C61" s="23" t="s">
        <v>19</v>
      </c>
      <c r="D61" s="24"/>
      <c r="E61" s="24"/>
      <c r="F61" s="24"/>
      <c r="G61" s="24"/>
      <c r="H61" s="25">
        <f>35714202+4244331-1583963+1389304+3675000</f>
        <v>43438874</v>
      </c>
      <c r="I61" s="26"/>
      <c r="J61" s="1"/>
      <c r="K61" s="1"/>
      <c r="L61" s="1"/>
      <c r="M61" s="1"/>
      <c r="N61" s="1"/>
      <c r="O61" s="1"/>
    </row>
    <row r="62" spans="1:15" ht="34.9" customHeight="1" x14ac:dyDescent="0.3">
      <c r="A62" s="7" t="s">
        <v>36</v>
      </c>
      <c r="B62" s="4"/>
      <c r="C62" s="23" t="s">
        <v>20</v>
      </c>
      <c r="D62" s="24"/>
      <c r="E62" s="24"/>
      <c r="F62" s="24"/>
      <c r="G62" s="24"/>
      <c r="H62" s="25">
        <f>32396382-1036412</f>
        <v>31359970</v>
      </c>
      <c r="I62" s="26"/>
      <c r="J62" s="1"/>
      <c r="K62" s="1"/>
      <c r="L62" s="1"/>
      <c r="M62" s="1"/>
      <c r="N62" s="1"/>
      <c r="O62" s="1"/>
    </row>
    <row r="63" spans="1:15" ht="30.6" customHeight="1" x14ac:dyDescent="0.3">
      <c r="A63" s="7" t="s">
        <v>37</v>
      </c>
      <c r="B63" s="4"/>
      <c r="C63" s="23" t="s">
        <v>21</v>
      </c>
      <c r="D63" s="24"/>
      <c r="E63" s="24"/>
      <c r="F63" s="24"/>
      <c r="G63" s="24"/>
      <c r="H63" s="25">
        <f>40946258+3000000-827771+99000</f>
        <v>43217487</v>
      </c>
      <c r="I63" s="26"/>
      <c r="J63" s="1"/>
      <c r="K63" s="1"/>
      <c r="L63" s="1"/>
      <c r="M63" s="1"/>
      <c r="N63" s="1"/>
      <c r="O63" s="1"/>
    </row>
    <row r="64" spans="1:15" ht="31.15" customHeight="1" x14ac:dyDescent="0.3">
      <c r="A64" s="7" t="s">
        <v>38</v>
      </c>
      <c r="B64" s="4"/>
      <c r="C64" s="23" t="s">
        <v>22</v>
      </c>
      <c r="D64" s="24"/>
      <c r="E64" s="24"/>
      <c r="F64" s="24"/>
      <c r="G64" s="24"/>
      <c r="H64" s="25">
        <f>36045315+2500000</f>
        <v>38545315</v>
      </c>
      <c r="I64" s="26"/>
      <c r="J64" s="1"/>
      <c r="K64" s="1"/>
      <c r="L64" s="1"/>
      <c r="M64" s="1"/>
      <c r="N64" s="1"/>
      <c r="O64" s="1"/>
    </row>
    <row r="65" spans="1:15" ht="30.6" customHeight="1" x14ac:dyDescent="0.3">
      <c r="A65" s="7" t="s">
        <v>39</v>
      </c>
      <c r="B65" s="4"/>
      <c r="C65" s="23" t="s">
        <v>23</v>
      </c>
      <c r="D65" s="24"/>
      <c r="E65" s="24"/>
      <c r="F65" s="24"/>
      <c r="G65" s="24"/>
      <c r="H65" s="25">
        <f>34045528+1390000+241964+770690</f>
        <v>36448182</v>
      </c>
      <c r="I65" s="26"/>
      <c r="J65" s="1"/>
      <c r="K65" s="1"/>
      <c r="L65" s="1"/>
      <c r="M65" s="1"/>
      <c r="N65" s="1"/>
      <c r="O65" s="1"/>
    </row>
    <row r="66" spans="1:15" ht="33" customHeight="1" x14ac:dyDescent="0.3">
      <c r="A66" s="7" t="s">
        <v>40</v>
      </c>
      <c r="B66" s="4"/>
      <c r="C66" s="23" t="s">
        <v>24</v>
      </c>
      <c r="D66" s="24"/>
      <c r="E66" s="24"/>
      <c r="F66" s="24"/>
      <c r="G66" s="24"/>
      <c r="H66" s="25">
        <f>54156146-1552904</f>
        <v>52603242</v>
      </c>
      <c r="I66" s="26"/>
      <c r="J66" s="1"/>
      <c r="K66" s="1"/>
      <c r="L66" s="1"/>
      <c r="M66" s="1"/>
      <c r="N66" s="1"/>
      <c r="O66" s="1"/>
    </row>
    <row r="67" spans="1:15" ht="32.450000000000003" customHeight="1" x14ac:dyDescent="0.3">
      <c r="A67" s="8" t="s">
        <v>41</v>
      </c>
      <c r="B67" s="4"/>
      <c r="C67" s="23" t="s">
        <v>25</v>
      </c>
      <c r="D67" s="24"/>
      <c r="E67" s="24"/>
      <c r="F67" s="24"/>
      <c r="G67" s="24"/>
      <c r="H67" s="25">
        <f>33175844+169251</f>
        <v>33345095</v>
      </c>
      <c r="I67" s="26"/>
      <c r="J67" s="1"/>
      <c r="K67" s="1"/>
      <c r="L67" s="1"/>
      <c r="M67" s="1"/>
      <c r="N67" s="1"/>
      <c r="O67" s="1"/>
    </row>
    <row r="68" spans="1:15" ht="103.15" customHeight="1" x14ac:dyDescent="0.3">
      <c r="A68" s="8" t="s">
        <v>88</v>
      </c>
      <c r="B68" s="9">
        <v>9770</v>
      </c>
      <c r="C68" s="76" t="s">
        <v>90</v>
      </c>
      <c r="D68" s="77"/>
      <c r="E68" s="77"/>
      <c r="F68" s="77"/>
      <c r="G68" s="77"/>
      <c r="H68" s="30">
        <f>H69</f>
        <v>2175570</v>
      </c>
      <c r="I68" s="31"/>
      <c r="J68" s="1"/>
      <c r="K68" s="1"/>
      <c r="L68" s="1"/>
      <c r="M68" s="1"/>
      <c r="N68" s="1"/>
      <c r="O68" s="1"/>
    </row>
    <row r="69" spans="1:15" ht="29.45" customHeight="1" x14ac:dyDescent="0.3">
      <c r="A69" s="8" t="s">
        <v>34</v>
      </c>
      <c r="B69" s="4"/>
      <c r="C69" s="23" t="s">
        <v>12</v>
      </c>
      <c r="D69" s="24"/>
      <c r="E69" s="24"/>
      <c r="F69" s="24"/>
      <c r="G69" s="24"/>
      <c r="H69" s="54">
        <f>2175570</f>
        <v>2175570</v>
      </c>
      <c r="I69" s="55"/>
      <c r="J69" s="1"/>
      <c r="K69" s="1"/>
      <c r="L69" s="1"/>
      <c r="M69" s="1"/>
      <c r="N69" s="1"/>
      <c r="O69" s="1"/>
    </row>
    <row r="70" spans="1:15" ht="94.5" customHeight="1" x14ac:dyDescent="0.3">
      <c r="A70" s="8" t="s">
        <v>50</v>
      </c>
      <c r="B70" s="4">
        <v>9570</v>
      </c>
      <c r="C70" s="59" t="s">
        <v>51</v>
      </c>
      <c r="D70" s="60"/>
      <c r="E70" s="60"/>
      <c r="F70" s="60"/>
      <c r="G70" s="60"/>
      <c r="H70" s="30">
        <f>H71</f>
        <v>4069700</v>
      </c>
      <c r="I70" s="31"/>
      <c r="J70" s="1"/>
      <c r="K70" s="1"/>
      <c r="L70" s="1"/>
      <c r="M70" s="1"/>
      <c r="N70" s="1"/>
      <c r="O70" s="1"/>
    </row>
    <row r="71" spans="1:15" ht="35.450000000000003" customHeight="1" x14ac:dyDescent="0.3">
      <c r="A71" s="8" t="s">
        <v>35</v>
      </c>
      <c r="B71" s="4"/>
      <c r="C71" s="23" t="s">
        <v>19</v>
      </c>
      <c r="D71" s="24"/>
      <c r="E71" s="24"/>
      <c r="F71" s="24"/>
      <c r="G71" s="24"/>
      <c r="H71" s="25">
        <f>4069700</f>
        <v>4069700</v>
      </c>
      <c r="I71" s="26"/>
      <c r="J71" s="1"/>
      <c r="K71" s="1"/>
      <c r="L71" s="1"/>
      <c r="M71" s="1"/>
      <c r="N71" s="1"/>
      <c r="O71" s="1"/>
    </row>
    <row r="72" spans="1:15" ht="59.45" customHeight="1" x14ac:dyDescent="0.3">
      <c r="A72" s="22" t="s">
        <v>52</v>
      </c>
      <c r="B72" s="8" t="s">
        <v>55</v>
      </c>
      <c r="C72" s="76" t="s">
        <v>53</v>
      </c>
      <c r="D72" s="77"/>
      <c r="E72" s="77"/>
      <c r="F72" s="77"/>
      <c r="G72" s="77"/>
      <c r="H72" s="30">
        <f>H73</f>
        <v>96758555</v>
      </c>
      <c r="I72" s="31"/>
      <c r="J72" s="1"/>
      <c r="K72" s="1"/>
      <c r="L72" s="1"/>
      <c r="M72" s="1"/>
      <c r="N72" s="1"/>
      <c r="O72" s="1"/>
    </row>
    <row r="73" spans="1:15" ht="21" customHeight="1" x14ac:dyDescent="0.3">
      <c r="A73" s="8">
        <v>9900000000</v>
      </c>
      <c r="B73" s="9"/>
      <c r="C73" s="63" t="s">
        <v>10</v>
      </c>
      <c r="D73" s="64"/>
      <c r="E73" s="64"/>
      <c r="F73" s="64"/>
      <c r="G73" s="64"/>
      <c r="H73" s="25">
        <f>5408242+3500000+5000000+20000000+150000+1373200+17277495+80000+2970937+250000+1600000+4853186+29798495+4497000</f>
        <v>96758555</v>
      </c>
      <c r="I73" s="26"/>
      <c r="J73" s="1"/>
      <c r="K73" s="1"/>
      <c r="L73" s="1"/>
      <c r="M73" s="1"/>
      <c r="N73" s="1"/>
      <c r="O73" s="1"/>
    </row>
    <row r="74" spans="1:15" ht="111" customHeight="1" x14ac:dyDescent="0.3">
      <c r="A74" s="8" t="s">
        <v>61</v>
      </c>
      <c r="B74" s="9">
        <v>9770</v>
      </c>
      <c r="C74" s="76" t="s">
        <v>71</v>
      </c>
      <c r="D74" s="77"/>
      <c r="E74" s="77"/>
      <c r="F74" s="77"/>
      <c r="G74" s="77"/>
      <c r="H74" s="30">
        <f>H75</f>
        <v>5000000</v>
      </c>
      <c r="I74" s="31"/>
      <c r="J74" s="1"/>
      <c r="K74" s="1"/>
      <c r="L74" s="1"/>
      <c r="M74" s="1"/>
      <c r="N74" s="1"/>
      <c r="O74" s="1"/>
    </row>
    <row r="75" spans="1:15" ht="40.15" customHeight="1" x14ac:dyDescent="0.3">
      <c r="A75" s="8" t="s">
        <v>34</v>
      </c>
      <c r="B75" s="4"/>
      <c r="C75" s="23" t="s">
        <v>12</v>
      </c>
      <c r="D75" s="24"/>
      <c r="E75" s="24"/>
      <c r="F75" s="24"/>
      <c r="G75" s="24"/>
      <c r="H75" s="54">
        <f>5000000</f>
        <v>5000000</v>
      </c>
      <c r="I75" s="55"/>
      <c r="J75" s="1"/>
      <c r="K75" s="1"/>
      <c r="L75" s="1"/>
      <c r="M75" s="1"/>
      <c r="N75" s="1"/>
      <c r="O75" s="1"/>
    </row>
    <row r="76" spans="1:15" ht="69.599999999999994" customHeight="1" x14ac:dyDescent="0.3">
      <c r="A76" s="8" t="s">
        <v>11</v>
      </c>
      <c r="B76" s="4">
        <v>9770</v>
      </c>
      <c r="C76" s="59" t="s">
        <v>58</v>
      </c>
      <c r="D76" s="60"/>
      <c r="E76" s="60"/>
      <c r="F76" s="60"/>
      <c r="G76" s="60"/>
      <c r="H76" s="30">
        <f>H77</f>
        <v>6000000</v>
      </c>
      <c r="I76" s="31"/>
      <c r="J76" s="1"/>
      <c r="K76" s="1"/>
      <c r="L76" s="1"/>
      <c r="M76" s="1"/>
      <c r="N76" s="1"/>
      <c r="O76" s="1"/>
    </row>
    <row r="77" spans="1:15" ht="32.450000000000003" customHeight="1" x14ac:dyDescent="0.3">
      <c r="A77" s="8" t="s">
        <v>34</v>
      </c>
      <c r="B77" s="4"/>
      <c r="C77" s="23" t="s">
        <v>12</v>
      </c>
      <c r="D77" s="24"/>
      <c r="E77" s="24"/>
      <c r="F77" s="24"/>
      <c r="G77" s="24"/>
      <c r="H77" s="54">
        <f>6000000</f>
        <v>6000000</v>
      </c>
      <c r="I77" s="55"/>
      <c r="J77" s="1"/>
      <c r="K77" s="1"/>
      <c r="L77" s="1"/>
      <c r="M77" s="1"/>
      <c r="N77" s="1"/>
      <c r="O77" s="1"/>
    </row>
    <row r="78" spans="1:15" ht="97.9" customHeight="1" x14ac:dyDescent="0.3">
      <c r="A78" s="7" t="s">
        <v>11</v>
      </c>
      <c r="B78" s="4">
        <v>9770</v>
      </c>
      <c r="C78" s="59" t="s">
        <v>59</v>
      </c>
      <c r="D78" s="60"/>
      <c r="E78" s="60"/>
      <c r="F78" s="60"/>
      <c r="G78" s="60"/>
      <c r="H78" s="30">
        <f>H79</f>
        <v>2872388</v>
      </c>
      <c r="I78" s="31"/>
      <c r="J78" s="1"/>
      <c r="K78" s="1"/>
      <c r="L78" s="1"/>
      <c r="M78" s="1"/>
      <c r="N78" s="1"/>
      <c r="O78" s="1"/>
    </row>
    <row r="79" spans="1:15" ht="31.9" customHeight="1" x14ac:dyDescent="0.3">
      <c r="A79" s="7" t="s">
        <v>34</v>
      </c>
      <c r="B79" s="4"/>
      <c r="C79" s="23" t="s">
        <v>12</v>
      </c>
      <c r="D79" s="24"/>
      <c r="E79" s="24"/>
      <c r="F79" s="24"/>
      <c r="G79" s="24"/>
      <c r="H79" s="54">
        <f>2872388</f>
        <v>2872388</v>
      </c>
      <c r="I79" s="55"/>
      <c r="J79" s="1"/>
      <c r="K79" s="1"/>
      <c r="L79" s="1"/>
      <c r="M79" s="1"/>
      <c r="N79" s="1"/>
      <c r="O79" s="1"/>
    </row>
    <row r="80" spans="1:15" ht="109.15" customHeight="1" x14ac:dyDescent="0.3">
      <c r="A80" s="7" t="s">
        <v>11</v>
      </c>
      <c r="B80" s="4">
        <v>9770</v>
      </c>
      <c r="C80" s="27" t="s">
        <v>92</v>
      </c>
      <c r="D80" s="28"/>
      <c r="E80" s="28"/>
      <c r="F80" s="28"/>
      <c r="G80" s="29"/>
      <c r="H80" s="30">
        <f>H81</f>
        <v>1252000</v>
      </c>
      <c r="I80" s="31"/>
      <c r="J80" s="1"/>
      <c r="K80" s="1"/>
      <c r="L80" s="1"/>
      <c r="M80" s="1"/>
      <c r="N80" s="1"/>
      <c r="O80" s="1"/>
    </row>
    <row r="81" spans="1:15" ht="30" customHeight="1" x14ac:dyDescent="0.3">
      <c r="A81" s="7" t="s">
        <v>34</v>
      </c>
      <c r="B81" s="4"/>
      <c r="C81" s="23" t="s">
        <v>12</v>
      </c>
      <c r="D81" s="24"/>
      <c r="E81" s="24"/>
      <c r="F81" s="24"/>
      <c r="G81" s="24"/>
      <c r="H81" s="54">
        <f>1252000</f>
        <v>1252000</v>
      </c>
      <c r="I81" s="55"/>
      <c r="J81" s="1"/>
      <c r="K81" s="1"/>
      <c r="L81" s="1"/>
      <c r="M81" s="1"/>
      <c r="N81" s="1"/>
      <c r="O81" s="1"/>
    </row>
    <row r="82" spans="1:15" ht="94.15" customHeight="1" x14ac:dyDescent="0.3">
      <c r="A82" s="8" t="s">
        <v>11</v>
      </c>
      <c r="B82" s="4">
        <v>9770</v>
      </c>
      <c r="C82" s="47" t="s">
        <v>66</v>
      </c>
      <c r="D82" s="48"/>
      <c r="E82" s="48"/>
      <c r="F82" s="48"/>
      <c r="G82" s="49"/>
      <c r="H82" s="30">
        <f>H83</f>
        <v>405000</v>
      </c>
      <c r="I82" s="31"/>
      <c r="J82" s="1"/>
      <c r="K82" s="1"/>
      <c r="L82" s="1"/>
      <c r="M82" s="1"/>
      <c r="N82" s="1"/>
      <c r="O82" s="1"/>
    </row>
    <row r="83" spans="1:15" ht="30.6" customHeight="1" x14ac:dyDescent="0.3">
      <c r="A83" s="8" t="s">
        <v>34</v>
      </c>
      <c r="B83" s="4"/>
      <c r="C83" s="23" t="s">
        <v>12</v>
      </c>
      <c r="D83" s="24"/>
      <c r="E83" s="24"/>
      <c r="F83" s="24"/>
      <c r="G83" s="24"/>
      <c r="H83" s="54">
        <f>405000</f>
        <v>405000</v>
      </c>
      <c r="I83" s="55"/>
      <c r="J83" s="1"/>
      <c r="K83" s="1"/>
      <c r="L83" s="1"/>
      <c r="M83" s="1"/>
      <c r="N83" s="1"/>
      <c r="O83" s="1"/>
    </row>
    <row r="84" spans="1:15" ht="41.45" customHeight="1" x14ac:dyDescent="0.3">
      <c r="A84" s="8" t="s">
        <v>69</v>
      </c>
      <c r="B84" s="4">
        <v>9150</v>
      </c>
      <c r="C84" s="59" t="s">
        <v>70</v>
      </c>
      <c r="D84" s="60"/>
      <c r="E84" s="60"/>
      <c r="F84" s="60"/>
      <c r="G84" s="60"/>
      <c r="H84" s="30">
        <f>SUM(H85:I88)</f>
        <v>2333700.88</v>
      </c>
      <c r="I84" s="31"/>
      <c r="J84" s="1"/>
      <c r="K84" s="1"/>
      <c r="L84" s="1"/>
      <c r="M84" s="1"/>
      <c r="N84" s="1"/>
      <c r="O84" s="1"/>
    </row>
    <row r="85" spans="1:15" ht="30.6" customHeight="1" x14ac:dyDescent="0.3">
      <c r="A85" s="8" t="s">
        <v>36</v>
      </c>
      <c r="B85" s="4"/>
      <c r="C85" s="23" t="s">
        <v>20</v>
      </c>
      <c r="D85" s="24"/>
      <c r="E85" s="24"/>
      <c r="F85" s="24"/>
      <c r="G85" s="24"/>
      <c r="H85" s="25">
        <f>146884.68+226496.22</f>
        <v>373380.9</v>
      </c>
      <c r="I85" s="26"/>
      <c r="J85" s="1"/>
      <c r="K85" s="1"/>
      <c r="L85" s="1"/>
      <c r="M85" s="1"/>
      <c r="N85" s="1"/>
      <c r="O85" s="1"/>
    </row>
    <row r="86" spans="1:15" ht="30.6" customHeight="1" x14ac:dyDescent="0.3">
      <c r="A86" s="8" t="s">
        <v>40</v>
      </c>
      <c r="B86" s="4"/>
      <c r="C86" s="23" t="s">
        <v>24</v>
      </c>
      <c r="D86" s="24"/>
      <c r="E86" s="24"/>
      <c r="F86" s="24"/>
      <c r="G86" s="24"/>
      <c r="H86" s="25">
        <f>259581.77+246552</f>
        <v>506133.77</v>
      </c>
      <c r="I86" s="26"/>
      <c r="J86" s="1"/>
      <c r="K86" s="1"/>
      <c r="L86" s="1"/>
      <c r="M86" s="1"/>
      <c r="N86" s="1"/>
      <c r="O86" s="1"/>
    </row>
    <row r="87" spans="1:15" ht="30.6" customHeight="1" x14ac:dyDescent="0.3">
      <c r="A87" s="8" t="s">
        <v>41</v>
      </c>
      <c r="B87" s="4"/>
      <c r="C87" s="23" t="s">
        <v>25</v>
      </c>
      <c r="D87" s="24"/>
      <c r="E87" s="24"/>
      <c r="F87" s="24"/>
      <c r="G87" s="24"/>
      <c r="H87" s="25">
        <f>207202.48+267064.4</f>
        <v>474266.88</v>
      </c>
      <c r="I87" s="26"/>
      <c r="J87" s="1"/>
      <c r="K87" s="1"/>
      <c r="L87" s="1"/>
      <c r="M87" s="1"/>
      <c r="N87" s="1"/>
      <c r="O87" s="1"/>
    </row>
    <row r="88" spans="1:15" ht="30.6" customHeight="1" x14ac:dyDescent="0.3">
      <c r="A88" s="8" t="s">
        <v>39</v>
      </c>
      <c r="B88" s="4"/>
      <c r="C88" s="23" t="s">
        <v>23</v>
      </c>
      <c r="D88" s="24"/>
      <c r="E88" s="24"/>
      <c r="F88" s="24"/>
      <c r="G88" s="24"/>
      <c r="H88" s="25">
        <f>469847.08+510072.25</f>
        <v>979919.33000000007</v>
      </c>
      <c r="I88" s="26"/>
      <c r="J88" s="1"/>
      <c r="K88" s="1"/>
      <c r="L88" s="1"/>
      <c r="M88" s="1"/>
      <c r="N88" s="1"/>
      <c r="O88" s="1"/>
    </row>
    <row r="89" spans="1:15" ht="53.45" customHeight="1" x14ac:dyDescent="0.3">
      <c r="A89" s="8" t="s">
        <v>87</v>
      </c>
      <c r="B89" s="6" t="s">
        <v>55</v>
      </c>
      <c r="C89" s="59" t="s">
        <v>53</v>
      </c>
      <c r="D89" s="60"/>
      <c r="E89" s="60"/>
      <c r="F89" s="60"/>
      <c r="G89" s="60"/>
      <c r="H89" s="30">
        <f>H90</f>
        <v>281749</v>
      </c>
      <c r="I89" s="31"/>
      <c r="J89" s="1"/>
      <c r="K89" s="1"/>
      <c r="L89" s="1"/>
      <c r="M89" s="1"/>
      <c r="N89" s="1"/>
      <c r="O89" s="1"/>
    </row>
    <row r="90" spans="1:15" ht="26.45" customHeight="1" x14ac:dyDescent="0.3">
      <c r="A90" s="8">
        <v>9900000000</v>
      </c>
      <c r="B90" s="4"/>
      <c r="C90" s="23" t="s">
        <v>10</v>
      </c>
      <c r="D90" s="24"/>
      <c r="E90" s="24"/>
      <c r="F90" s="24"/>
      <c r="G90" s="24"/>
      <c r="H90" s="25">
        <f>281749</f>
        <v>281749</v>
      </c>
      <c r="I90" s="26"/>
      <c r="J90" s="1"/>
      <c r="K90" s="1"/>
      <c r="L90" s="1"/>
      <c r="M90" s="1"/>
      <c r="N90" s="1"/>
      <c r="O90" s="1"/>
    </row>
    <row r="91" spans="1:15" ht="368.45" customHeight="1" x14ac:dyDescent="0.3">
      <c r="A91" s="7" t="s">
        <v>73</v>
      </c>
      <c r="B91" s="4">
        <v>9241</v>
      </c>
      <c r="C91" s="47" t="s">
        <v>81</v>
      </c>
      <c r="D91" s="48"/>
      <c r="E91" s="48"/>
      <c r="F91" s="48"/>
      <c r="G91" s="49"/>
      <c r="H91" s="30">
        <f>H92</f>
        <v>1787028.29</v>
      </c>
      <c r="I91" s="31"/>
      <c r="J91" s="1"/>
      <c r="K91" s="1"/>
      <c r="L91" s="1"/>
      <c r="M91" s="1"/>
      <c r="N91" s="1"/>
      <c r="O91" s="1"/>
    </row>
    <row r="92" spans="1:15" ht="30.6" customHeight="1" x14ac:dyDescent="0.3">
      <c r="A92" s="7" t="s">
        <v>37</v>
      </c>
      <c r="B92" s="4"/>
      <c r="C92" s="23" t="s">
        <v>21</v>
      </c>
      <c r="D92" s="24"/>
      <c r="E92" s="24"/>
      <c r="F92" s="24"/>
      <c r="G92" s="24"/>
      <c r="H92" s="25">
        <f>1734398.51+52629.78</f>
        <v>1787028.29</v>
      </c>
      <c r="I92" s="26"/>
      <c r="J92" s="1"/>
      <c r="K92" s="1"/>
      <c r="L92" s="1"/>
      <c r="M92" s="1"/>
      <c r="N92" s="1"/>
      <c r="O92" s="1"/>
    </row>
    <row r="93" spans="1:15" ht="92.45" customHeight="1" x14ac:dyDescent="0.3">
      <c r="A93" s="7" t="s">
        <v>65</v>
      </c>
      <c r="B93" s="4">
        <v>9518</v>
      </c>
      <c r="C93" s="47" t="s">
        <v>64</v>
      </c>
      <c r="D93" s="48"/>
      <c r="E93" s="48"/>
      <c r="F93" s="48"/>
      <c r="G93" s="49"/>
      <c r="H93" s="30">
        <f>SUM(H94:I95)</f>
        <v>176560</v>
      </c>
      <c r="I93" s="31"/>
      <c r="J93" s="1"/>
      <c r="K93" s="1"/>
      <c r="L93" s="1"/>
      <c r="M93" s="1"/>
      <c r="N93" s="1"/>
      <c r="O93" s="1"/>
    </row>
    <row r="94" spans="1:15" ht="45" customHeight="1" x14ac:dyDescent="0.3">
      <c r="A94" s="7" t="s">
        <v>35</v>
      </c>
      <c r="B94" s="4"/>
      <c r="C94" s="23" t="s">
        <v>19</v>
      </c>
      <c r="D94" s="24"/>
      <c r="E94" s="24"/>
      <c r="F94" s="24"/>
      <c r="G94" s="24"/>
      <c r="H94" s="25">
        <f>88280</f>
        <v>88280</v>
      </c>
      <c r="I94" s="26"/>
      <c r="J94" s="1"/>
      <c r="K94" s="1"/>
      <c r="L94" s="1"/>
      <c r="M94" s="1"/>
      <c r="N94" s="1"/>
      <c r="O94" s="1"/>
    </row>
    <row r="95" spans="1:15" ht="39.6" customHeight="1" x14ac:dyDescent="0.3">
      <c r="A95" s="7" t="s">
        <v>41</v>
      </c>
      <c r="B95" s="4"/>
      <c r="C95" s="23" t="s">
        <v>25</v>
      </c>
      <c r="D95" s="24"/>
      <c r="E95" s="24"/>
      <c r="F95" s="24"/>
      <c r="G95" s="24"/>
      <c r="H95" s="25">
        <f>88280</f>
        <v>88280</v>
      </c>
      <c r="I95" s="26"/>
      <c r="J95" s="1"/>
      <c r="K95" s="1"/>
      <c r="L95" s="1"/>
      <c r="M95" s="1"/>
      <c r="N95" s="1"/>
      <c r="O95" s="1"/>
    </row>
    <row r="96" spans="1:15" ht="82.9" customHeight="1" x14ac:dyDescent="0.3">
      <c r="A96" s="7" t="s">
        <v>30</v>
      </c>
      <c r="B96" s="4">
        <v>9770</v>
      </c>
      <c r="C96" s="27" t="s">
        <v>60</v>
      </c>
      <c r="D96" s="28"/>
      <c r="E96" s="28"/>
      <c r="F96" s="28"/>
      <c r="G96" s="29"/>
      <c r="H96" s="30">
        <f>H97</f>
        <v>1516460</v>
      </c>
      <c r="I96" s="31"/>
      <c r="J96" s="1"/>
      <c r="K96" s="1"/>
      <c r="L96" s="1"/>
      <c r="M96" s="1"/>
      <c r="N96" s="1"/>
      <c r="O96" s="1"/>
    </row>
    <row r="97" spans="1:15" ht="39.6" customHeight="1" x14ac:dyDescent="0.3">
      <c r="A97" s="7" t="s">
        <v>34</v>
      </c>
      <c r="B97" s="4"/>
      <c r="C97" s="23" t="s">
        <v>12</v>
      </c>
      <c r="D97" s="24"/>
      <c r="E97" s="24"/>
      <c r="F97" s="24"/>
      <c r="G97" s="24"/>
      <c r="H97" s="54">
        <f>1516460</f>
        <v>1516460</v>
      </c>
      <c r="I97" s="55"/>
      <c r="J97" s="1"/>
      <c r="K97" s="1"/>
      <c r="L97" s="1"/>
      <c r="M97" s="1"/>
      <c r="N97" s="1"/>
      <c r="O97" s="1"/>
    </row>
    <row r="98" spans="1:15" ht="388.9" customHeight="1" x14ac:dyDescent="0.3">
      <c r="A98" s="20" t="s">
        <v>74</v>
      </c>
      <c r="B98" s="4">
        <v>9242</v>
      </c>
      <c r="C98" s="47" t="s">
        <v>84</v>
      </c>
      <c r="D98" s="48"/>
      <c r="E98" s="48"/>
      <c r="F98" s="48"/>
      <c r="G98" s="49"/>
      <c r="H98" s="30">
        <f>SUM(H99:I101)</f>
        <v>8960818.8099999987</v>
      </c>
      <c r="I98" s="31"/>
      <c r="J98" s="1"/>
      <c r="K98" s="1"/>
      <c r="L98" s="1"/>
      <c r="M98" s="1"/>
      <c r="N98" s="1"/>
      <c r="O98" s="1"/>
    </row>
    <row r="99" spans="1:15" ht="29.45" customHeight="1" x14ac:dyDescent="0.3">
      <c r="A99" s="20" t="s">
        <v>39</v>
      </c>
      <c r="B99" s="4"/>
      <c r="C99" s="23" t="s">
        <v>23</v>
      </c>
      <c r="D99" s="24"/>
      <c r="E99" s="24"/>
      <c r="F99" s="24"/>
      <c r="G99" s="24"/>
      <c r="H99" s="25">
        <f>2345725.21</f>
        <v>2345725.21</v>
      </c>
      <c r="I99" s="26"/>
      <c r="J99" s="1"/>
      <c r="K99" s="1"/>
      <c r="L99" s="1"/>
      <c r="M99" s="1"/>
      <c r="N99" s="1"/>
      <c r="O99" s="1"/>
    </row>
    <row r="100" spans="1:15" ht="30.6" customHeight="1" x14ac:dyDescent="0.3">
      <c r="A100" s="20" t="s">
        <v>40</v>
      </c>
      <c r="B100" s="4"/>
      <c r="C100" s="23" t="s">
        <v>24</v>
      </c>
      <c r="D100" s="24"/>
      <c r="E100" s="24"/>
      <c r="F100" s="24"/>
      <c r="G100" s="24"/>
      <c r="H100" s="25">
        <f>1841932.98+55892.88+2368677.53</f>
        <v>4266503.3899999997</v>
      </c>
      <c r="I100" s="26"/>
      <c r="J100" s="1"/>
      <c r="K100" s="1"/>
      <c r="L100" s="1"/>
      <c r="M100" s="1"/>
      <c r="N100" s="1"/>
      <c r="O100" s="1"/>
    </row>
    <row r="101" spans="1:15" ht="30.6" customHeight="1" x14ac:dyDescent="0.3">
      <c r="A101" s="20" t="s">
        <v>41</v>
      </c>
      <c r="B101" s="4"/>
      <c r="C101" s="23" t="s">
        <v>25</v>
      </c>
      <c r="D101" s="24"/>
      <c r="E101" s="24"/>
      <c r="F101" s="24"/>
      <c r="G101" s="24"/>
      <c r="H101" s="25">
        <f>2348590.21</f>
        <v>2348590.21</v>
      </c>
      <c r="I101" s="26"/>
      <c r="J101" s="1"/>
      <c r="K101" s="1"/>
      <c r="L101" s="1"/>
      <c r="M101" s="1"/>
      <c r="N101" s="1"/>
      <c r="O101" s="1"/>
    </row>
    <row r="102" spans="1:15" ht="52.9" customHeight="1" x14ac:dyDescent="0.3">
      <c r="A102" s="8" t="s">
        <v>63</v>
      </c>
      <c r="B102" s="6" t="s">
        <v>55</v>
      </c>
      <c r="C102" s="59" t="s">
        <v>53</v>
      </c>
      <c r="D102" s="60"/>
      <c r="E102" s="60"/>
      <c r="F102" s="60"/>
      <c r="G102" s="60"/>
      <c r="H102" s="30">
        <f>H103</f>
        <v>3192400</v>
      </c>
      <c r="I102" s="31"/>
      <c r="J102" s="1"/>
      <c r="K102" s="1"/>
      <c r="L102" s="1"/>
      <c r="M102" s="1"/>
      <c r="N102" s="1"/>
      <c r="O102" s="1"/>
    </row>
    <row r="103" spans="1:15" ht="24.6" customHeight="1" x14ac:dyDescent="0.3">
      <c r="A103" s="8">
        <v>9900000000</v>
      </c>
      <c r="B103" s="4"/>
      <c r="C103" s="23" t="s">
        <v>10</v>
      </c>
      <c r="D103" s="24"/>
      <c r="E103" s="24"/>
      <c r="F103" s="24"/>
      <c r="G103" s="24"/>
      <c r="H103" s="25">
        <f>1592400+1600000</f>
        <v>3192400</v>
      </c>
      <c r="I103" s="26"/>
      <c r="J103" s="1"/>
      <c r="K103" s="1"/>
      <c r="L103" s="1"/>
      <c r="M103" s="1"/>
      <c r="N103" s="1"/>
      <c r="O103" s="1"/>
    </row>
    <row r="104" spans="1:15" ht="163.9" customHeight="1" x14ac:dyDescent="0.3">
      <c r="A104" s="7" t="s">
        <v>76</v>
      </c>
      <c r="B104" s="6" t="s">
        <v>77</v>
      </c>
      <c r="C104" s="59" t="s">
        <v>78</v>
      </c>
      <c r="D104" s="60"/>
      <c r="E104" s="60"/>
      <c r="F104" s="60"/>
      <c r="G104" s="60"/>
      <c r="H104" s="30">
        <f>H105</f>
        <v>3000000</v>
      </c>
      <c r="I104" s="31"/>
      <c r="J104" s="1"/>
      <c r="K104" s="1"/>
      <c r="L104" s="1"/>
      <c r="M104" s="1"/>
      <c r="N104" s="1"/>
      <c r="O104" s="1"/>
    </row>
    <row r="105" spans="1:15" ht="36" customHeight="1" x14ac:dyDescent="0.3">
      <c r="A105" s="7" t="s">
        <v>79</v>
      </c>
      <c r="B105" s="4"/>
      <c r="C105" s="23" t="s">
        <v>80</v>
      </c>
      <c r="D105" s="24"/>
      <c r="E105" s="24"/>
      <c r="F105" s="24"/>
      <c r="G105" s="24"/>
      <c r="H105" s="25">
        <f>3000000</f>
        <v>3000000</v>
      </c>
      <c r="I105" s="26"/>
      <c r="J105" s="1"/>
      <c r="K105" s="1"/>
      <c r="L105" s="1"/>
      <c r="M105" s="1"/>
      <c r="N105" s="1"/>
      <c r="O105" s="1"/>
    </row>
    <row r="106" spans="1:15" ht="22.15" customHeight="1" x14ac:dyDescent="0.3">
      <c r="A106" s="56" t="s">
        <v>13</v>
      </c>
      <c r="B106" s="57"/>
      <c r="C106" s="57"/>
      <c r="D106" s="57"/>
      <c r="E106" s="57"/>
      <c r="F106" s="57"/>
      <c r="G106" s="57"/>
      <c r="H106" s="57"/>
      <c r="I106" s="58"/>
      <c r="J106" s="1"/>
      <c r="K106" s="1"/>
      <c r="L106" s="1"/>
      <c r="M106" s="1"/>
      <c r="N106" s="1"/>
      <c r="O106" s="1"/>
    </row>
    <row r="107" spans="1:15" ht="93" customHeight="1" x14ac:dyDescent="0.3">
      <c r="A107" s="8" t="s">
        <v>88</v>
      </c>
      <c r="B107" s="9">
        <v>9770</v>
      </c>
      <c r="C107" s="76" t="s">
        <v>91</v>
      </c>
      <c r="D107" s="77"/>
      <c r="E107" s="77"/>
      <c r="F107" s="77"/>
      <c r="G107" s="77"/>
      <c r="H107" s="30">
        <f>H108</f>
        <v>5076330</v>
      </c>
      <c r="I107" s="31"/>
      <c r="J107" s="1"/>
      <c r="K107" s="1"/>
      <c r="L107" s="1"/>
      <c r="M107" s="1"/>
      <c r="N107" s="1"/>
      <c r="O107" s="1"/>
    </row>
    <row r="108" spans="1:15" ht="33" customHeight="1" x14ac:dyDescent="0.3">
      <c r="A108" s="8" t="s">
        <v>34</v>
      </c>
      <c r="B108" s="4"/>
      <c r="C108" s="23" t="s">
        <v>12</v>
      </c>
      <c r="D108" s="24"/>
      <c r="E108" s="24"/>
      <c r="F108" s="24"/>
      <c r="G108" s="24"/>
      <c r="H108" s="54">
        <f>5076330</f>
        <v>5076330</v>
      </c>
      <c r="I108" s="55"/>
      <c r="J108" s="1"/>
      <c r="K108" s="1"/>
      <c r="L108" s="1"/>
      <c r="M108" s="1"/>
      <c r="N108" s="1"/>
      <c r="O108" s="1"/>
    </row>
    <row r="109" spans="1:15" ht="58.15" customHeight="1" x14ac:dyDescent="0.3">
      <c r="A109" s="8" t="s">
        <v>52</v>
      </c>
      <c r="B109" s="6" t="s">
        <v>55</v>
      </c>
      <c r="C109" s="59" t="s">
        <v>53</v>
      </c>
      <c r="D109" s="60"/>
      <c r="E109" s="60"/>
      <c r="F109" s="60"/>
      <c r="G109" s="60"/>
      <c r="H109" s="30">
        <f>H110</f>
        <v>42773449</v>
      </c>
      <c r="I109" s="31"/>
      <c r="J109" s="1"/>
      <c r="K109" s="1"/>
      <c r="L109" s="1"/>
      <c r="M109" s="1"/>
      <c r="N109" s="1"/>
      <c r="O109" s="1"/>
    </row>
    <row r="110" spans="1:15" ht="19.149999999999999" customHeight="1" x14ac:dyDescent="0.3">
      <c r="A110" s="8">
        <v>9900000000</v>
      </c>
      <c r="B110" s="4"/>
      <c r="C110" s="23" t="s">
        <v>10</v>
      </c>
      <c r="D110" s="24"/>
      <c r="E110" s="24"/>
      <c r="F110" s="24"/>
      <c r="G110" s="24"/>
      <c r="H110" s="25">
        <f>22291758+6500000+626800+2722505+2014205+3918940-2970937+4166665+2302008+1201505</f>
        <v>42773449</v>
      </c>
      <c r="I110" s="26"/>
      <c r="J110" s="1"/>
      <c r="K110" s="1"/>
      <c r="L110" s="1"/>
      <c r="M110" s="1"/>
      <c r="N110" s="1"/>
      <c r="O110" s="1"/>
    </row>
    <row r="111" spans="1:15" ht="52.15" customHeight="1" x14ac:dyDescent="0.3">
      <c r="A111" s="8" t="s">
        <v>87</v>
      </c>
      <c r="B111" s="6" t="s">
        <v>55</v>
      </c>
      <c r="C111" s="59" t="s">
        <v>53</v>
      </c>
      <c r="D111" s="60"/>
      <c r="E111" s="60"/>
      <c r="F111" s="60"/>
      <c r="G111" s="60"/>
      <c r="H111" s="30">
        <f>H112</f>
        <v>1718251</v>
      </c>
      <c r="I111" s="31"/>
      <c r="J111" s="1"/>
      <c r="K111" s="1"/>
      <c r="L111" s="1"/>
      <c r="M111" s="1"/>
      <c r="N111" s="1"/>
      <c r="O111" s="1"/>
    </row>
    <row r="112" spans="1:15" ht="19.149999999999999" customHeight="1" x14ac:dyDescent="0.3">
      <c r="A112" s="8">
        <v>9900000000</v>
      </c>
      <c r="B112" s="4"/>
      <c r="C112" s="23" t="s">
        <v>10</v>
      </c>
      <c r="D112" s="24"/>
      <c r="E112" s="24"/>
      <c r="F112" s="24"/>
      <c r="G112" s="24"/>
      <c r="H112" s="25">
        <f>1718251</f>
        <v>1718251</v>
      </c>
      <c r="I112" s="26"/>
      <c r="J112" s="1"/>
      <c r="K112" s="1"/>
      <c r="L112" s="1"/>
      <c r="M112" s="1"/>
      <c r="N112" s="1"/>
      <c r="O112" s="1"/>
    </row>
    <row r="113" spans="1:15" ht="49.9" customHeight="1" x14ac:dyDescent="0.3">
      <c r="A113" s="8" t="s">
        <v>86</v>
      </c>
      <c r="B113" s="6" t="s">
        <v>55</v>
      </c>
      <c r="C113" s="59" t="s">
        <v>53</v>
      </c>
      <c r="D113" s="60"/>
      <c r="E113" s="60"/>
      <c r="F113" s="60"/>
      <c r="G113" s="60"/>
      <c r="H113" s="30">
        <f>H114</f>
        <v>30000000</v>
      </c>
      <c r="I113" s="31"/>
      <c r="J113" s="1"/>
      <c r="K113" s="1"/>
      <c r="L113" s="1"/>
      <c r="M113" s="1"/>
      <c r="N113" s="1"/>
      <c r="O113" s="1"/>
    </row>
    <row r="114" spans="1:15" ht="23.45" customHeight="1" x14ac:dyDescent="0.3">
      <c r="A114" s="8">
        <v>9900000000</v>
      </c>
      <c r="B114" s="4"/>
      <c r="C114" s="23" t="s">
        <v>10</v>
      </c>
      <c r="D114" s="24"/>
      <c r="E114" s="24"/>
      <c r="F114" s="24"/>
      <c r="G114" s="24"/>
      <c r="H114" s="25">
        <f>30000000</f>
        <v>30000000</v>
      </c>
      <c r="I114" s="26"/>
      <c r="J114" s="1"/>
      <c r="K114" s="1"/>
      <c r="L114" s="1"/>
      <c r="M114" s="1"/>
      <c r="N114" s="1"/>
      <c r="O114" s="1"/>
    </row>
    <row r="115" spans="1:15" ht="55.15" customHeight="1" x14ac:dyDescent="0.3">
      <c r="A115" s="20" t="s">
        <v>63</v>
      </c>
      <c r="B115" s="6" t="s">
        <v>55</v>
      </c>
      <c r="C115" s="59" t="s">
        <v>53</v>
      </c>
      <c r="D115" s="60"/>
      <c r="E115" s="60"/>
      <c r="F115" s="60"/>
      <c r="G115" s="60"/>
      <c r="H115" s="30">
        <f>H116</f>
        <v>6407600</v>
      </c>
      <c r="I115" s="31"/>
      <c r="J115" s="1"/>
      <c r="K115" s="1"/>
      <c r="L115" s="1"/>
      <c r="M115" s="1"/>
      <c r="N115" s="1"/>
      <c r="O115" s="1"/>
    </row>
    <row r="116" spans="1:15" ht="23.45" customHeight="1" x14ac:dyDescent="0.3">
      <c r="A116" s="20">
        <v>9900000000</v>
      </c>
      <c r="B116" s="4"/>
      <c r="C116" s="23" t="s">
        <v>10</v>
      </c>
      <c r="D116" s="24"/>
      <c r="E116" s="24"/>
      <c r="F116" s="24"/>
      <c r="G116" s="24"/>
      <c r="H116" s="25">
        <f>1407600+5000000</f>
        <v>6407600</v>
      </c>
      <c r="I116" s="26"/>
      <c r="J116" s="1"/>
      <c r="K116" s="1"/>
      <c r="L116" s="1"/>
      <c r="M116" s="1"/>
      <c r="N116" s="1"/>
      <c r="O116" s="1"/>
    </row>
    <row r="117" spans="1:15" ht="20.45" customHeight="1" x14ac:dyDescent="0.3">
      <c r="A117" s="9"/>
      <c r="B117" s="4"/>
      <c r="C117" s="79" t="s">
        <v>14</v>
      </c>
      <c r="D117" s="80"/>
      <c r="E117" s="80"/>
      <c r="F117" s="80"/>
      <c r="G117" s="80"/>
      <c r="H117" s="65">
        <f>SUM(H118:I119)</f>
        <v>872616324.9799999</v>
      </c>
      <c r="I117" s="66"/>
      <c r="J117" s="1"/>
      <c r="K117" s="1"/>
      <c r="L117" s="1"/>
      <c r="M117" s="1"/>
      <c r="N117" s="1"/>
      <c r="O117" s="1"/>
    </row>
    <row r="118" spans="1:15" ht="29.45" customHeight="1" x14ac:dyDescent="0.3">
      <c r="A118" s="8"/>
      <c r="B118" s="4"/>
      <c r="C118" s="59" t="s">
        <v>16</v>
      </c>
      <c r="D118" s="60"/>
      <c r="E118" s="60"/>
      <c r="F118" s="60"/>
      <c r="G118" s="60"/>
      <c r="H118" s="30">
        <f>H58+H60+H68+H70+H72+H74+H76+H78+H80+H82+H84+H89+H91+H93+H96+H98+H102+H104</f>
        <v>786640694.9799999</v>
      </c>
      <c r="I118" s="31"/>
      <c r="J118" s="12"/>
      <c r="K118" s="12"/>
      <c r="L118" s="1"/>
      <c r="M118" s="1"/>
      <c r="N118" s="1"/>
      <c r="O118" s="1"/>
    </row>
    <row r="119" spans="1:15" ht="27.6" customHeight="1" x14ac:dyDescent="0.3">
      <c r="A119" s="9"/>
      <c r="B119" s="4"/>
      <c r="C119" s="59" t="s">
        <v>15</v>
      </c>
      <c r="D119" s="60"/>
      <c r="E119" s="60"/>
      <c r="F119" s="60"/>
      <c r="G119" s="60"/>
      <c r="H119" s="30">
        <f>H109+H115+H113+H111+H107</f>
        <v>85975630</v>
      </c>
      <c r="I119" s="31"/>
      <c r="J119" s="1"/>
      <c r="K119" s="1"/>
      <c r="L119" s="1"/>
      <c r="M119" s="1"/>
      <c r="N119" s="1"/>
      <c r="O119" s="1"/>
    </row>
    <row r="120" spans="1:15" ht="51" customHeight="1" x14ac:dyDescent="0.3">
      <c r="A120" s="1"/>
      <c r="B120" s="1"/>
      <c r="C120" s="1"/>
      <c r="D120" s="1"/>
      <c r="E120" s="1"/>
      <c r="F120" s="1"/>
      <c r="G120" s="1"/>
      <c r="H120" s="1"/>
      <c r="I120" s="1"/>
      <c r="J120" s="1"/>
      <c r="K120" s="1"/>
      <c r="L120" s="1"/>
      <c r="M120" s="1"/>
      <c r="N120" s="1"/>
      <c r="O120" s="1"/>
    </row>
    <row r="121" spans="1:15" ht="40.9" customHeight="1" x14ac:dyDescent="0.35">
      <c r="A121" s="93" t="s">
        <v>93</v>
      </c>
      <c r="B121" s="93"/>
      <c r="C121" s="93"/>
      <c r="D121" s="93"/>
      <c r="E121" s="21"/>
      <c r="F121" s="21"/>
      <c r="G121" s="94" t="s">
        <v>94</v>
      </c>
      <c r="H121" s="94"/>
      <c r="I121" s="94"/>
      <c r="J121" s="1"/>
      <c r="K121" s="1"/>
      <c r="L121" s="1"/>
      <c r="M121" s="1"/>
      <c r="N121" s="1"/>
      <c r="O121" s="1"/>
    </row>
    <row r="122" spans="1:15" ht="20.25" customHeight="1" x14ac:dyDescent="0.3">
      <c r="A122" s="78"/>
      <c r="B122" s="78"/>
      <c r="C122" s="78"/>
      <c r="D122" s="78"/>
      <c r="E122" s="78"/>
      <c r="F122" s="78"/>
      <c r="G122" s="78"/>
      <c r="H122" s="78"/>
      <c r="I122" s="78"/>
      <c r="J122" s="1"/>
      <c r="K122" s="1"/>
      <c r="L122" s="1"/>
      <c r="M122" s="1"/>
      <c r="N122" s="1"/>
      <c r="O122" s="1"/>
    </row>
    <row r="123" spans="1:15" ht="23.25" x14ac:dyDescent="0.35">
      <c r="A123" s="3"/>
      <c r="B123" s="2"/>
      <c r="C123" s="2"/>
      <c r="D123" s="2"/>
      <c r="E123" s="2"/>
      <c r="F123" s="2"/>
      <c r="G123" s="2"/>
      <c r="H123" s="2"/>
      <c r="I123" s="2"/>
      <c r="J123" s="1"/>
      <c r="K123" s="1"/>
      <c r="L123" s="1"/>
      <c r="M123" s="1"/>
      <c r="N123" s="1"/>
      <c r="O123" s="1"/>
    </row>
    <row r="124" spans="1:15" ht="18.75" x14ac:dyDescent="0.3">
      <c r="A124" s="1"/>
      <c r="B124" s="1"/>
      <c r="C124" s="1"/>
      <c r="D124" s="1"/>
      <c r="E124" s="1"/>
      <c r="F124" s="1"/>
      <c r="G124" s="1"/>
      <c r="H124" s="1"/>
      <c r="I124" s="1"/>
      <c r="J124" s="1"/>
      <c r="K124" s="1"/>
      <c r="L124" s="1"/>
      <c r="M124" s="1"/>
      <c r="N124" s="1"/>
      <c r="O124" s="1"/>
    </row>
    <row r="125" spans="1:15" ht="18.75" x14ac:dyDescent="0.3">
      <c r="A125" s="1"/>
      <c r="B125" s="1"/>
      <c r="C125" s="1"/>
      <c r="D125" s="1"/>
      <c r="E125" s="1"/>
      <c r="F125" s="1"/>
      <c r="G125" s="1"/>
      <c r="H125" s="1"/>
      <c r="I125" s="1"/>
      <c r="J125" s="1"/>
      <c r="K125" s="1"/>
      <c r="L125" s="1"/>
      <c r="M125" s="1"/>
      <c r="N125" s="1"/>
      <c r="O125" s="1"/>
    </row>
    <row r="126" spans="1:15" ht="18.75" x14ac:dyDescent="0.3">
      <c r="A126" s="1"/>
      <c r="B126" s="1"/>
      <c r="C126" s="1"/>
      <c r="D126" s="1"/>
      <c r="E126" s="1"/>
      <c r="F126" s="1"/>
      <c r="G126" s="1"/>
      <c r="H126" s="1"/>
      <c r="I126" s="1"/>
      <c r="J126" s="1"/>
      <c r="K126" s="1"/>
      <c r="L126" s="1"/>
      <c r="M126" s="1"/>
      <c r="N126" s="1"/>
      <c r="O126" s="1"/>
    </row>
    <row r="127" spans="1:15" ht="18.75" x14ac:dyDescent="0.3">
      <c r="A127" s="1"/>
      <c r="B127" s="1"/>
      <c r="C127" s="1"/>
      <c r="D127" s="1"/>
      <c r="E127" s="1"/>
      <c r="F127" s="1"/>
      <c r="G127" s="1"/>
      <c r="H127" s="1"/>
      <c r="I127" s="1"/>
      <c r="J127" s="1"/>
      <c r="K127" s="1"/>
      <c r="L127" s="1"/>
      <c r="M127" s="1"/>
      <c r="N127" s="1"/>
      <c r="O127" s="1"/>
    </row>
    <row r="128" spans="1:15" ht="18.75" x14ac:dyDescent="0.3">
      <c r="A128" s="1"/>
      <c r="B128" s="1"/>
      <c r="C128" s="1"/>
      <c r="D128" s="1"/>
      <c r="E128" s="1"/>
      <c r="F128" s="1"/>
      <c r="G128" s="1"/>
      <c r="H128" s="1"/>
      <c r="I128" s="1"/>
      <c r="J128" s="1"/>
      <c r="K128" s="1"/>
      <c r="L128" s="1"/>
      <c r="M128" s="1"/>
      <c r="N128" s="1"/>
      <c r="O128" s="1"/>
    </row>
    <row r="129" spans="1:15" ht="18.75" x14ac:dyDescent="0.3">
      <c r="A129" s="1"/>
      <c r="B129" s="1"/>
      <c r="C129" s="1"/>
      <c r="D129" s="1"/>
      <c r="E129" s="1"/>
      <c r="F129" s="1"/>
      <c r="G129" s="1"/>
      <c r="H129" s="1"/>
      <c r="I129" s="1"/>
      <c r="J129" s="1"/>
      <c r="K129" s="1"/>
      <c r="L129" s="1"/>
      <c r="M129" s="1"/>
      <c r="N129" s="1"/>
      <c r="O129" s="1"/>
    </row>
    <row r="130" spans="1:15" ht="18.75" x14ac:dyDescent="0.3">
      <c r="A130" s="1"/>
      <c r="B130" s="1"/>
      <c r="C130" s="1"/>
      <c r="D130" s="1"/>
      <c r="E130" s="1"/>
      <c r="F130" s="1"/>
      <c r="G130" s="1"/>
      <c r="H130" s="1"/>
      <c r="I130" s="1"/>
      <c r="J130" s="1"/>
      <c r="K130" s="1"/>
      <c r="L130" s="1"/>
      <c r="M130" s="1"/>
      <c r="N130" s="1"/>
      <c r="O130" s="1"/>
    </row>
    <row r="131" spans="1:15" ht="18.75" x14ac:dyDescent="0.3">
      <c r="A131" s="1"/>
      <c r="B131" s="1"/>
      <c r="C131" s="1"/>
      <c r="D131" s="1"/>
      <c r="E131" s="1"/>
      <c r="F131" s="1"/>
      <c r="G131" s="1"/>
      <c r="H131" s="1"/>
      <c r="I131" s="1"/>
      <c r="J131" s="1"/>
      <c r="K131" s="1"/>
      <c r="L131" s="1"/>
      <c r="M131" s="1"/>
      <c r="N131" s="1"/>
      <c r="O131" s="1"/>
    </row>
    <row r="132" spans="1:15" ht="18.75" x14ac:dyDescent="0.3">
      <c r="A132" s="1"/>
      <c r="B132" s="1"/>
      <c r="C132" s="1"/>
      <c r="D132" s="1"/>
      <c r="E132" s="1"/>
      <c r="F132" s="1"/>
      <c r="G132" s="1"/>
      <c r="H132" s="1"/>
      <c r="I132" s="1"/>
      <c r="J132" s="1"/>
      <c r="K132" s="1"/>
      <c r="L132" s="1"/>
      <c r="M132" s="1"/>
      <c r="N132" s="1"/>
      <c r="O132" s="1"/>
    </row>
    <row r="133" spans="1:15" ht="18.75" x14ac:dyDescent="0.3">
      <c r="A133" s="1"/>
      <c r="B133" s="1"/>
      <c r="C133" s="1"/>
      <c r="D133" s="1"/>
      <c r="E133" s="1"/>
      <c r="F133" s="1"/>
      <c r="G133" s="1"/>
      <c r="H133" s="1"/>
      <c r="I133" s="1"/>
      <c r="J133" s="1"/>
      <c r="K133" s="1"/>
      <c r="L133" s="1"/>
      <c r="M133" s="1"/>
      <c r="N133" s="1"/>
      <c r="O133" s="1"/>
    </row>
    <row r="134" spans="1:15" ht="18.75" x14ac:dyDescent="0.3">
      <c r="A134" s="1"/>
      <c r="B134" s="1"/>
      <c r="C134" s="1"/>
      <c r="D134" s="1"/>
      <c r="E134" s="1"/>
      <c r="F134" s="1"/>
      <c r="G134" s="1"/>
      <c r="H134" s="1"/>
      <c r="I134" s="1"/>
      <c r="J134" s="1"/>
      <c r="K134" s="1"/>
      <c r="L134" s="1"/>
      <c r="M134" s="1"/>
      <c r="N134" s="1"/>
      <c r="O134" s="1"/>
    </row>
    <row r="135" spans="1:15" ht="18.75" x14ac:dyDescent="0.3">
      <c r="A135" s="1"/>
      <c r="B135" s="1"/>
      <c r="C135" s="1"/>
      <c r="D135" s="1"/>
      <c r="E135" s="1"/>
      <c r="F135" s="1"/>
      <c r="G135" s="1"/>
      <c r="H135" s="1"/>
      <c r="I135" s="1"/>
      <c r="J135" s="1"/>
      <c r="K135" s="1"/>
      <c r="L135" s="1"/>
      <c r="M135" s="1"/>
      <c r="N135" s="1"/>
      <c r="O135" s="1"/>
    </row>
    <row r="136" spans="1:15" ht="18.75" x14ac:dyDescent="0.3">
      <c r="A136" s="1"/>
      <c r="B136" s="1"/>
      <c r="C136" s="1"/>
      <c r="D136" s="1"/>
      <c r="E136" s="1"/>
      <c r="F136" s="1"/>
      <c r="G136" s="1"/>
      <c r="H136" s="1"/>
      <c r="I136" s="1"/>
      <c r="J136" s="1"/>
      <c r="K136" s="1"/>
      <c r="L136" s="1"/>
      <c r="M136" s="1"/>
      <c r="N136" s="1"/>
      <c r="O136" s="1"/>
    </row>
    <row r="137" spans="1:15" ht="18.75" x14ac:dyDescent="0.3">
      <c r="A137" s="1"/>
      <c r="B137" s="1"/>
      <c r="C137" s="1"/>
      <c r="D137" s="1"/>
      <c r="E137" s="1"/>
      <c r="F137" s="1"/>
      <c r="G137" s="1"/>
      <c r="H137" s="1"/>
      <c r="I137" s="1"/>
      <c r="J137" s="1"/>
      <c r="K137" s="1"/>
      <c r="L137" s="1"/>
      <c r="M137" s="1"/>
      <c r="N137" s="1"/>
      <c r="O137" s="1"/>
    </row>
    <row r="138" spans="1:15" ht="18.75" x14ac:dyDescent="0.3">
      <c r="A138" s="1"/>
      <c r="B138" s="1"/>
      <c r="C138" s="1"/>
      <c r="D138" s="1"/>
      <c r="E138" s="1"/>
      <c r="F138" s="1"/>
      <c r="G138" s="1"/>
      <c r="H138" s="1"/>
      <c r="I138" s="1"/>
      <c r="J138" s="1"/>
      <c r="K138" s="1"/>
      <c r="L138" s="1"/>
      <c r="M138" s="1"/>
      <c r="N138" s="1"/>
      <c r="O138" s="1"/>
    </row>
    <row r="139" spans="1:15" ht="18.75" x14ac:dyDescent="0.3">
      <c r="A139" s="1"/>
      <c r="B139" s="1"/>
      <c r="C139" s="1"/>
      <c r="D139" s="1"/>
      <c r="E139" s="1"/>
      <c r="F139" s="1"/>
      <c r="G139" s="1"/>
      <c r="H139" s="1"/>
      <c r="I139" s="1"/>
      <c r="J139" s="1"/>
      <c r="K139" s="1"/>
      <c r="L139" s="1"/>
      <c r="M139" s="1"/>
      <c r="N139" s="1"/>
      <c r="O139" s="1"/>
    </row>
    <row r="140" spans="1:15" ht="18.75" x14ac:dyDescent="0.3">
      <c r="A140" s="1"/>
      <c r="B140" s="1"/>
      <c r="C140" s="1"/>
      <c r="D140" s="1"/>
      <c r="E140" s="1"/>
      <c r="F140" s="1"/>
      <c r="G140" s="1"/>
      <c r="H140" s="1"/>
      <c r="I140" s="1"/>
      <c r="J140" s="1"/>
      <c r="K140" s="1"/>
      <c r="L140" s="1"/>
      <c r="M140" s="1"/>
      <c r="N140" s="1"/>
      <c r="O140" s="1"/>
    </row>
    <row r="141" spans="1:15" ht="18.75" x14ac:dyDescent="0.3">
      <c r="A141" s="1"/>
      <c r="B141" s="1"/>
      <c r="C141" s="1"/>
      <c r="D141" s="1"/>
      <c r="E141" s="1"/>
      <c r="F141" s="1"/>
      <c r="G141" s="1"/>
      <c r="H141" s="1"/>
      <c r="I141" s="1"/>
      <c r="J141" s="1"/>
      <c r="K141" s="1"/>
      <c r="L141" s="1"/>
      <c r="M141" s="1"/>
      <c r="N141" s="1"/>
      <c r="O141" s="1"/>
    </row>
    <row r="142" spans="1:15" ht="18.75" x14ac:dyDescent="0.3">
      <c r="A142" s="1"/>
      <c r="B142" s="1"/>
      <c r="C142" s="1"/>
      <c r="D142" s="1"/>
      <c r="E142" s="1"/>
      <c r="F142" s="1"/>
      <c r="G142" s="1"/>
      <c r="H142" s="1"/>
      <c r="I142" s="1"/>
      <c r="J142" s="1"/>
      <c r="K142" s="1"/>
      <c r="L142" s="1"/>
      <c r="M142" s="1"/>
      <c r="N142" s="1"/>
      <c r="O142" s="1"/>
    </row>
    <row r="143" spans="1:15" ht="18.75" x14ac:dyDescent="0.3">
      <c r="A143" s="1"/>
      <c r="B143" s="1"/>
      <c r="C143" s="1"/>
      <c r="D143" s="1"/>
      <c r="E143" s="1"/>
      <c r="F143" s="1"/>
      <c r="G143" s="1"/>
      <c r="H143" s="1"/>
      <c r="I143" s="1"/>
      <c r="J143" s="1"/>
      <c r="K143" s="1"/>
      <c r="L143" s="1"/>
      <c r="M143" s="1"/>
      <c r="N143" s="1"/>
      <c r="O143" s="1"/>
    </row>
    <row r="144" spans="1:15" ht="18.75" x14ac:dyDescent="0.3">
      <c r="A144" s="1"/>
      <c r="B144" s="1"/>
      <c r="C144" s="1"/>
      <c r="D144" s="1"/>
      <c r="E144" s="1"/>
      <c r="F144" s="1"/>
      <c r="G144" s="1"/>
      <c r="H144" s="1"/>
      <c r="I144" s="1"/>
      <c r="J144" s="1"/>
      <c r="K144" s="1"/>
      <c r="L144" s="1"/>
      <c r="M144" s="1"/>
      <c r="N144" s="1"/>
      <c r="O144" s="1"/>
    </row>
    <row r="145" spans="1:15" ht="18.75" x14ac:dyDescent="0.3">
      <c r="A145" s="1"/>
      <c r="B145" s="1"/>
      <c r="C145" s="1"/>
      <c r="D145" s="1"/>
      <c r="E145" s="1"/>
      <c r="F145" s="1"/>
      <c r="G145" s="1"/>
      <c r="H145" s="1"/>
      <c r="I145" s="1"/>
      <c r="J145" s="1"/>
      <c r="K145" s="1"/>
      <c r="L145" s="1"/>
      <c r="M145" s="1"/>
      <c r="N145" s="1"/>
      <c r="O145" s="1"/>
    </row>
    <row r="146" spans="1:15" ht="18.75" x14ac:dyDescent="0.3">
      <c r="A146" s="1"/>
      <c r="B146" s="1"/>
      <c r="C146" s="1"/>
      <c r="D146" s="1"/>
      <c r="E146" s="1"/>
      <c r="F146" s="1"/>
      <c r="G146" s="1"/>
      <c r="H146" s="1"/>
      <c r="I146" s="1"/>
      <c r="J146" s="1"/>
      <c r="K146" s="1"/>
      <c r="L146" s="1"/>
      <c r="M146" s="1"/>
      <c r="N146" s="1"/>
      <c r="O146" s="1"/>
    </row>
    <row r="147" spans="1:15" ht="18.75" x14ac:dyDescent="0.3">
      <c r="A147" s="1"/>
      <c r="B147" s="1"/>
      <c r="C147" s="1"/>
      <c r="D147" s="1"/>
      <c r="E147" s="1"/>
      <c r="F147" s="1"/>
      <c r="G147" s="1"/>
      <c r="H147" s="1"/>
      <c r="I147" s="1"/>
      <c r="J147" s="1"/>
      <c r="K147" s="1"/>
      <c r="L147" s="1"/>
      <c r="M147" s="1"/>
      <c r="N147" s="1"/>
      <c r="O147" s="1"/>
    </row>
    <row r="148" spans="1:15" ht="18.75" x14ac:dyDescent="0.3">
      <c r="A148" s="1"/>
      <c r="B148" s="1"/>
      <c r="C148" s="1"/>
      <c r="D148" s="1"/>
      <c r="E148" s="1"/>
      <c r="F148" s="1"/>
      <c r="G148" s="1"/>
      <c r="H148" s="1"/>
      <c r="I148" s="1"/>
      <c r="J148" s="1"/>
      <c r="K148" s="1"/>
      <c r="L148" s="1"/>
      <c r="M148" s="1"/>
      <c r="N148" s="1"/>
      <c r="O148" s="1"/>
    </row>
    <row r="149" spans="1:15" ht="18.75" x14ac:dyDescent="0.3">
      <c r="A149" s="1"/>
      <c r="B149" s="1"/>
      <c r="C149" s="1"/>
      <c r="D149" s="1"/>
      <c r="E149" s="1"/>
      <c r="F149" s="1"/>
      <c r="G149" s="1"/>
      <c r="H149" s="1"/>
      <c r="I149" s="1"/>
      <c r="J149" s="1"/>
      <c r="K149" s="1"/>
      <c r="L149" s="1"/>
      <c r="M149" s="1"/>
      <c r="N149" s="1"/>
      <c r="O149" s="1"/>
    </row>
    <row r="150" spans="1:15" ht="18.75" x14ac:dyDescent="0.3">
      <c r="A150" s="1"/>
      <c r="B150" s="1"/>
      <c r="C150" s="1"/>
      <c r="D150" s="1"/>
      <c r="E150" s="1"/>
      <c r="F150" s="1"/>
      <c r="G150" s="1"/>
      <c r="H150" s="1"/>
      <c r="I150" s="1"/>
      <c r="J150" s="1"/>
      <c r="K150" s="1"/>
      <c r="L150" s="1"/>
      <c r="M150" s="1"/>
      <c r="N150" s="1"/>
      <c r="O150" s="1"/>
    </row>
    <row r="151" spans="1:15" ht="18.75" x14ac:dyDescent="0.3">
      <c r="A151" s="1"/>
      <c r="B151" s="1"/>
      <c r="C151" s="1"/>
      <c r="D151" s="1"/>
      <c r="E151" s="1"/>
      <c r="F151" s="1"/>
      <c r="G151" s="1"/>
      <c r="H151" s="1"/>
      <c r="I151" s="1"/>
      <c r="J151" s="1"/>
      <c r="K151" s="1"/>
      <c r="L151" s="1"/>
      <c r="M151" s="1"/>
      <c r="N151" s="1"/>
      <c r="O151" s="1"/>
    </row>
    <row r="152" spans="1:15" ht="18.75" x14ac:dyDescent="0.3">
      <c r="A152" s="1"/>
      <c r="B152" s="1"/>
      <c r="C152" s="1"/>
      <c r="D152" s="1"/>
      <c r="E152" s="1"/>
      <c r="F152" s="1"/>
      <c r="G152" s="1"/>
      <c r="H152" s="1"/>
      <c r="I152" s="1"/>
      <c r="J152" s="1"/>
      <c r="K152" s="1"/>
      <c r="L152" s="1"/>
      <c r="M152" s="1"/>
      <c r="N152" s="1"/>
      <c r="O152" s="1"/>
    </row>
    <row r="153" spans="1:15" ht="18.75" x14ac:dyDescent="0.3">
      <c r="A153" s="1"/>
      <c r="B153" s="1"/>
      <c r="C153" s="1"/>
      <c r="D153" s="1"/>
      <c r="E153" s="1"/>
      <c r="F153" s="1"/>
      <c r="G153" s="1"/>
      <c r="H153" s="1"/>
      <c r="I153" s="1"/>
      <c r="J153" s="1"/>
      <c r="K153" s="1"/>
      <c r="L153" s="1"/>
      <c r="M153" s="1"/>
      <c r="N153" s="1"/>
      <c r="O153" s="1"/>
    </row>
    <row r="154" spans="1:15" ht="18.75" x14ac:dyDescent="0.3">
      <c r="A154" s="1"/>
      <c r="B154" s="1"/>
      <c r="C154" s="1"/>
      <c r="D154" s="1"/>
      <c r="E154" s="1"/>
      <c r="F154" s="1"/>
      <c r="G154" s="1"/>
      <c r="H154" s="1"/>
      <c r="I154" s="1"/>
      <c r="J154" s="1"/>
      <c r="K154" s="1"/>
      <c r="L154" s="1"/>
      <c r="M154" s="1"/>
      <c r="N154" s="1"/>
      <c r="O154" s="1"/>
    </row>
    <row r="155" spans="1:15" ht="18.75" x14ac:dyDescent="0.3">
      <c r="A155" s="1"/>
      <c r="B155" s="1"/>
      <c r="C155" s="1"/>
      <c r="D155" s="1"/>
      <c r="E155" s="1"/>
      <c r="F155" s="1"/>
      <c r="G155" s="1"/>
      <c r="H155" s="1"/>
      <c r="I155" s="1"/>
      <c r="J155" s="1"/>
      <c r="K155" s="1"/>
      <c r="L155" s="1"/>
      <c r="M155" s="1"/>
      <c r="N155" s="1"/>
      <c r="O155" s="1"/>
    </row>
    <row r="156" spans="1:15" ht="18.75" x14ac:dyDescent="0.3">
      <c r="A156" s="1"/>
      <c r="B156" s="1"/>
      <c r="C156" s="1"/>
      <c r="D156" s="1"/>
      <c r="E156" s="1"/>
      <c r="F156" s="1"/>
      <c r="G156" s="1"/>
      <c r="H156" s="1"/>
      <c r="I156" s="1"/>
      <c r="J156" s="1"/>
      <c r="K156" s="1"/>
      <c r="L156" s="1"/>
      <c r="M156" s="1"/>
      <c r="N156" s="1"/>
      <c r="O156" s="1"/>
    </row>
    <row r="157" spans="1:15" ht="18.75" x14ac:dyDescent="0.3">
      <c r="A157" s="1"/>
      <c r="B157" s="1"/>
      <c r="C157" s="1"/>
      <c r="D157" s="1"/>
      <c r="E157" s="1"/>
      <c r="F157" s="1"/>
      <c r="G157" s="1"/>
      <c r="H157" s="1"/>
      <c r="I157" s="1"/>
      <c r="J157" s="1"/>
      <c r="K157" s="1"/>
      <c r="L157" s="1"/>
      <c r="M157" s="1"/>
      <c r="N157" s="1"/>
      <c r="O157" s="1"/>
    </row>
    <row r="158" spans="1:15" ht="18.75" x14ac:dyDescent="0.3">
      <c r="A158" s="1"/>
      <c r="B158" s="1"/>
      <c r="C158" s="1"/>
      <c r="D158" s="1"/>
      <c r="E158" s="1"/>
      <c r="F158" s="1"/>
      <c r="G158" s="1"/>
      <c r="H158" s="1"/>
      <c r="I158" s="1"/>
      <c r="J158" s="1"/>
      <c r="K158" s="1"/>
      <c r="L158" s="1"/>
      <c r="M158" s="1"/>
      <c r="N158" s="1"/>
      <c r="O158" s="1"/>
    </row>
    <row r="159" spans="1:15" ht="18.75" x14ac:dyDescent="0.3">
      <c r="A159" s="1"/>
      <c r="B159" s="1"/>
      <c r="C159" s="1"/>
      <c r="D159" s="1"/>
      <c r="E159" s="1"/>
      <c r="F159" s="1"/>
      <c r="G159" s="1"/>
      <c r="H159" s="1"/>
      <c r="I159" s="1"/>
      <c r="J159" s="1"/>
      <c r="K159" s="1"/>
      <c r="L159" s="1"/>
      <c r="M159" s="1"/>
      <c r="N159" s="1"/>
      <c r="O159" s="1"/>
    </row>
    <row r="160" spans="1:15" ht="18.75" x14ac:dyDescent="0.3">
      <c r="A160" s="1"/>
      <c r="B160" s="1"/>
      <c r="C160" s="1"/>
      <c r="D160" s="1"/>
      <c r="E160" s="1"/>
      <c r="F160" s="1"/>
      <c r="G160" s="1"/>
      <c r="H160" s="1"/>
      <c r="I160" s="1"/>
      <c r="J160" s="1"/>
      <c r="K160" s="1"/>
      <c r="L160" s="1"/>
      <c r="M160" s="1"/>
      <c r="N160" s="1"/>
      <c r="O160" s="1"/>
    </row>
    <row r="161" spans="1:15" ht="18.75" x14ac:dyDescent="0.3">
      <c r="A161" s="1"/>
      <c r="B161" s="1"/>
      <c r="C161" s="1"/>
      <c r="D161" s="1"/>
      <c r="E161" s="1"/>
      <c r="F161" s="1"/>
      <c r="G161" s="1"/>
      <c r="H161" s="1"/>
      <c r="I161" s="1"/>
      <c r="J161" s="1"/>
      <c r="K161" s="1"/>
      <c r="L161" s="1"/>
      <c r="M161" s="1"/>
      <c r="N161" s="1"/>
      <c r="O161" s="1"/>
    </row>
    <row r="162" spans="1:15" ht="18.75" x14ac:dyDescent="0.3">
      <c r="A162" s="1"/>
      <c r="B162" s="1"/>
      <c r="C162" s="1"/>
      <c r="D162" s="1"/>
      <c r="E162" s="1"/>
      <c r="F162" s="1"/>
      <c r="G162" s="1"/>
      <c r="H162" s="1"/>
      <c r="I162" s="1"/>
      <c r="J162" s="1"/>
      <c r="K162" s="1"/>
      <c r="L162" s="1"/>
      <c r="M162" s="1"/>
      <c r="N162" s="1"/>
      <c r="O162" s="1"/>
    </row>
    <row r="163" spans="1:15" ht="18.75" x14ac:dyDescent="0.3">
      <c r="A163" s="1"/>
      <c r="B163" s="1"/>
      <c r="C163" s="1"/>
      <c r="D163" s="1"/>
      <c r="E163" s="1"/>
      <c r="F163" s="1"/>
      <c r="G163" s="1"/>
      <c r="H163" s="1"/>
      <c r="I163" s="1"/>
      <c r="J163" s="1"/>
      <c r="K163" s="1"/>
      <c r="L163" s="1"/>
      <c r="M163" s="1"/>
      <c r="N163" s="1"/>
      <c r="O163" s="1"/>
    </row>
    <row r="164" spans="1:15" ht="18.75" x14ac:dyDescent="0.3">
      <c r="A164" s="1"/>
      <c r="B164" s="1"/>
      <c r="C164" s="1"/>
      <c r="D164" s="1"/>
      <c r="E164" s="1"/>
      <c r="F164" s="1"/>
      <c r="G164" s="1"/>
      <c r="H164" s="1"/>
      <c r="I164" s="1"/>
      <c r="J164" s="1"/>
      <c r="K164" s="1"/>
      <c r="L164" s="1"/>
      <c r="M164" s="1"/>
      <c r="N164" s="1"/>
      <c r="O164" s="1"/>
    </row>
    <row r="165" spans="1:15" ht="18.75" x14ac:dyDescent="0.3">
      <c r="A165" s="1"/>
      <c r="B165" s="1"/>
      <c r="C165" s="1"/>
      <c r="D165" s="1"/>
      <c r="E165" s="1"/>
      <c r="F165" s="1"/>
      <c r="G165" s="1"/>
      <c r="H165" s="1"/>
      <c r="I165" s="1"/>
      <c r="J165" s="1"/>
      <c r="K165" s="1"/>
      <c r="L165" s="1"/>
      <c r="M165" s="1"/>
      <c r="N165" s="1"/>
      <c r="O165" s="1"/>
    </row>
    <row r="166" spans="1:15" ht="18.75" x14ac:dyDescent="0.3">
      <c r="A166" s="1"/>
      <c r="B166" s="1"/>
      <c r="C166" s="1"/>
      <c r="D166" s="1"/>
      <c r="E166" s="1"/>
      <c r="F166" s="1"/>
      <c r="G166" s="1"/>
      <c r="H166" s="1"/>
      <c r="I166" s="1"/>
      <c r="J166" s="1"/>
      <c r="K166" s="1"/>
      <c r="L166" s="1"/>
      <c r="M166" s="1"/>
      <c r="N166" s="1"/>
      <c r="O166" s="1"/>
    </row>
    <row r="167" spans="1:15" ht="18.75" x14ac:dyDescent="0.3">
      <c r="A167" s="1"/>
      <c r="B167" s="1"/>
      <c r="C167" s="1"/>
      <c r="D167" s="1"/>
      <c r="E167" s="1"/>
      <c r="F167" s="1"/>
      <c r="G167" s="1"/>
      <c r="H167" s="1"/>
      <c r="I167" s="1"/>
      <c r="J167" s="1"/>
      <c r="K167" s="1"/>
      <c r="L167" s="1"/>
      <c r="M167" s="1"/>
      <c r="N167" s="1"/>
      <c r="O167" s="1"/>
    </row>
    <row r="168" spans="1:15" ht="18.75" x14ac:dyDescent="0.3">
      <c r="A168" s="1"/>
      <c r="B168" s="1"/>
      <c r="C168" s="1"/>
      <c r="D168" s="1"/>
      <c r="E168" s="1"/>
      <c r="F168" s="1"/>
      <c r="G168" s="1"/>
      <c r="H168" s="1"/>
      <c r="I168" s="1"/>
      <c r="J168" s="1"/>
      <c r="K168" s="1"/>
      <c r="L168" s="1"/>
      <c r="M168" s="1"/>
      <c r="N168" s="1"/>
      <c r="O168" s="1"/>
    </row>
    <row r="169" spans="1:15" ht="18.75" x14ac:dyDescent="0.3">
      <c r="A169" s="1"/>
      <c r="B169" s="1"/>
      <c r="C169" s="1"/>
      <c r="D169" s="1"/>
      <c r="E169" s="1"/>
      <c r="F169" s="1"/>
      <c r="G169" s="1"/>
      <c r="H169" s="1"/>
      <c r="I169" s="1"/>
      <c r="J169" s="1"/>
      <c r="K169" s="1"/>
      <c r="L169" s="1"/>
      <c r="M169" s="1"/>
      <c r="N169" s="1"/>
      <c r="O169" s="1"/>
    </row>
    <row r="170" spans="1:15" ht="18.75" x14ac:dyDescent="0.3">
      <c r="A170" s="1"/>
      <c r="B170" s="1"/>
      <c r="C170" s="1"/>
      <c r="D170" s="1"/>
      <c r="E170" s="1"/>
      <c r="F170" s="1"/>
      <c r="G170" s="1"/>
      <c r="H170" s="1"/>
      <c r="I170" s="1"/>
      <c r="J170" s="1"/>
      <c r="K170" s="1"/>
      <c r="L170" s="1"/>
      <c r="M170" s="1"/>
      <c r="N170" s="1"/>
      <c r="O170" s="1"/>
    </row>
    <row r="171" spans="1:15" ht="18.75" x14ac:dyDescent="0.3">
      <c r="A171" s="1"/>
      <c r="B171" s="1"/>
      <c r="C171" s="1"/>
      <c r="D171" s="1"/>
      <c r="E171" s="1"/>
      <c r="F171" s="1"/>
      <c r="G171" s="1"/>
      <c r="H171" s="1"/>
      <c r="I171" s="1"/>
      <c r="J171" s="1"/>
      <c r="K171" s="1"/>
      <c r="L171" s="1"/>
      <c r="M171" s="1"/>
      <c r="N171" s="1"/>
      <c r="O171" s="1"/>
    </row>
    <row r="172" spans="1:15" ht="18.75" x14ac:dyDescent="0.3">
      <c r="A172" s="1"/>
      <c r="B172" s="1"/>
      <c r="C172" s="1"/>
      <c r="D172" s="1"/>
      <c r="E172" s="1"/>
      <c r="F172" s="1"/>
      <c r="G172" s="1"/>
      <c r="H172" s="1"/>
      <c r="I172" s="1"/>
      <c r="J172" s="1"/>
      <c r="K172" s="1"/>
      <c r="L172" s="1"/>
      <c r="M172" s="1"/>
      <c r="N172" s="1"/>
      <c r="O172" s="1"/>
    </row>
    <row r="173" spans="1:15" ht="18.75" x14ac:dyDescent="0.3">
      <c r="A173" s="1"/>
      <c r="B173" s="1"/>
      <c r="C173" s="1"/>
      <c r="D173" s="1"/>
      <c r="E173" s="1"/>
      <c r="F173" s="1"/>
      <c r="G173" s="1"/>
      <c r="H173" s="1"/>
      <c r="I173" s="1"/>
      <c r="J173" s="1"/>
      <c r="K173" s="1"/>
      <c r="L173" s="1"/>
      <c r="M173" s="1"/>
      <c r="N173" s="1"/>
      <c r="O173" s="1"/>
    </row>
    <row r="174" spans="1:15" ht="18.75" x14ac:dyDescent="0.3">
      <c r="A174" s="1"/>
      <c r="B174" s="1"/>
      <c r="C174" s="1"/>
      <c r="D174" s="1"/>
      <c r="E174" s="1"/>
      <c r="F174" s="1"/>
      <c r="G174" s="1"/>
      <c r="H174" s="1"/>
      <c r="I174" s="1"/>
      <c r="J174" s="1"/>
      <c r="K174" s="1"/>
      <c r="L174" s="1"/>
      <c r="M174" s="1"/>
      <c r="N174" s="1"/>
      <c r="O174" s="1"/>
    </row>
    <row r="175" spans="1:15" ht="18.75" x14ac:dyDescent="0.3">
      <c r="A175" s="1"/>
      <c r="B175" s="1"/>
      <c r="C175" s="1"/>
      <c r="D175" s="1"/>
      <c r="E175" s="1"/>
      <c r="F175" s="1"/>
      <c r="G175" s="1"/>
      <c r="H175" s="1"/>
      <c r="I175" s="1"/>
      <c r="J175" s="1"/>
      <c r="K175" s="1"/>
      <c r="L175" s="1"/>
      <c r="M175" s="1"/>
      <c r="N175" s="1"/>
      <c r="O175" s="1"/>
    </row>
    <row r="176" spans="1:15" ht="18.75" x14ac:dyDescent="0.3">
      <c r="A176" s="1"/>
      <c r="B176" s="1"/>
      <c r="C176" s="1"/>
      <c r="D176" s="1"/>
      <c r="E176" s="1"/>
      <c r="F176" s="1"/>
      <c r="G176" s="1"/>
      <c r="H176" s="1"/>
      <c r="I176" s="1"/>
      <c r="J176" s="1"/>
      <c r="K176" s="1"/>
      <c r="L176" s="1"/>
      <c r="M176" s="1"/>
      <c r="N176" s="1"/>
      <c r="O176" s="1"/>
    </row>
    <row r="177" spans="1:15" ht="18.75" x14ac:dyDescent="0.3">
      <c r="A177" s="1"/>
      <c r="B177" s="1"/>
      <c r="C177" s="1"/>
      <c r="D177" s="1"/>
      <c r="E177" s="1"/>
      <c r="F177" s="1"/>
      <c r="G177" s="1"/>
      <c r="H177" s="1"/>
      <c r="I177" s="1"/>
      <c r="J177" s="1"/>
      <c r="K177" s="1"/>
      <c r="L177" s="1"/>
      <c r="M177" s="1"/>
      <c r="N177" s="1"/>
      <c r="O177" s="1"/>
    </row>
  </sheetData>
  <mergeCells count="225">
    <mergeCell ref="G3:I3"/>
    <mergeCell ref="A121:D121"/>
    <mergeCell ref="G121:I121"/>
    <mergeCell ref="C89:G89"/>
    <mergeCell ref="H89:I89"/>
    <mergeCell ref="C90:G90"/>
    <mergeCell ref="H90:I90"/>
    <mergeCell ref="C93:G93"/>
    <mergeCell ref="H93:I93"/>
    <mergeCell ref="C94:G94"/>
    <mergeCell ref="H94:I94"/>
    <mergeCell ref="C95:G95"/>
    <mergeCell ref="H95:I95"/>
    <mergeCell ref="H111:I111"/>
    <mergeCell ref="C112:G112"/>
    <mergeCell ref="H112:I112"/>
    <mergeCell ref="C113:G113"/>
    <mergeCell ref="H113:I113"/>
    <mergeCell ref="C114:G114"/>
    <mergeCell ref="C108:G108"/>
    <mergeCell ref="H108:I108"/>
    <mergeCell ref="H114:I114"/>
    <mergeCell ref="C102:G102"/>
    <mergeCell ref="H102:I102"/>
    <mergeCell ref="C103:G103"/>
    <mergeCell ref="H9:I9"/>
    <mergeCell ref="H51:I51"/>
    <mergeCell ref="H76:I76"/>
    <mergeCell ref="H81:I81"/>
    <mergeCell ref="C80:G80"/>
    <mergeCell ref="H80:I80"/>
    <mergeCell ref="C81:G81"/>
    <mergeCell ref="H61:I61"/>
    <mergeCell ref="C62:G62"/>
    <mergeCell ref="H62:I62"/>
    <mergeCell ref="H73:I73"/>
    <mergeCell ref="H63:I63"/>
    <mergeCell ref="H64:I64"/>
    <mergeCell ref="C72:G72"/>
    <mergeCell ref="C74:G74"/>
    <mergeCell ref="H74:I74"/>
    <mergeCell ref="C75:G75"/>
    <mergeCell ref="C68:G68"/>
    <mergeCell ref="H68:I68"/>
    <mergeCell ref="C69:G69"/>
    <mergeCell ref="H69:I69"/>
    <mergeCell ref="H47:I47"/>
    <mergeCell ref="A53:I53"/>
    <mergeCell ref="B38:G38"/>
    <mergeCell ref="E1:I1"/>
    <mergeCell ref="A106:I106"/>
    <mergeCell ref="C60:G60"/>
    <mergeCell ref="A57:I57"/>
    <mergeCell ref="C59:G59"/>
    <mergeCell ref="H60:I60"/>
    <mergeCell ref="H79:I79"/>
    <mergeCell ref="C79:G79"/>
    <mergeCell ref="C64:G64"/>
    <mergeCell ref="C67:G67"/>
    <mergeCell ref="C78:G78"/>
    <mergeCell ref="H78:I78"/>
    <mergeCell ref="H77:I77"/>
    <mergeCell ref="C58:G58"/>
    <mergeCell ref="E2:I2"/>
    <mergeCell ref="H58:I58"/>
    <mergeCell ref="H65:I65"/>
    <mergeCell ref="A4:I4"/>
    <mergeCell ref="A5:B5"/>
    <mergeCell ref="C76:G76"/>
    <mergeCell ref="A6:B6"/>
    <mergeCell ref="C100:G100"/>
    <mergeCell ref="H100:I100"/>
    <mergeCell ref="A7:I7"/>
    <mergeCell ref="B9:G9"/>
    <mergeCell ref="A11:I11"/>
    <mergeCell ref="C71:G71"/>
    <mergeCell ref="H71:I71"/>
    <mergeCell ref="C70:G70"/>
    <mergeCell ref="H70:I70"/>
    <mergeCell ref="B35:G35"/>
    <mergeCell ref="H35:I35"/>
    <mergeCell ref="B30:G30"/>
    <mergeCell ref="H27:I27"/>
    <mergeCell ref="B28:G28"/>
    <mergeCell ref="H28:I28"/>
    <mergeCell ref="H30:I30"/>
    <mergeCell ref="B12:G12"/>
    <mergeCell ref="H12:I12"/>
    <mergeCell ref="B13:G13"/>
    <mergeCell ref="H13:I13"/>
    <mergeCell ref="B25:G25"/>
    <mergeCell ref="B46:G46"/>
    <mergeCell ref="B47:G47"/>
    <mergeCell ref="H46:I46"/>
    <mergeCell ref="H14:I14"/>
    <mergeCell ref="B15:G15"/>
    <mergeCell ref="C61:G61"/>
    <mergeCell ref="H82:I82"/>
    <mergeCell ref="C83:G83"/>
    <mergeCell ref="H83:I83"/>
    <mergeCell ref="C92:G92"/>
    <mergeCell ref="H92:I92"/>
    <mergeCell ref="H98:I98"/>
    <mergeCell ref="C97:G97"/>
    <mergeCell ref="H91:I91"/>
    <mergeCell ref="C91:G91"/>
    <mergeCell ref="C84:G84"/>
    <mergeCell ref="H84:I84"/>
    <mergeCell ref="C85:G85"/>
    <mergeCell ref="H85:I85"/>
    <mergeCell ref="C86:G86"/>
    <mergeCell ref="H86:I86"/>
    <mergeCell ref="C87:G87"/>
    <mergeCell ref="H87:I87"/>
    <mergeCell ref="C88:G88"/>
    <mergeCell ref="H88:I88"/>
    <mergeCell ref="C107:G107"/>
    <mergeCell ref="H107:I107"/>
    <mergeCell ref="H20:I20"/>
    <mergeCell ref="B21:G21"/>
    <mergeCell ref="H104:I104"/>
    <mergeCell ref="H97:I97"/>
    <mergeCell ref="A122:I122"/>
    <mergeCell ref="C119:G119"/>
    <mergeCell ref="H119:I119"/>
    <mergeCell ref="C118:G118"/>
    <mergeCell ref="H118:I118"/>
    <mergeCell ref="C117:G117"/>
    <mergeCell ref="H117:I117"/>
    <mergeCell ref="C115:G115"/>
    <mergeCell ref="H115:I115"/>
    <mergeCell ref="C116:G116"/>
    <mergeCell ref="H116:I116"/>
    <mergeCell ref="C109:G109"/>
    <mergeCell ref="H109:I109"/>
    <mergeCell ref="C110:G110"/>
    <mergeCell ref="H110:I110"/>
    <mergeCell ref="C111:G111"/>
    <mergeCell ref="H44:I44"/>
    <mergeCell ref="C82:G82"/>
    <mergeCell ref="C77:G77"/>
    <mergeCell ref="C104:G104"/>
    <mergeCell ref="B48:G48"/>
    <mergeCell ref="H48:I48"/>
    <mergeCell ref="B49:G49"/>
    <mergeCell ref="H75:I75"/>
    <mergeCell ref="H49:I49"/>
    <mergeCell ref="C63:G63"/>
    <mergeCell ref="H52:I52"/>
    <mergeCell ref="H56:I56"/>
    <mergeCell ref="B51:G51"/>
    <mergeCell ref="H72:I72"/>
    <mergeCell ref="C73:G73"/>
    <mergeCell ref="H50:I50"/>
    <mergeCell ref="B50:G50"/>
    <mergeCell ref="C65:G65"/>
    <mergeCell ref="C56:G56"/>
    <mergeCell ref="H59:I59"/>
    <mergeCell ref="C55:G55"/>
    <mergeCell ref="C99:G99"/>
    <mergeCell ref="H99:I99"/>
    <mergeCell ref="C101:G101"/>
    <mergeCell ref="H101:I101"/>
    <mergeCell ref="H103:I103"/>
    <mergeCell ref="H31:I31"/>
    <mergeCell ref="B36:G36"/>
    <mergeCell ref="H36:I36"/>
    <mergeCell ref="B33:G33"/>
    <mergeCell ref="H33:I33"/>
    <mergeCell ref="B41:G41"/>
    <mergeCell ref="H41:I41"/>
    <mergeCell ref="B42:G42"/>
    <mergeCell ref="H42:I42"/>
    <mergeCell ref="H32:I32"/>
    <mergeCell ref="H38:I38"/>
    <mergeCell ref="B40:G40"/>
    <mergeCell ref="H40:I40"/>
    <mergeCell ref="B10:G10"/>
    <mergeCell ref="H10:I10"/>
    <mergeCell ref="H55:I55"/>
    <mergeCell ref="H67:I67"/>
    <mergeCell ref="H66:I66"/>
    <mergeCell ref="C66:G66"/>
    <mergeCell ref="B52:G52"/>
    <mergeCell ref="H29:I29"/>
    <mergeCell ref="B34:G34"/>
    <mergeCell ref="H34:I34"/>
    <mergeCell ref="H45:I45"/>
    <mergeCell ref="H43:I43"/>
    <mergeCell ref="B44:G44"/>
    <mergeCell ref="H25:I25"/>
    <mergeCell ref="B26:G26"/>
    <mergeCell ref="H26:I26"/>
    <mergeCell ref="B14:G14"/>
    <mergeCell ref="H15:I15"/>
    <mergeCell ref="B27:G27"/>
    <mergeCell ref="B16:G16"/>
    <mergeCell ref="H16:I16"/>
    <mergeCell ref="B32:G32"/>
    <mergeCell ref="B29:G29"/>
    <mergeCell ref="A39:I39"/>
    <mergeCell ref="C105:G105"/>
    <mergeCell ref="H105:I105"/>
    <mergeCell ref="C96:G96"/>
    <mergeCell ref="H96:I96"/>
    <mergeCell ref="B17:G17"/>
    <mergeCell ref="H17:I17"/>
    <mergeCell ref="B23:G23"/>
    <mergeCell ref="H23:I23"/>
    <mergeCell ref="B24:G24"/>
    <mergeCell ref="H24:I24"/>
    <mergeCell ref="B18:G18"/>
    <mergeCell ref="H18:I18"/>
    <mergeCell ref="B19:G19"/>
    <mergeCell ref="H19:I19"/>
    <mergeCell ref="B20:G20"/>
    <mergeCell ref="H21:I21"/>
    <mergeCell ref="B22:G22"/>
    <mergeCell ref="H22:I22"/>
    <mergeCell ref="C98:G98"/>
    <mergeCell ref="B45:G45"/>
    <mergeCell ref="B43:G43"/>
    <mergeCell ref="H37:I37"/>
    <mergeCell ref="B37:G37"/>
    <mergeCell ref="B31:G31"/>
  </mergeCells>
  <pageMargins left="0.70866141732283472" right="0.51181102362204722" top="0.74803149606299213" bottom="0.47244094488188981" header="0.31496062992125984" footer="0.31496062992125984"/>
  <pageSetup paperSize="9" scale="95" orientation="portrait" r:id="rId1"/>
  <headerFooter differentFirst="1">
    <oddHeader xml:space="preserve">&amp;C&amp;P&amp;R&amp;"Times New Roman,курсив"&amp;12Продовження додатка 4
</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10.2023</vt:lpstr>
      <vt:lpstr>'10.2023'!Заголовки_для_печати</vt:lpstr>
      <vt:lpstr>'10.2023'!Область_печати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2023-10-25T10:31:40Z</dcterms:modified>
</cp:coreProperties>
</file>