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Лист1" sheetId="3" r:id="rId1"/>
  </sheets>
  <definedNames>
    <definedName name="_xlnm.Print_Titles" localSheetId="0">Лист1!$17:$17</definedName>
    <definedName name="_xlnm.Print_Area" localSheetId="0">Лист1!$A$1:$J$86</definedName>
  </definedNames>
  <calcPr calcId="152511"/>
</workbook>
</file>

<file path=xl/calcChain.xml><?xml version="1.0" encoding="utf-8"?>
<calcChain xmlns="http://schemas.openxmlformats.org/spreadsheetml/2006/main">
  <c r="I53" i="3" l="1"/>
  <c r="J54" i="3"/>
  <c r="I54" i="3"/>
  <c r="J35" i="3"/>
  <c r="J40" i="3"/>
  <c r="I40" i="3"/>
  <c r="I65" i="3" l="1"/>
  <c r="I69" i="3" l="1"/>
  <c r="I71" i="3" l="1"/>
  <c r="I68" i="3"/>
  <c r="J67" i="3"/>
  <c r="H67" i="3"/>
  <c r="G70" i="3"/>
  <c r="I67" i="3" l="1"/>
  <c r="I72" i="3" l="1"/>
  <c r="G69" i="3"/>
  <c r="G71" i="3"/>
  <c r="I74" i="3" l="1"/>
  <c r="I66" i="3" l="1"/>
  <c r="G48" i="3" l="1"/>
  <c r="G49" i="3"/>
  <c r="G50" i="3"/>
  <c r="I73" i="3" l="1"/>
  <c r="J73" i="3"/>
  <c r="J75" i="3" s="1"/>
  <c r="H73" i="3"/>
  <c r="H75" i="3" s="1"/>
  <c r="G74" i="3"/>
  <c r="I75" i="3" l="1"/>
  <c r="G75" i="3"/>
  <c r="G73" i="3"/>
  <c r="I35" i="3"/>
  <c r="I18" i="3" s="1"/>
  <c r="G40" i="3"/>
  <c r="G38" i="3"/>
  <c r="G39" i="3"/>
  <c r="J82" i="3" l="1"/>
  <c r="I82" i="3"/>
  <c r="G41" i="3"/>
  <c r="G82" i="3" l="1"/>
  <c r="G68" i="3"/>
  <c r="J72" i="3" l="1"/>
  <c r="H72" i="3"/>
  <c r="G67" i="3"/>
  <c r="G72" i="3" l="1"/>
  <c r="G35" i="3"/>
  <c r="J57" i="3" l="1"/>
  <c r="I57" i="3"/>
  <c r="J45" i="3" l="1"/>
  <c r="J81" i="3" l="1"/>
  <c r="J62" i="3" l="1"/>
  <c r="J61" i="3"/>
  <c r="I55" i="3"/>
  <c r="I81" i="3" s="1"/>
  <c r="J37" i="3"/>
  <c r="G37" i="3" s="1"/>
  <c r="H57" i="3" l="1"/>
  <c r="G57" i="3" s="1"/>
  <c r="H55" i="3"/>
  <c r="H54" i="3" s="1"/>
  <c r="G54" i="3" s="1"/>
  <c r="H45" i="3" l="1"/>
  <c r="J66" i="3" l="1"/>
  <c r="H66" i="3"/>
  <c r="H81" i="3"/>
  <c r="I60" i="3"/>
  <c r="I64" i="3" s="1"/>
  <c r="J60" i="3"/>
  <c r="J64" i="3" s="1"/>
  <c r="H60" i="3"/>
  <c r="H64" i="3" s="1"/>
  <c r="H59" i="3"/>
  <c r="I59" i="3"/>
  <c r="J59" i="3"/>
  <c r="H44" i="3" l="1"/>
  <c r="H43" i="3" s="1"/>
  <c r="H18" i="3"/>
  <c r="J34" i="3" l="1"/>
  <c r="J18" i="3" s="1"/>
  <c r="J83" i="3" l="1"/>
  <c r="I83" i="3"/>
  <c r="H83" i="3"/>
  <c r="J80" i="3"/>
  <c r="I80" i="3"/>
  <c r="H80" i="3"/>
  <c r="G65" i="3"/>
  <c r="G66" i="3" s="1"/>
  <c r="G63" i="3"/>
  <c r="G62" i="3"/>
  <c r="G61" i="3"/>
  <c r="G59" i="3"/>
  <c r="G53" i="3"/>
  <c r="J52" i="3"/>
  <c r="J56" i="3" s="1"/>
  <c r="I52" i="3"/>
  <c r="I56" i="3" s="1"/>
  <c r="G47" i="3"/>
  <c r="G45" i="3"/>
  <c r="J44" i="3"/>
  <c r="I44" i="3"/>
  <c r="I43" i="3" s="1"/>
  <c r="J36" i="3"/>
  <c r="I36" i="3"/>
  <c r="H36" i="3"/>
  <c r="G34" i="3"/>
  <c r="G33" i="3"/>
  <c r="G32" i="3"/>
  <c r="G31" i="3"/>
  <c r="G30" i="3"/>
  <c r="G29" i="3"/>
  <c r="G28" i="3"/>
  <c r="G27" i="3"/>
  <c r="G26" i="3"/>
  <c r="G25" i="3"/>
  <c r="G24" i="3"/>
  <c r="G22" i="3"/>
  <c r="G21" i="3"/>
  <c r="G20" i="3"/>
  <c r="G19" i="3"/>
  <c r="J43" i="3" l="1"/>
  <c r="J51" i="3" s="1"/>
  <c r="G36" i="3"/>
  <c r="H51" i="3"/>
  <c r="G44" i="3"/>
  <c r="G80" i="3"/>
  <c r="I42" i="3"/>
  <c r="G18" i="3"/>
  <c r="J42" i="3"/>
  <c r="H52" i="3"/>
  <c r="G52" i="3" s="1"/>
  <c r="G56" i="3" s="1"/>
  <c r="G77" i="3"/>
  <c r="G83" i="3"/>
  <c r="J78" i="3" l="1"/>
  <c r="J76" i="3"/>
  <c r="I51" i="3"/>
  <c r="I76" i="3" s="1"/>
  <c r="G43" i="3"/>
  <c r="G51" i="3" s="1"/>
  <c r="H42" i="3"/>
  <c r="H56" i="3"/>
  <c r="G60" i="3"/>
  <c r="G64" i="3" s="1"/>
  <c r="I78" i="3" l="1"/>
  <c r="H78" i="3"/>
  <c r="H76" i="3"/>
  <c r="G42" i="3"/>
  <c r="G76" i="3" l="1"/>
  <c r="G78" i="3"/>
</calcChain>
</file>

<file path=xl/sharedStrings.xml><?xml version="1.0" encoding="utf-8"?>
<sst xmlns="http://schemas.openxmlformats.org/spreadsheetml/2006/main" count="144" uniqueCount="93">
  <si>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</si>
  <si>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</si>
  <si>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</si>
  <si>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</si>
  <si>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</si>
  <si>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</si>
  <si>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</si>
  <si>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</si>
  <si>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</si>
  <si>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</si>
  <si>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</si>
  <si>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</si>
  <si>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</si>
  <si>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</si>
  <si>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</si>
  <si>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</si>
  <si>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</si>
  <si>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</si>
  <si>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</si>
  <si>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</si>
  <si>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</si>
  <si>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</si>
  <si>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</si>
  <si>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</si>
  <si>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</si>
  <si>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</si>
  <si>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</si>
  <si>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</si>
  <si>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</si>
  <si>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</si>
  <si>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</si>
  <si>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</si>
  <si>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</si>
  <si>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</si>
  <si>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</si>
  <si>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</si>
  <si>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</si>
  <si>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</si>
  <si>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</si>
  <si>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</si>
  <si>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</si>
  <si>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</si>
  <si>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</si>
  <si>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</si>
  <si>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</si>
  <si>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</si>
  <si>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</si>
  <si>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</si>
  <si>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</si>
  <si>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</si>
  <si>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</si>
  <si>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</si>
  <si>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</si>
  <si>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</si>
  <si>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</si>
  <si>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</si>
  <si>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</si>
  <si>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</si>
  <si>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</si>
  <si>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</si>
  <si>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</si>
  <si>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</si>
  <si>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</si>
  <si>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</si>
  <si>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</si>
  <si>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</si>
  <si>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</si>
  <si>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</si>
  <si>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</si>
  <si>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</si>
  <si>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</si>
  <si>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</si>
  <si>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</si>
  <si>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</si>
  <si>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</si>
  <si>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</si>
  <si>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</si>
  <si>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</si>
  <si>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</si>
  <si>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r>
      <rPr>
        <b/>
        <i/>
        <sz val="11"/>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1"/>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</si>
  <si>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</si>
  <si>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</si>
  <si>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</si>
  <si>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</si>
  <si>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</si>
  <si>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7.1. Інша діяльність у сфері житлово-комунального господарства</t>
  </si>
  <si>
    <t>7.2. Капітальний ремонт об'єктів житлово-комунального господарства (у тому числі пошкоджених внаслідок збройної агресії Російської Федерації)</t>
  </si>
  <si>
    <t>у тому числі кредиторська заборгованність</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</si>
  <si>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Дніпропетровська обл.
</t>
  </si>
  <si>
    <t>Керуюча справами виконкому                                        Олена ШОВГЕЛЯ</t>
  </si>
  <si>
    <t>міської ради</t>
  </si>
  <si>
    <t>до рішення виконкому</t>
  </si>
  <si>
    <t>20.09.2023 №1171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</si>
</sst>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5" x14ac:knownFonts="1">
    <font>
      <sz val="11"/>
      <color theme="1"/>
      <name val="Calibri"/>
      <family val="2"/>
      <scheme val="minor"/>
    </font>
    <font>
      <b/>
      <i/>
      <sz val="11"/>
      <color theme="1"/>
      <name val="Calibri"/>
      <family val="2"/>
      <scheme val="minor"/>
    </font>
    <font>
      <b/>
      <i/>
      <sz val="14"/>
      <color theme="1"/>
      <name val="Times New Roman"/>
      <family val="1"/>
      <charset val="204"/>
    </font>
    <font>
      <i/>
      <sz val="12"/>
      <color theme="1"/>
      <name val="Times New Roman"/>
      <family val="1"/>
      <charset val="204"/>
    </font>
    <font>
      <sz val="10"/>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sz val="9"/>
      <color theme="1"/>
      <name val="Times New Roman"/>
      <family val="1"/>
      <charset val="204"/>
    </font>
    <font>
      <i/>
      <sz val="9"/>
      <color theme="1"/>
      <name val="Times New Roman"/>
      <family val="1"/>
      <charset val="204"/>
    </font>
    <font>
      <i/>
      <sz val="12"/>
      <color theme="0"/>
      <name val="Times New Roman"/>
      <family val="1"/>
      <charset val="204"/>
    </font>
    <font>
      <sz val="12"/>
      <name val="Times New Roman"/>
      <family val="1"/>
      <charset val="204"/>
    </font>
    <font>
      <i/>
      <sz val="10.5"/>
      <name val="Times New Roman"/>
      <family val="1"/>
      <charset val="204"/>
    </font>
    <font>
      <b/>
      <sz val="10.5"/>
      <color theme="1"/>
      <name val="Times New Roman"/>
      <family val="1"/>
      <charset val="204"/>
    </font>
    <font>
      <sz val="20"/>
      <color theme="1"/>
      <name val="Calibri"/>
      <family val="2"/>
      <scheme val="minor"/>
    </font>
    <font>
      <b/>
      <i/>
      <sz val="20"/>
      <color theme="1"/>
      <name val="Times New Roman"/>
      <family val="1"/>
      <charset val="204"/>
    </font>
    <font>
      <b/>
      <i/>
      <sz val="20"/>
      <color theme="0"/>
      <name val="Times New Roman"/>
      <family val="1"/>
      <charset val="204"/>
    </font>
    <font>
      <i/>
      <sz val="20"/>
      <color theme="0"/>
      <name val="Times New Roman"/>
      <family val="1"/>
      <charset val="204"/>
    </font>
    <font>
      <b/>
      <i/>
      <sz val="20"/>
      <color theme="1"/>
      <name val="Calibri"/>
      <family val="2"/>
      <scheme val="minor"/>
    </font>
    <font>
      <i/>
      <sz val="20"/>
      <name val="Times New Roman"/>
      <family val="1"/>
      <charset val="204"/>
    </font>
    <font>
      <i/>
      <sz val="11"/>
      <color theme="1"/>
      <name val="Times New Roman"/>
      <family val="1"/>
      <charset val="204"/>
    </font>
    <font>
      <i/>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b/>
      <i/>
      <sz val="11"/>
      <name val="Times New Roman"/>
      <family val="1"/>
      <charset val="204"/>
    </font>
    <font>
      <b/>
      <sz val="11"/>
      <name val="Times New Roman"/>
      <family val="1"/>
      <charset val="204"/>
    </font>
    <font>
      <b/>
      <i/>
      <sz val="11"/>
      <color theme="1"/>
      <name val="Times New Roman"/>
      <family val="1"/>
      <charset val="204"/>
    </font>
    <font>
      <b/>
      <i/>
      <sz val="22"/>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26">
    <xf numFmtId="0" fontId="0" fillId="0" borderId="0" xfId="0"/>
    <xf numFmtId="0" fontId="0" fillId="0" borderId="0" xfId="0" applyFill="1"/>
    <xf numFmtId="0" fontId="3" fillId="0" borderId="0" xfId="0" applyFont="1" applyFill="1" applyAlignment="1">
      <alignment horizontal="left"/>
    </xf>
    <xf numFmtId="164" fontId="4" fillId="2" borderId="1" xfId="0" applyNumberFormat="1" applyFont="1" applyFill="1" applyBorder="1" applyAlignment="1">
      <alignment horizontal="center" vertical="top" wrapText="1"/>
    </xf>
    <xf numFmtId="0" fontId="3" fillId="0" borderId="0" xfId="0" applyFont="1" applyFill="1" applyAlignment="1">
      <alignment horizontal="left" vertical="top"/>
    </xf>
    <xf numFmtId="0" fontId="6" fillId="2" borderId="3" xfId="0" applyFont="1" applyFill="1" applyBorder="1" applyAlignment="1">
      <alignment vertical="top" wrapText="1"/>
    </xf>
    <xf numFmtId="0" fontId="7" fillId="2" borderId="4" xfId="0" applyFont="1" applyFill="1" applyBorder="1" applyAlignment="1">
      <alignment vertical="top" wrapText="1"/>
    </xf>
    <xf numFmtId="0" fontId="2" fillId="0" borderId="0" xfId="0" applyFont="1" applyFill="1" applyAlignment="1">
      <alignment horizontal="center" vertical="center" wrapText="1"/>
    </xf>
    <xf numFmtId="0" fontId="7" fillId="2" borderId="3" xfId="0" applyFont="1" applyFill="1" applyBorder="1" applyAlignment="1">
      <alignment vertical="top" wrapText="1"/>
    </xf>
    <xf numFmtId="0" fontId="6" fillId="2" borderId="4" xfId="0" applyFont="1" applyFill="1" applyBorder="1" applyAlignment="1">
      <alignment vertical="top" wrapText="1"/>
    </xf>
    <xf numFmtId="0" fontId="3" fillId="0" borderId="0" xfId="0" applyFont="1" applyAlignment="1">
      <alignment wrapText="1"/>
    </xf>
    <xf numFmtId="0" fontId="7" fillId="2" borderId="2" xfId="0" applyFont="1" applyFill="1" applyBorder="1" applyAlignment="1">
      <alignment vertical="top" wrapText="1"/>
    </xf>
    <xf numFmtId="164" fontId="5" fillId="2" borderId="10" xfId="0" applyNumberFormat="1" applyFont="1" applyFill="1" applyBorder="1" applyAlignment="1">
      <alignment horizontal="center" vertical="top" wrapText="1"/>
    </xf>
    <xf numFmtId="49" fontId="6" fillId="2" borderId="4" xfId="0" applyNumberFormat="1" applyFont="1" applyFill="1" applyBorder="1" applyAlignment="1">
      <alignment vertical="top" wrapText="1"/>
    </xf>
    <xf numFmtId="49" fontId="6" fillId="2" borderId="11" xfId="0" applyNumberFormat="1" applyFont="1" applyFill="1" applyBorder="1" applyAlignment="1">
      <alignment vertical="top" wrapText="1"/>
    </xf>
    <xf numFmtId="0" fontId="7" fillId="2" borderId="9" xfId="0" applyFont="1" applyFill="1" applyBorder="1" applyAlignment="1">
      <alignment vertical="top" wrapText="1"/>
    </xf>
    <xf numFmtId="0" fontId="7" fillId="2" borderId="10" xfId="0" applyFont="1" applyFill="1" applyBorder="1" applyAlignment="1">
      <alignment vertical="top" wrapText="1"/>
    </xf>
    <xf numFmtId="0" fontId="7" fillId="2" borderId="13" xfId="0" applyFont="1" applyFill="1" applyBorder="1" applyAlignment="1">
      <alignment vertical="top" wrapText="1"/>
    </xf>
    <xf numFmtId="49" fontId="6" fillId="2" borderId="12" xfId="0" applyNumberFormat="1" applyFont="1" applyFill="1" applyBorder="1" applyAlignment="1">
      <alignment vertical="top" wrapText="1"/>
    </xf>
    <xf numFmtId="0" fontId="6" fillId="2" borderId="2" xfId="0" applyFont="1" applyFill="1" applyBorder="1" applyAlignment="1">
      <alignment vertical="top" wrapText="1"/>
    </xf>
    <xf numFmtId="0" fontId="6" fillId="2" borderId="7" xfId="0" applyFont="1" applyFill="1" applyBorder="1" applyAlignment="1">
      <alignment vertical="top" wrapText="1"/>
    </xf>
    <xf numFmtId="0" fontId="7" fillId="2" borderId="0" xfId="0" applyFont="1" applyFill="1" applyBorder="1" applyAlignment="1">
      <alignment vertical="top" wrapText="1"/>
    </xf>
    <xf numFmtId="0" fontId="7" fillId="2" borderId="9" xfId="0" applyFont="1" applyFill="1" applyBorder="1" applyAlignment="1">
      <alignment horizontal="left" vertical="top" wrapText="1"/>
    </xf>
    <xf numFmtId="0" fontId="7" fillId="2" borderId="15" xfId="0" applyFont="1" applyFill="1" applyBorder="1" applyAlignment="1">
      <alignment vertical="top" wrapText="1"/>
    </xf>
    <xf numFmtId="49" fontId="6" fillId="2" borderId="3" xfId="0" applyNumberFormat="1" applyFont="1" applyFill="1" applyBorder="1" applyAlignment="1">
      <alignment vertical="top" wrapText="1"/>
    </xf>
    <xf numFmtId="0" fontId="11" fillId="0" borderId="0" xfId="0" applyFont="1" applyFill="1" applyAlignment="1">
      <alignment horizontal="center" vertical="center" wrapText="1"/>
    </xf>
    <xf numFmtId="0" fontId="1" fillId="0" borderId="0" xfId="0" applyFont="1" applyFill="1" applyAlignment="1">
      <alignment wrapText="1"/>
    </xf>
    <xf numFmtId="0" fontId="6" fillId="2" borderId="11" xfId="0" applyFont="1" applyFill="1" applyBorder="1" applyAlignment="1">
      <alignment horizontal="center" vertical="top" wrapText="1"/>
    </xf>
    <xf numFmtId="164" fontId="5" fillId="2" borderId="4" xfId="0" applyNumberFormat="1" applyFont="1" applyFill="1" applyBorder="1" applyAlignment="1">
      <alignment horizontal="center" vertical="top" wrapText="1"/>
    </xf>
    <xf numFmtId="0" fontId="13" fillId="2" borderId="3" xfId="0" applyFont="1" applyFill="1" applyBorder="1" applyAlignment="1">
      <alignment vertical="top" wrapText="1"/>
    </xf>
    <xf numFmtId="0" fontId="6" fillId="2" borderId="5" xfId="0" applyFont="1" applyFill="1" applyBorder="1" applyAlignment="1">
      <alignment horizontal="center" vertical="top" wrapText="1"/>
    </xf>
    <xf numFmtId="0" fontId="15" fillId="2" borderId="0" xfId="0" applyFont="1" applyFill="1" applyAlignment="1">
      <alignment wrapText="1"/>
    </xf>
    <xf numFmtId="0" fontId="0" fillId="0" borderId="0" xfId="0" applyFont="1" applyFill="1"/>
    <xf numFmtId="0" fontId="7" fillId="2" borderId="13" xfId="0" applyFont="1" applyFill="1" applyBorder="1" applyAlignment="1">
      <alignment horizontal="left" vertical="top" wrapText="1"/>
    </xf>
    <xf numFmtId="0" fontId="13" fillId="2" borderId="1" xfId="0" applyFont="1" applyFill="1" applyBorder="1" applyAlignment="1">
      <alignment horizontal="center"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8" fillId="2" borderId="8" xfId="0" applyFont="1" applyFill="1" applyBorder="1" applyAlignment="1">
      <alignment horizontal="left" vertical="top" wrapText="1"/>
    </xf>
    <xf numFmtId="0" fontId="6" fillId="2" borderId="11" xfId="0" applyFont="1" applyFill="1" applyBorder="1" applyAlignment="1">
      <alignment horizontal="left" vertical="top" wrapText="1"/>
    </xf>
    <xf numFmtId="0" fontId="9" fillId="2" borderId="6"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2" borderId="8" xfId="0" applyFont="1" applyFill="1" applyBorder="1" applyAlignment="1">
      <alignment horizontal="left" vertical="top" wrapText="1"/>
    </xf>
    <xf numFmtId="0" fontId="10" fillId="2" borderId="8" xfId="0" applyFont="1" applyFill="1" applyBorder="1" applyAlignment="1">
      <alignment wrapText="1"/>
    </xf>
    <xf numFmtId="0" fontId="10" fillId="2" borderId="6" xfId="0" applyFont="1" applyFill="1" applyBorder="1" applyAlignment="1">
      <alignment wrapText="1"/>
    </xf>
    <xf numFmtId="0" fontId="0" fillId="0" borderId="11" xfId="0" applyBorder="1"/>
    <xf numFmtId="164" fontId="0" fillId="0" borderId="0" xfId="0" applyNumberFormat="1"/>
    <xf numFmtId="49" fontId="6" fillId="2" borderId="0" xfId="0" applyNumberFormat="1" applyFont="1" applyFill="1" applyBorder="1" applyAlignment="1">
      <alignment vertical="top" wrapText="1"/>
    </xf>
    <xf numFmtId="0" fontId="7" fillId="0" borderId="0" xfId="0" applyFont="1" applyFill="1" applyBorder="1" applyAlignment="1">
      <alignment horizontal="left" vertical="top" wrapText="1"/>
    </xf>
    <xf numFmtId="164" fontId="4" fillId="2" borderId="0" xfId="0" applyNumberFormat="1" applyFont="1" applyFill="1" applyBorder="1" applyAlignment="1">
      <alignment horizontal="center" vertical="top" wrapText="1"/>
    </xf>
    <xf numFmtId="0" fontId="12" fillId="0" borderId="0" xfId="0" applyFont="1" applyBorder="1" applyAlignment="1">
      <alignment wrapText="1"/>
    </xf>
    <xf numFmtId="0" fontId="0" fillId="2" borderId="4" xfId="0" applyFill="1" applyBorder="1" applyAlignment="1"/>
    <xf numFmtId="0" fontId="6" fillId="2" borderId="12" xfId="0" applyFont="1" applyFill="1" applyBorder="1" applyAlignment="1">
      <alignment horizontal="center" vertical="top" wrapText="1"/>
    </xf>
    <xf numFmtId="0" fontId="8" fillId="2" borderId="15" xfId="0" applyFont="1" applyFill="1" applyBorder="1" applyAlignment="1">
      <alignment horizontal="left" vertical="top" wrapText="1"/>
    </xf>
    <xf numFmtId="0" fontId="10" fillId="2" borderId="6" xfId="0" applyFont="1" applyFill="1" applyBorder="1" applyAlignment="1">
      <alignment wrapText="1"/>
    </xf>
    <xf numFmtId="0" fontId="8" fillId="2" borderId="15" xfId="0" applyFont="1" applyFill="1" applyBorder="1" applyAlignment="1">
      <alignment vertical="top" wrapText="1"/>
    </xf>
    <xf numFmtId="0" fontId="8" fillId="2" borderId="14" xfId="0" applyFont="1" applyFill="1" applyBorder="1" applyAlignment="1">
      <alignment vertical="top" wrapText="1"/>
    </xf>
    <xf numFmtId="0" fontId="7" fillId="2" borderId="4" xfId="0" applyFont="1" applyFill="1" applyBorder="1" applyAlignment="1">
      <alignment horizontal="left" vertical="top" wrapText="1"/>
    </xf>
    <xf numFmtId="0" fontId="17" fillId="2" borderId="8" xfId="0" applyFont="1" applyFill="1" applyBorder="1" applyAlignment="1">
      <alignment horizontal="left" vertical="top" wrapText="1"/>
    </xf>
    <xf numFmtId="0" fontId="9" fillId="2" borderId="14" xfId="0" applyFont="1" applyFill="1" applyBorder="1" applyAlignment="1">
      <alignment horizontal="left" vertical="top" wrapText="1"/>
    </xf>
    <xf numFmtId="0" fontId="15" fillId="2" borderId="0" xfId="0" applyFont="1" applyFill="1" applyAlignment="1">
      <alignment horizontal="left" wrapText="1"/>
    </xf>
    <xf numFmtId="0" fontId="9" fillId="2" borderId="10" xfId="0" applyFont="1" applyFill="1" applyBorder="1" applyAlignment="1">
      <alignment horizontal="left" vertical="top" wrapText="1"/>
    </xf>
    <xf numFmtId="0" fontId="0" fillId="0" borderId="4" xfId="0" applyBorder="1"/>
    <xf numFmtId="0" fontId="0" fillId="0" borderId="12" xfId="0" applyBorder="1"/>
    <xf numFmtId="0" fontId="0" fillId="0" borderId="10" xfId="0" applyBorder="1"/>
    <xf numFmtId="0" fontId="9" fillId="2" borderId="8" xfId="0" applyFont="1" applyFill="1" applyBorder="1" applyAlignment="1">
      <alignment horizontal="left" vertical="top" wrapText="1"/>
    </xf>
    <xf numFmtId="0" fontId="9" fillId="2" borderId="14" xfId="0" applyFont="1" applyFill="1" applyBorder="1" applyAlignment="1">
      <alignment horizontal="left" vertical="top" wrapText="1"/>
    </xf>
    <xf numFmtId="0" fontId="19" fillId="0" borderId="0" xfId="0" applyFont="1" applyFill="1"/>
    <xf numFmtId="0" fontId="21" fillId="0" borderId="0" xfId="0" applyFont="1" applyFill="1" applyAlignment="1">
      <alignment vertical="center" wrapText="1"/>
    </xf>
    <xf numFmtId="0" fontId="22" fillId="0" borderId="0" xfId="0" applyFont="1" applyFill="1" applyAlignment="1">
      <alignment horizontal="left"/>
    </xf>
    <xf numFmtId="0" fontId="20" fillId="0" borderId="0" xfId="0" applyFont="1" applyFill="1" applyAlignment="1">
      <alignment horizontal="center" vertical="center" wrapText="1"/>
    </xf>
    <xf numFmtId="0" fontId="23" fillId="0" borderId="0" xfId="0" applyFont="1" applyFill="1" applyAlignment="1">
      <alignment wrapText="1"/>
    </xf>
    <xf numFmtId="0" fontId="24" fillId="0" borderId="0" xfId="0" applyFont="1" applyFill="1" applyAlignment="1">
      <alignment horizontal="left"/>
    </xf>
    <xf numFmtId="0" fontId="6" fillId="2" borderId="3" xfId="0" applyFont="1" applyFill="1" applyBorder="1" applyAlignment="1">
      <alignment horizontal="left" vertical="top" wrapText="1"/>
    </xf>
    <xf numFmtId="0" fontId="6" fillId="2" borderId="12" xfId="0" applyFont="1" applyFill="1" applyBorder="1" applyAlignment="1">
      <alignment vertical="top" wrapText="1"/>
    </xf>
    <xf numFmtId="0" fontId="6" fillId="2" borderId="2" xfId="0" applyFont="1" applyFill="1" applyBorder="1" applyAlignment="1">
      <alignment horizontal="center" vertical="top" wrapText="1"/>
    </xf>
    <xf numFmtId="49" fontId="6" fillId="2" borderId="1" xfId="0" applyNumberFormat="1" applyFont="1" applyFill="1" applyBorder="1" applyAlignment="1">
      <alignment vertical="top" wrapText="1"/>
    </xf>
    <xf numFmtId="0" fontId="25" fillId="2" borderId="1" xfId="0" applyFont="1" applyFill="1" applyBorder="1" applyAlignment="1">
      <alignment horizontal="left" vertical="top" wrapText="1"/>
    </xf>
    <xf numFmtId="0" fontId="26" fillId="2" borderId="8"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0" fontId="28" fillId="2" borderId="6" xfId="0" applyFont="1" applyFill="1" applyBorder="1" applyAlignment="1">
      <alignment vertical="top" wrapText="1"/>
    </xf>
    <xf numFmtId="0" fontId="28" fillId="2" borderId="0" xfId="0" applyFont="1" applyFill="1" applyBorder="1" applyAlignment="1">
      <alignment vertical="top" wrapText="1"/>
    </xf>
    <xf numFmtId="0" fontId="28" fillId="2" borderId="3"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3" xfId="0" applyFont="1" applyFill="1" applyBorder="1" applyAlignment="1">
      <alignment horizontal="left" vertical="top" wrapText="1"/>
    </xf>
    <xf numFmtId="0" fontId="29" fillId="2" borderId="7" xfId="0" applyFont="1" applyFill="1" applyBorder="1" applyAlignment="1">
      <alignment vertical="top" wrapText="1"/>
    </xf>
    <xf numFmtId="0" fontId="29" fillId="2" borderId="7" xfId="0" applyFont="1" applyFill="1" applyBorder="1" applyAlignment="1">
      <alignment horizontal="left" vertical="top" wrapText="1"/>
    </xf>
    <xf numFmtId="0" fontId="29" fillId="2" borderId="11" xfId="0" applyFont="1" applyFill="1" applyBorder="1" applyAlignment="1">
      <alignment vertical="top" wrapText="1"/>
    </xf>
    <xf numFmtId="0" fontId="28" fillId="2" borderId="8" xfId="0" applyFont="1" applyFill="1" applyBorder="1" applyAlignment="1">
      <alignment horizontal="left" vertical="top" wrapText="1"/>
    </xf>
    <xf numFmtId="0" fontId="28" fillId="2" borderId="6" xfId="0" applyFont="1" applyFill="1" applyBorder="1" applyAlignment="1">
      <alignment wrapText="1"/>
    </xf>
    <xf numFmtId="0" fontId="28" fillId="2" borderId="11" xfId="0" applyFont="1" applyFill="1" applyBorder="1" applyAlignment="1">
      <alignment horizontal="left" vertical="top" wrapText="1"/>
    </xf>
    <xf numFmtId="0" fontId="28" fillId="2" borderId="8" xfId="0" applyFont="1" applyFill="1" applyBorder="1" applyAlignment="1">
      <alignment vertical="top" wrapText="1"/>
    </xf>
    <xf numFmtId="0" fontId="28" fillId="2" borderId="4" xfId="0" applyFont="1" applyFill="1" applyBorder="1" applyAlignment="1">
      <alignment vertical="top" wrapText="1"/>
    </xf>
    <xf numFmtId="0" fontId="28" fillId="2" borderId="5" xfId="0" applyFont="1" applyFill="1" applyBorder="1" applyAlignment="1">
      <alignment vertical="top" wrapText="1"/>
    </xf>
    <xf numFmtId="0" fontId="28" fillId="2" borderId="1" xfId="0" applyFont="1" applyFill="1" applyBorder="1" applyAlignment="1">
      <alignment vertical="top" wrapText="1"/>
    </xf>
    <xf numFmtId="0" fontId="28" fillId="2" borderId="12" xfId="0" applyFont="1" applyFill="1" applyBorder="1" applyAlignment="1">
      <alignment vertical="top" wrapText="1"/>
    </xf>
    <xf numFmtId="0" fontId="29" fillId="2" borderId="3" xfId="0" applyFont="1" applyFill="1" applyBorder="1" applyAlignment="1">
      <alignment vertical="top" wrapText="1"/>
    </xf>
    <xf numFmtId="0" fontId="28" fillId="2" borderId="1" xfId="0" applyFont="1" applyFill="1" applyBorder="1" applyAlignment="1">
      <alignment horizontal="left" vertical="top" wrapText="1"/>
    </xf>
    <xf numFmtId="0" fontId="29" fillId="2" borderId="2" xfId="0" applyFont="1" applyFill="1" applyBorder="1" applyAlignment="1">
      <alignment horizontal="left" vertical="top" wrapText="1"/>
    </xf>
    <xf numFmtId="0" fontId="31"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27" fillId="2" borderId="11"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4" xfId="0" applyFont="1" applyFill="1" applyBorder="1" applyAlignment="1">
      <alignment vertical="top" wrapText="1"/>
    </xf>
    <xf numFmtId="0" fontId="27" fillId="2" borderId="2" xfId="0" applyFont="1" applyFill="1" applyBorder="1" applyAlignment="1">
      <alignment vertical="top" wrapText="1"/>
    </xf>
    <xf numFmtId="0" fontId="27" fillId="2" borderId="13" xfId="0" applyFont="1" applyFill="1" applyBorder="1" applyAlignment="1">
      <alignment vertical="top" wrapText="1"/>
    </xf>
    <xf numFmtId="0" fontId="26" fillId="2" borderId="14" xfId="0" applyFont="1" applyFill="1" applyBorder="1" applyAlignment="1">
      <alignment horizontal="left" vertical="top" wrapText="1"/>
    </xf>
    <xf numFmtId="0" fontId="27" fillId="2" borderId="10" xfId="0" applyFont="1" applyFill="1" applyBorder="1" applyAlignment="1">
      <alignment vertical="top" wrapText="1"/>
    </xf>
    <xf numFmtId="0" fontId="25" fillId="2" borderId="0" xfId="0" applyFont="1" applyFill="1" applyBorder="1" applyAlignment="1">
      <alignment horizontal="left" vertical="top" wrapText="1"/>
    </xf>
    <xf numFmtId="0" fontId="27" fillId="2" borderId="1" xfId="0" applyFont="1" applyFill="1" applyBorder="1" applyAlignment="1">
      <alignment vertical="top" wrapText="1"/>
    </xf>
    <xf numFmtId="0" fontId="27" fillId="2" borderId="1"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4" xfId="0" applyFont="1" applyFill="1" applyBorder="1" applyAlignment="1">
      <alignment horizontal="left" vertical="top" wrapText="1"/>
    </xf>
    <xf numFmtId="0" fontId="28" fillId="2" borderId="3" xfId="0" applyFont="1" applyFill="1" applyBorder="1" applyAlignment="1">
      <alignment vertical="top" wrapText="1"/>
    </xf>
    <xf numFmtId="0" fontId="28" fillId="2" borderId="7" xfId="0" applyFont="1" applyFill="1" applyBorder="1" applyAlignment="1">
      <alignment vertical="top" wrapText="1"/>
    </xf>
    <xf numFmtId="0" fontId="28" fillId="2" borderId="11" xfId="0" applyFont="1" applyFill="1" applyBorder="1" applyAlignment="1">
      <alignment vertical="top" wrapText="1"/>
    </xf>
    <xf numFmtId="0" fontId="28" fillId="2" borderId="8" xfId="0" applyFont="1" applyFill="1" applyBorder="1" applyAlignment="1">
      <alignment wrapText="1"/>
    </xf>
    <xf numFmtId="0" fontId="17" fillId="2" borderId="14" xfId="0" applyFont="1" applyFill="1" applyBorder="1" applyAlignment="1">
      <alignment horizontal="left" vertical="top" wrapText="1"/>
    </xf>
    <xf numFmtId="0" fontId="27" fillId="2" borderId="8" xfId="0" applyFont="1" applyFill="1" applyBorder="1" applyAlignment="1">
      <alignment horizontal="left" vertical="top" wrapText="1"/>
    </xf>
    <xf numFmtId="0" fontId="27" fillId="2" borderId="11" xfId="0" applyFont="1" applyFill="1" applyBorder="1" applyAlignment="1">
      <alignment horizontal="center" vertical="top" wrapText="1"/>
    </xf>
    <xf numFmtId="49" fontId="27" fillId="2" borderId="7" xfId="0" applyNumberFormat="1" applyFont="1" applyFill="1" applyBorder="1" applyAlignment="1">
      <alignment vertical="top" wrapText="1"/>
    </xf>
    <xf numFmtId="164" fontId="27" fillId="2" borderId="6" xfId="0" applyNumberFormat="1" applyFont="1" applyFill="1" applyBorder="1" applyAlignment="1">
      <alignment horizontal="center" vertical="top" wrapText="1"/>
    </xf>
    <xf numFmtId="164" fontId="29" fillId="2" borderId="13" xfId="0" applyNumberFormat="1" applyFont="1" applyFill="1" applyBorder="1" applyAlignment="1">
      <alignment horizontal="center" vertical="top" wrapText="1"/>
    </xf>
    <xf numFmtId="164" fontId="29" fillId="2" borderId="2" xfId="0" applyNumberFormat="1" applyFont="1" applyFill="1" applyBorder="1" applyAlignment="1">
      <alignment horizontal="center" vertical="top" wrapText="1"/>
    </xf>
    <xf numFmtId="164" fontId="27" fillId="2" borderId="2" xfId="0" applyNumberFormat="1" applyFont="1" applyFill="1" applyBorder="1" applyAlignment="1">
      <alignment horizontal="center" vertical="top" wrapText="1"/>
    </xf>
    <xf numFmtId="164" fontId="27" fillId="2" borderId="13" xfId="0" applyNumberFormat="1" applyFont="1" applyFill="1" applyBorder="1" applyAlignment="1">
      <alignment horizontal="center" vertical="top" wrapText="1"/>
    </xf>
    <xf numFmtId="164" fontId="29" fillId="2" borderId="4" xfId="0" applyNumberFormat="1" applyFont="1" applyFill="1" applyBorder="1" applyAlignment="1">
      <alignment horizontal="center" vertical="top" wrapText="1"/>
    </xf>
    <xf numFmtId="164" fontId="29" fillId="2" borderId="10" xfId="0" applyNumberFormat="1" applyFont="1" applyFill="1" applyBorder="1" applyAlignment="1">
      <alignment horizontal="center" vertical="top" wrapText="1"/>
    </xf>
    <xf numFmtId="164" fontId="27" fillId="2" borderId="1" xfId="0" applyNumberFormat="1" applyFont="1" applyFill="1" applyBorder="1" applyAlignment="1">
      <alignment horizontal="center" vertical="top" wrapText="1"/>
    </xf>
    <xf numFmtId="164" fontId="29" fillId="2" borderId="6" xfId="0" applyNumberFormat="1" applyFont="1" applyFill="1" applyBorder="1" applyAlignment="1">
      <alignment horizontal="center" vertical="top" wrapText="1"/>
    </xf>
    <xf numFmtId="164" fontId="29" fillId="2" borderId="1" xfId="0" applyNumberFormat="1" applyFont="1" applyFill="1" applyBorder="1" applyAlignment="1">
      <alignment horizontal="center" vertical="top" wrapText="1"/>
    </xf>
    <xf numFmtId="164" fontId="27" fillId="2" borderId="10" xfId="0" applyNumberFormat="1" applyFont="1" applyFill="1" applyBorder="1" applyAlignment="1">
      <alignment horizontal="center" vertical="top" wrapText="1"/>
    </xf>
    <xf numFmtId="164" fontId="32" fillId="2" borderId="4" xfId="0" applyNumberFormat="1" applyFont="1" applyFill="1" applyBorder="1" applyAlignment="1">
      <alignment horizontal="center"/>
    </xf>
    <xf numFmtId="49" fontId="6" fillId="2" borderId="7" xfId="0" applyNumberFormat="1" applyFont="1" applyFill="1" applyBorder="1" applyAlignment="1">
      <alignment vertical="top" wrapText="1"/>
    </xf>
    <xf numFmtId="0" fontId="26" fillId="2" borderId="13" xfId="0" applyFont="1" applyFill="1" applyBorder="1" applyAlignment="1">
      <alignment horizontal="left" vertical="top" wrapText="1"/>
    </xf>
    <xf numFmtId="0" fontId="7" fillId="2" borderId="12" xfId="0" applyFont="1" applyFill="1" applyBorder="1" applyAlignment="1">
      <alignment vertical="top" wrapText="1"/>
    </xf>
    <xf numFmtId="0" fontId="30" fillId="2" borderId="15" xfId="0" applyFont="1" applyFill="1" applyBorder="1" applyAlignment="1">
      <alignment horizontal="left" vertical="top" wrapText="1"/>
    </xf>
    <xf numFmtId="0" fontId="30" fillId="2" borderId="13" xfId="0" applyFont="1" applyFill="1" applyBorder="1" applyAlignment="1">
      <alignment horizontal="left" vertical="top" wrapText="1"/>
    </xf>
    <xf numFmtId="0" fontId="28" fillId="2" borderId="4" xfId="0" applyFont="1" applyFill="1" applyBorder="1" applyAlignment="1">
      <alignment horizontal="left" vertical="top" wrapText="1"/>
    </xf>
    <xf numFmtId="0" fontId="7" fillId="2" borderId="11" xfId="0" applyFont="1" applyFill="1" applyBorder="1" applyAlignment="1">
      <alignment vertical="top" wrapText="1"/>
    </xf>
    <xf numFmtId="0" fontId="28" fillId="2" borderId="12" xfId="0" applyFont="1" applyFill="1" applyBorder="1" applyAlignment="1">
      <alignment horizontal="left" vertical="top" wrapText="1"/>
    </xf>
    <xf numFmtId="49" fontId="27" fillId="2" borderId="5" xfId="0" applyNumberFormat="1" applyFont="1" applyFill="1" applyBorder="1" applyAlignment="1">
      <alignment vertical="top" wrapText="1"/>
    </xf>
    <xf numFmtId="0" fontId="18" fillId="2" borderId="8" xfId="0" applyFont="1" applyFill="1" applyBorder="1" applyAlignment="1">
      <alignment horizontal="left" vertical="top" wrapText="1"/>
    </xf>
    <xf numFmtId="0" fontId="29" fillId="2" borderId="5" xfId="0" applyFont="1" applyFill="1" applyBorder="1" applyAlignment="1">
      <alignment vertical="top" wrapText="1"/>
    </xf>
    <xf numFmtId="0" fontId="28" fillId="2" borderId="11" xfId="0" applyFont="1" applyFill="1" applyBorder="1" applyAlignment="1">
      <alignment horizontal="left" vertical="top" wrapText="1"/>
    </xf>
    <xf numFmtId="0" fontId="28" fillId="2" borderId="3" xfId="0" applyFont="1" applyFill="1" applyBorder="1" applyAlignment="1">
      <alignment horizontal="left" vertical="top" wrapText="1"/>
    </xf>
    <xf numFmtId="0" fontId="27" fillId="2" borderId="14" xfId="0" applyNumberFormat="1" applyFont="1" applyFill="1" applyBorder="1" applyAlignment="1">
      <alignment horizontal="left" vertical="top" wrapText="1"/>
    </xf>
    <xf numFmtId="49" fontId="6" fillId="2" borderId="2" xfId="0" applyNumberFormat="1" applyFont="1" applyFill="1" applyBorder="1" applyAlignment="1">
      <alignment vertical="top" wrapText="1"/>
    </xf>
    <xf numFmtId="0" fontId="6" fillId="2" borderId="11" xfId="0" applyFont="1" applyFill="1" applyBorder="1" applyAlignment="1">
      <alignment horizontal="left" vertical="top" wrapText="1"/>
    </xf>
    <xf numFmtId="0" fontId="27"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vertical="top" wrapText="1"/>
    </xf>
    <xf numFmtId="0" fontId="7" fillId="2" borderId="5" xfId="0" applyFont="1" applyFill="1" applyBorder="1" applyAlignment="1">
      <alignment vertical="top" wrapText="1"/>
    </xf>
    <xf numFmtId="0" fontId="7" fillId="2" borderId="11" xfId="0" applyFont="1" applyFill="1" applyBorder="1" applyAlignment="1">
      <alignment horizontal="left" vertical="top" wrapText="1"/>
    </xf>
    <xf numFmtId="0" fontId="13" fillId="2" borderId="11" xfId="0" applyFont="1" applyFill="1" applyBorder="1" applyAlignment="1">
      <alignment vertical="top" wrapText="1"/>
    </xf>
    <xf numFmtId="0" fontId="13" fillId="2" borderId="9" xfId="0" applyFont="1" applyFill="1" applyBorder="1" applyAlignment="1">
      <alignment vertical="top" wrapText="1"/>
    </xf>
    <xf numFmtId="0" fontId="13" fillId="2" borderId="2" xfId="0" applyFont="1" applyFill="1" applyBorder="1" applyAlignment="1">
      <alignment horizontal="center" vertical="center" wrapText="1"/>
    </xf>
    <xf numFmtId="0" fontId="7" fillId="2" borderId="12" xfId="0" applyFont="1" applyFill="1" applyBorder="1" applyAlignment="1">
      <alignment horizontal="left" vertical="top" wrapText="1"/>
    </xf>
    <xf numFmtId="49" fontId="6" fillId="2" borderId="5" xfId="0" applyNumberFormat="1" applyFont="1" applyFill="1" applyBorder="1" applyAlignment="1">
      <alignment vertical="top" wrapText="1"/>
    </xf>
    <xf numFmtId="0" fontId="7" fillId="2" borderId="8" xfId="0"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8" fillId="2" borderId="13" xfId="0" applyFont="1" applyFill="1" applyBorder="1" applyAlignment="1">
      <alignment vertical="top" wrapText="1"/>
    </xf>
    <xf numFmtId="164" fontId="29" fillId="2" borderId="3" xfId="0" applyNumberFormat="1" applyFont="1" applyFill="1" applyBorder="1" applyAlignment="1">
      <alignment horizontal="center" vertical="top" wrapText="1"/>
    </xf>
    <xf numFmtId="164" fontId="29" fillId="2" borderId="7" xfId="0" applyNumberFormat="1" applyFont="1" applyFill="1" applyBorder="1" applyAlignment="1">
      <alignment horizontal="center" vertical="top" wrapText="1"/>
    </xf>
    <xf numFmtId="164" fontId="29" fillId="2" borderId="11" xfId="0" applyNumberFormat="1" applyFont="1" applyFill="1" applyBorder="1" applyAlignment="1">
      <alignment horizontal="center" vertical="top" wrapText="1"/>
    </xf>
    <xf numFmtId="164" fontId="29" fillId="2" borderId="12" xfId="0" applyNumberFormat="1" applyFont="1" applyFill="1" applyBorder="1" applyAlignment="1">
      <alignment horizontal="center" vertical="top" wrapText="1"/>
    </xf>
    <xf numFmtId="164" fontId="29" fillId="2" borderId="15" xfId="0" applyNumberFormat="1" applyFont="1" applyFill="1" applyBorder="1" applyAlignment="1">
      <alignment horizontal="center" vertical="top" wrapText="1"/>
    </xf>
    <xf numFmtId="164" fontId="27" fillId="2" borderId="0" xfId="0" applyNumberFormat="1" applyFont="1" applyFill="1" applyBorder="1" applyAlignment="1">
      <alignment horizontal="center" vertical="top" wrapText="1"/>
    </xf>
    <xf numFmtId="164" fontId="27" fillId="2" borderId="11" xfId="0" applyNumberFormat="1" applyFont="1" applyFill="1" applyBorder="1" applyAlignment="1">
      <alignment horizontal="center" vertical="top" wrapText="1"/>
    </xf>
    <xf numFmtId="164" fontId="27" fillId="2" borderId="3" xfId="0" applyNumberFormat="1" applyFont="1" applyFill="1" applyBorder="1" applyAlignment="1">
      <alignment horizontal="center" vertical="top" wrapText="1"/>
    </xf>
    <xf numFmtId="164" fontId="29" fillId="2" borderId="0" xfId="0" applyNumberFormat="1" applyFont="1" applyFill="1" applyBorder="1" applyAlignment="1">
      <alignment horizontal="center" vertical="top" wrapText="1"/>
    </xf>
    <xf numFmtId="164" fontId="29" fillId="2" borderId="9" xfId="0" applyNumberFormat="1" applyFont="1" applyFill="1" applyBorder="1" applyAlignment="1">
      <alignment horizontal="center" vertical="top" wrapText="1"/>
    </xf>
    <xf numFmtId="164" fontId="29" fillId="2" borderId="14" xfId="0" applyNumberFormat="1" applyFont="1" applyFill="1" applyBorder="1" applyAlignment="1">
      <alignment horizontal="center" vertical="top" wrapText="1"/>
    </xf>
    <xf numFmtId="0" fontId="34" fillId="2" borderId="0" xfId="0" applyFont="1" applyFill="1" applyAlignment="1">
      <alignment wrapText="1"/>
    </xf>
    <xf numFmtId="0" fontId="34" fillId="2" borderId="0" xfId="0" applyFont="1" applyFill="1" applyAlignment="1">
      <alignment horizontal="left" vertical="top" wrapText="1"/>
    </xf>
    <xf numFmtId="0" fontId="28" fillId="2" borderId="7" xfId="0" applyFont="1" applyFill="1" applyBorder="1" applyAlignment="1">
      <alignment horizontal="left" vertical="top" wrapText="1"/>
    </xf>
    <xf numFmtId="0" fontId="28" fillId="2" borderId="11"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30" fillId="2" borderId="14" xfId="0" applyFont="1" applyFill="1" applyBorder="1" applyAlignment="1">
      <alignment horizontal="left" vertical="top" wrapText="1"/>
    </xf>
    <xf numFmtId="0" fontId="30" fillId="2" borderId="8" xfId="0" applyFont="1" applyFill="1" applyBorder="1" applyAlignment="1">
      <alignment horizontal="left" vertical="top" wrapText="1"/>
    </xf>
    <xf numFmtId="0" fontId="33" fillId="0" borderId="0" xfId="0" applyFont="1" applyBorder="1" applyAlignment="1">
      <alignment horizontal="left" wrapText="1"/>
    </xf>
    <xf numFmtId="0" fontId="32" fillId="2" borderId="14" xfId="0" applyFont="1" applyFill="1" applyBorder="1" applyAlignment="1">
      <alignment horizontal="left"/>
    </xf>
    <xf numFmtId="0" fontId="32" fillId="2" borderId="10" xfId="0" applyFont="1" applyFill="1" applyBorder="1" applyAlignment="1">
      <alignment horizontal="left"/>
    </xf>
    <xf numFmtId="0" fontId="28" fillId="2" borderId="8" xfId="0" applyFont="1" applyFill="1" applyBorder="1" applyAlignment="1">
      <alignment horizontal="left" vertical="top" wrapText="1"/>
    </xf>
    <xf numFmtId="0" fontId="0" fillId="2" borderId="8" xfId="0" applyFont="1" applyFill="1" applyBorder="1" applyAlignment="1">
      <alignment wrapText="1"/>
    </xf>
    <xf numFmtId="0" fontId="0" fillId="2" borderId="6" xfId="0" applyFont="1" applyFill="1" applyBorder="1" applyAlignment="1">
      <alignment wrapText="1"/>
    </xf>
    <xf numFmtId="0" fontId="9" fillId="2" borderId="14" xfId="0" applyFont="1" applyFill="1" applyBorder="1" applyAlignment="1">
      <alignment horizontal="left" vertical="top" wrapText="1"/>
    </xf>
    <xf numFmtId="0" fontId="9" fillId="2" borderId="8" xfId="0" applyFont="1" applyFill="1" applyBorder="1" applyAlignment="1">
      <alignment horizontal="left" vertical="top" wrapText="1"/>
    </xf>
    <xf numFmtId="0" fontId="12" fillId="0" borderId="0" xfId="0" applyFont="1" applyBorder="1" applyAlignment="1">
      <alignment horizontal="left" wrapText="1"/>
    </xf>
    <xf numFmtId="0" fontId="8" fillId="2" borderId="14" xfId="0" applyFont="1" applyFill="1" applyBorder="1" applyAlignment="1">
      <alignment horizontal="left" vertical="top" wrapText="1"/>
    </xf>
    <xf numFmtId="0" fontId="10" fillId="2" borderId="14" xfId="0" applyFont="1" applyFill="1" applyBorder="1" applyAlignment="1">
      <alignment wrapText="1"/>
    </xf>
    <xf numFmtId="0" fontId="10" fillId="2" borderId="10" xfId="0" applyFont="1" applyFill="1" applyBorder="1" applyAlignment="1">
      <alignment wrapText="1"/>
    </xf>
    <xf numFmtId="0" fontId="8" fillId="2" borderId="8" xfId="0" applyFont="1" applyFill="1" applyBorder="1" applyAlignment="1">
      <alignment horizontal="left" vertical="top" wrapText="1"/>
    </xf>
    <xf numFmtId="0" fontId="10" fillId="2" borderId="8" xfId="0" applyFont="1" applyFill="1" applyBorder="1" applyAlignment="1">
      <alignment wrapText="1"/>
    </xf>
    <xf numFmtId="0" fontId="10" fillId="2" borderId="6" xfId="0" applyFont="1" applyFill="1" applyBorder="1" applyAlignment="1">
      <alignment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7" fillId="2" borderId="8"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0" xfId="0" applyFont="1" applyFill="1" applyBorder="1" applyAlignment="1">
      <alignment horizontal="left" vertical="top" wrapText="1"/>
    </xf>
    <xf numFmtId="0" fontId="27" fillId="2" borderId="3" xfId="0" applyFont="1" applyFill="1" applyBorder="1" applyAlignment="1">
      <alignment horizontal="left" vertical="top" wrapText="1"/>
    </xf>
    <xf numFmtId="0" fontId="15" fillId="2" borderId="0" xfId="0" applyFont="1" applyFill="1" applyAlignment="1">
      <alignment wrapText="1"/>
    </xf>
    <xf numFmtId="0" fontId="34" fillId="2" borderId="0" xfId="0" applyFont="1" applyFill="1" applyAlignment="1">
      <alignment horizontal="left" wrapText="1"/>
    </xf>
    <xf numFmtId="0" fontId="32" fillId="2" borderId="2" xfId="0" applyFont="1" applyFill="1" applyBorder="1" applyAlignment="1">
      <alignment horizontal="center" vertical="top" wrapText="1"/>
    </xf>
    <xf numFmtId="0" fontId="32"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4" xfId="0" applyFont="1" applyFill="1" applyBorder="1" applyAlignment="1">
      <alignment vertical="top" wrapText="1"/>
    </xf>
    <xf numFmtId="0" fontId="32" fillId="2" borderId="5"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6" xfId="0" applyFont="1" applyFill="1" applyBorder="1" applyAlignment="1">
      <alignment horizontal="center" vertical="top" wrapText="1"/>
    </xf>
    <xf numFmtId="0" fontId="33" fillId="0" borderId="0" xfId="0" applyFont="1" applyFill="1" applyAlignment="1">
      <alignment horizontal="center" vertical="center" wrapText="1"/>
    </xf>
    <xf numFmtId="0" fontId="1" fillId="2" borderId="3" xfId="0" applyFont="1" applyFill="1" applyBorder="1" applyAlignment="1">
      <alignment vertical="top" wrapText="1"/>
    </xf>
    <xf numFmtId="0" fontId="0" fillId="2" borderId="4" xfId="0" applyFont="1" applyFill="1" applyBorder="1" applyAlignment="1">
      <alignment vertical="top"/>
    </xf>
    <xf numFmtId="0" fontId="1" fillId="2" borderId="3" xfId="0" applyFont="1" applyFill="1" applyBorder="1" applyAlignment="1">
      <alignment vertical="top"/>
    </xf>
    <xf numFmtId="0" fontId="30" fillId="2" borderId="15" xfId="0" applyFont="1" applyFill="1" applyBorder="1" applyAlignment="1">
      <alignment horizontal="left" vertical="top" wrapText="1"/>
    </xf>
    <xf numFmtId="0" fontId="30" fillId="2" borderId="5" xfId="0" applyFont="1" applyFill="1" applyBorder="1" applyAlignment="1">
      <alignment horizontal="left" vertical="top" wrapText="1"/>
    </xf>
    <xf numFmtId="0" fontId="7" fillId="2" borderId="11" xfId="0" applyFont="1" applyFill="1" applyBorder="1" applyAlignment="1">
      <alignment horizontal="center"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view="pageBreakPreview" topLeftCell="C3" zoomScaleNormal="100" zoomScaleSheetLayoutView="100" workbookViewId="0">
      <selection activeCell="I4" sqref="I4:J5"/>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9" width="12.7109375" customWidth="1"/>
    <col min="10" max="10" width="15.42578125" customWidth="1"/>
    <col min="11" max="11" width="10" bestFit="1" customWidth="1"/>
    <col min="13" max="13" width="14.5703125" bestFit="1" customWidth="1"/>
    <col min="14" max="14" width="11" bestFit="1" customWidth="1"/>
    <col min="15" max="15" width="18.28515625" customWidth="1"/>
    <col min="17" max="17" width="10" bestFit="1" customWidth="1"/>
  </cols>
  <sheetData>
    <row r="1" spans="1:10" ht="15.75" hidden="1" x14ac:dyDescent="0.25">
      <c r="A1" s="1"/>
      <c r="B1" s="1"/>
      <c r="C1" s="32"/>
      <c r="D1" s="32"/>
      <c r="E1" s="32"/>
      <c r="F1" s="32"/>
      <c r="G1" s="4"/>
      <c r="H1" s="2"/>
      <c r="I1" s="205" t="s">
        <v>49</v>
      </c>
      <c r="J1" s="205"/>
    </row>
    <row r="2" spans="1:10" ht="15.75" hidden="1" x14ac:dyDescent="0.25">
      <c r="A2" s="1"/>
      <c r="B2" s="1"/>
      <c r="C2" s="32"/>
      <c r="D2" s="32"/>
      <c r="E2" s="32"/>
      <c r="F2" s="32"/>
      <c r="G2" s="4"/>
      <c r="H2" s="2"/>
      <c r="I2" s="31"/>
      <c r="J2" s="31"/>
    </row>
    <row r="3" spans="1:10" ht="15.75" x14ac:dyDescent="0.25">
      <c r="A3" s="1"/>
      <c r="B3" s="1"/>
      <c r="C3" s="32"/>
      <c r="D3" s="32"/>
      <c r="E3" s="32"/>
      <c r="F3" s="32"/>
      <c r="G3" s="4"/>
      <c r="H3" s="2"/>
      <c r="I3" s="175" t="s">
        <v>61</v>
      </c>
      <c r="J3" s="175"/>
    </row>
    <row r="4" spans="1:10" ht="15.75" customHeight="1" x14ac:dyDescent="0.25">
      <c r="A4" s="1"/>
      <c r="B4" s="1"/>
      <c r="C4" s="32"/>
      <c r="D4" s="32"/>
      <c r="E4" s="32"/>
      <c r="F4" s="32"/>
      <c r="G4" s="10"/>
      <c r="H4" s="10"/>
      <c r="I4" s="206" t="s">
        <v>91</v>
      </c>
      <c r="J4" s="206"/>
    </row>
    <row r="5" spans="1:10" ht="31.5" customHeight="1" x14ac:dyDescent="0.25">
      <c r="A5" s="1"/>
      <c r="B5" s="1"/>
      <c r="C5" s="32"/>
      <c r="D5" s="32"/>
      <c r="E5" s="32"/>
      <c r="F5" s="32"/>
      <c r="G5" s="10"/>
      <c r="H5" s="10"/>
      <c r="I5" s="176" t="s">
        <v>90</v>
      </c>
      <c r="J5" s="176"/>
    </row>
    <row r="6" spans="1:10" ht="31.5" customHeight="1" x14ac:dyDescent="0.25">
      <c r="A6" s="1"/>
      <c r="B6" s="1"/>
      <c r="C6" s="32"/>
      <c r="D6" s="32"/>
      <c r="E6" s="32"/>
      <c r="F6" s="32"/>
      <c r="G6" s="10"/>
      <c r="H6" s="10"/>
      <c r="I6" s="206" t="s">
        <v>92</v>
      </c>
      <c r="J6" s="206"/>
    </row>
    <row r="7" spans="1:10" ht="15.75" x14ac:dyDescent="0.25">
      <c r="A7" s="1"/>
      <c r="B7" s="1"/>
      <c r="C7" s="32"/>
      <c r="D7" s="32"/>
      <c r="E7" s="32"/>
      <c r="F7" s="32"/>
      <c r="G7" s="10"/>
      <c r="H7" s="10"/>
      <c r="I7" s="59"/>
      <c r="J7" s="59"/>
    </row>
    <row r="8" spans="1:10" ht="66.75" customHeight="1" x14ac:dyDescent="0.4">
      <c r="A8" s="66"/>
      <c r="B8" s="66"/>
      <c r="C8" s="214" t="s">
        <v>38</v>
      </c>
      <c r="D8" s="214"/>
      <c r="E8" s="214"/>
      <c r="F8" s="214"/>
      <c r="G8" s="214"/>
      <c r="H8" s="214"/>
      <c r="I8" s="67"/>
      <c r="J8" s="68"/>
    </row>
    <row r="9" spans="1:10" ht="33.75" customHeight="1" x14ac:dyDescent="0.4">
      <c r="A9" s="66"/>
      <c r="B9" s="66"/>
      <c r="C9" s="69"/>
      <c r="D9" s="70"/>
      <c r="E9" s="70"/>
      <c r="F9" s="70"/>
      <c r="G9" s="70"/>
      <c r="H9" s="70"/>
      <c r="I9" s="71"/>
      <c r="J9" s="71"/>
    </row>
    <row r="10" spans="1:10" ht="23.25" customHeight="1" x14ac:dyDescent="0.25">
      <c r="A10" s="214" t="s">
        <v>0</v>
      </c>
      <c r="B10" s="214"/>
      <c r="C10" s="214"/>
      <c r="D10" s="214"/>
      <c r="E10" s="214"/>
      <c r="F10" s="214"/>
      <c r="G10" s="214"/>
      <c r="H10" s="214"/>
      <c r="I10" s="214"/>
      <c r="J10" s="214"/>
    </row>
    <row r="11" spans="1:10" ht="23.25" customHeight="1" x14ac:dyDescent="0.25">
      <c r="A11" s="214" t="s">
        <v>37</v>
      </c>
      <c r="B11" s="214"/>
      <c r="C11" s="214"/>
      <c r="D11" s="214"/>
      <c r="E11" s="214"/>
      <c r="F11" s="214"/>
      <c r="G11" s="214"/>
      <c r="H11" s="214"/>
      <c r="I11" s="214"/>
      <c r="J11" s="214"/>
    </row>
    <row r="12" spans="1:10" ht="20.25" x14ac:dyDescent="0.25">
      <c r="A12" s="25"/>
      <c r="B12" s="26"/>
      <c r="C12" s="26"/>
      <c r="D12" s="26"/>
      <c r="E12" s="26"/>
      <c r="F12" s="26"/>
      <c r="G12" s="26"/>
      <c r="H12" s="26"/>
      <c r="I12" s="26"/>
      <c r="J12" s="26"/>
    </row>
    <row r="13" spans="1:10" ht="19.5" x14ac:dyDescent="0.25">
      <c r="A13" s="7"/>
      <c r="B13" s="26"/>
      <c r="C13" s="26"/>
      <c r="D13" s="26"/>
      <c r="E13" s="26"/>
      <c r="F13" s="26"/>
      <c r="G13" s="26"/>
      <c r="H13" s="26"/>
      <c r="I13" s="26"/>
      <c r="J13" s="26"/>
    </row>
    <row r="14" spans="1:10" x14ac:dyDescent="0.25">
      <c r="A14" s="207" t="s">
        <v>15</v>
      </c>
      <c r="B14" s="207" t="s">
        <v>4</v>
      </c>
      <c r="C14" s="207" t="s">
        <v>8</v>
      </c>
      <c r="D14" s="207" t="s">
        <v>48</v>
      </c>
      <c r="E14" s="207" t="s">
        <v>5</v>
      </c>
      <c r="F14" s="207" t="s">
        <v>12</v>
      </c>
      <c r="G14" s="207" t="s">
        <v>64</v>
      </c>
      <c r="H14" s="211" t="s">
        <v>32</v>
      </c>
      <c r="I14" s="212"/>
      <c r="J14" s="213"/>
    </row>
    <row r="15" spans="1:10" x14ac:dyDescent="0.25">
      <c r="A15" s="215"/>
      <c r="B15" s="215"/>
      <c r="C15" s="217"/>
      <c r="D15" s="208"/>
      <c r="E15" s="208"/>
      <c r="F15" s="208"/>
      <c r="G15" s="208"/>
      <c r="H15" s="207" t="s">
        <v>70</v>
      </c>
      <c r="I15" s="207" t="s">
        <v>65</v>
      </c>
      <c r="J15" s="207" t="s">
        <v>66</v>
      </c>
    </row>
    <row r="16" spans="1:10" ht="33" customHeight="1" x14ac:dyDescent="0.25">
      <c r="A16" s="210"/>
      <c r="B16" s="216"/>
      <c r="C16" s="216"/>
      <c r="D16" s="209"/>
      <c r="E16" s="209"/>
      <c r="F16" s="209"/>
      <c r="G16" s="210"/>
      <c r="H16" s="209"/>
      <c r="I16" s="209"/>
      <c r="J16" s="209" t="s">
        <v>7</v>
      </c>
    </row>
    <row r="17" spans="1:10" ht="15" customHeight="1" x14ac:dyDescent="0.25">
      <c r="A17" s="34">
        <v>1</v>
      </c>
      <c r="B17" s="35">
        <v>2</v>
      </c>
      <c r="C17" s="35">
        <v>3</v>
      </c>
      <c r="D17" s="36">
        <v>4</v>
      </c>
      <c r="E17" s="157">
        <v>5</v>
      </c>
      <c r="F17" s="36">
        <v>6</v>
      </c>
      <c r="G17" s="34">
        <v>7</v>
      </c>
      <c r="H17" s="36">
        <v>8</v>
      </c>
      <c r="I17" s="36">
        <v>9</v>
      </c>
      <c r="J17" s="36">
        <v>10</v>
      </c>
    </row>
    <row r="18" spans="1:10" ht="46.5" customHeight="1" x14ac:dyDescent="0.25">
      <c r="A18" s="119">
        <v>1</v>
      </c>
      <c r="B18" s="204" t="s">
        <v>3</v>
      </c>
      <c r="C18" s="99" t="s">
        <v>35</v>
      </c>
      <c r="D18" s="153" t="s">
        <v>34</v>
      </c>
      <c r="E18" s="11" t="s">
        <v>6</v>
      </c>
      <c r="F18" s="152" t="s">
        <v>75</v>
      </c>
      <c r="G18" s="128">
        <f>H18+I18+J18</f>
        <v>493254</v>
      </c>
      <c r="H18" s="121">
        <f>H19+H21+H24+H26+H28+H30+H32+H34</f>
        <v>0</v>
      </c>
      <c r="I18" s="121">
        <f>I19+I21+I24+I26+I28+I30+I32+I34+I35</f>
        <v>199100</v>
      </c>
      <c r="J18" s="121">
        <f>J19+J21+J24+J26+J28+J30+J32+J34+J35</f>
        <v>294154</v>
      </c>
    </row>
    <row r="19" spans="1:10" ht="42.75" hidden="1" customHeight="1" x14ac:dyDescent="0.25">
      <c r="A19" s="44"/>
      <c r="B19" s="204"/>
      <c r="C19" s="161" t="s">
        <v>51</v>
      </c>
      <c r="D19" s="139"/>
      <c r="E19" s="8"/>
      <c r="F19" s="15" t="s">
        <v>21</v>
      </c>
      <c r="G19" s="123">
        <f>H19+I19+J19</f>
        <v>66402</v>
      </c>
      <c r="H19" s="123">
        <v>0</v>
      </c>
      <c r="I19" s="123">
        <v>0</v>
      </c>
      <c r="J19" s="123">
        <v>66402</v>
      </c>
    </row>
    <row r="20" spans="1:10" ht="172.5" hidden="1" customHeight="1" x14ac:dyDescent="0.25">
      <c r="A20" s="119"/>
      <c r="B20" s="204"/>
      <c r="C20" s="162"/>
      <c r="D20" s="139"/>
      <c r="E20" s="8"/>
      <c r="F20" s="22" t="s">
        <v>43</v>
      </c>
      <c r="G20" s="164">
        <f>H20+I20+J20</f>
        <v>55335</v>
      </c>
      <c r="H20" s="164">
        <v>0</v>
      </c>
      <c r="I20" s="164">
        <v>0</v>
      </c>
      <c r="J20" s="164">
        <v>55335</v>
      </c>
    </row>
    <row r="21" spans="1:10" ht="42.75" hidden="1" customHeight="1" x14ac:dyDescent="0.25">
      <c r="A21" s="148"/>
      <c r="B21" s="204"/>
      <c r="C21" s="163" t="s">
        <v>27</v>
      </c>
      <c r="D21" s="139"/>
      <c r="E21" s="8"/>
      <c r="F21" s="23" t="s">
        <v>22</v>
      </c>
      <c r="G21" s="165">
        <f t="shared" ref="G21:G31" si="0">H21+I21+J21</f>
        <v>90090</v>
      </c>
      <c r="H21" s="165">
        <v>0</v>
      </c>
      <c r="I21" s="165">
        <v>0</v>
      </c>
      <c r="J21" s="123">
        <v>90090</v>
      </c>
    </row>
    <row r="22" spans="1:10" ht="48" hidden="1" customHeight="1" x14ac:dyDescent="0.25">
      <c r="A22" s="119"/>
      <c r="B22" s="204"/>
      <c r="C22" s="162"/>
      <c r="D22" s="154"/>
      <c r="E22" s="150"/>
      <c r="F22" s="16" t="s">
        <v>33</v>
      </c>
      <c r="G22" s="126">
        <f t="shared" si="0"/>
        <v>75075</v>
      </c>
      <c r="H22" s="126">
        <v>0</v>
      </c>
      <c r="I22" s="126">
        <v>0</v>
      </c>
      <c r="J22" s="126">
        <v>75075</v>
      </c>
    </row>
    <row r="23" spans="1:10" ht="108" hidden="1" customHeight="1" x14ac:dyDescent="0.25">
      <c r="A23" s="44"/>
      <c r="B23" s="204"/>
      <c r="C23" s="37"/>
      <c r="D23" s="139"/>
      <c r="E23" s="8"/>
      <c r="F23" s="33" t="s">
        <v>44</v>
      </c>
      <c r="G23" s="122"/>
      <c r="H23" s="123"/>
      <c r="I23" s="123"/>
      <c r="J23" s="123"/>
    </row>
    <row r="24" spans="1:10" ht="24" hidden="1" customHeight="1" x14ac:dyDescent="0.25">
      <c r="A24" s="119"/>
      <c r="B24" s="204"/>
      <c r="C24" s="202" t="s">
        <v>16</v>
      </c>
      <c r="D24" s="139"/>
      <c r="E24" s="8"/>
      <c r="F24" s="17" t="s">
        <v>22</v>
      </c>
      <c r="G24" s="123">
        <f t="shared" si="0"/>
        <v>16884</v>
      </c>
      <c r="H24" s="123">
        <v>0</v>
      </c>
      <c r="I24" s="123">
        <v>0</v>
      </c>
      <c r="J24" s="123">
        <v>16884</v>
      </c>
    </row>
    <row r="25" spans="1:10" ht="172.5" hidden="1" customHeight="1" x14ac:dyDescent="0.25">
      <c r="A25" s="148"/>
      <c r="B25" s="204"/>
      <c r="C25" s="203"/>
      <c r="D25" s="139"/>
      <c r="E25" s="8"/>
      <c r="F25" s="15" t="s">
        <v>43</v>
      </c>
      <c r="G25" s="164">
        <f t="shared" si="0"/>
        <v>14070</v>
      </c>
      <c r="H25" s="164">
        <v>0</v>
      </c>
      <c r="I25" s="164">
        <v>0</v>
      </c>
      <c r="J25" s="164">
        <v>14070</v>
      </c>
    </row>
    <row r="26" spans="1:10" ht="24" hidden="1" customHeight="1" x14ac:dyDescent="0.25">
      <c r="A26" s="119"/>
      <c r="B26" s="204"/>
      <c r="C26" s="202" t="s">
        <v>17</v>
      </c>
      <c r="D26" s="139"/>
      <c r="E26" s="8"/>
      <c r="F26" s="23" t="s">
        <v>22</v>
      </c>
      <c r="G26" s="165">
        <f t="shared" si="0"/>
        <v>29484</v>
      </c>
      <c r="H26" s="165">
        <v>0</v>
      </c>
      <c r="I26" s="165">
        <v>0</v>
      </c>
      <c r="J26" s="123">
        <v>29484</v>
      </c>
    </row>
    <row r="27" spans="1:10" ht="156" hidden="1" customHeight="1" x14ac:dyDescent="0.25">
      <c r="A27" s="44"/>
      <c r="B27" s="204"/>
      <c r="C27" s="203"/>
      <c r="D27" s="139"/>
      <c r="E27" s="8"/>
      <c r="F27" s="21" t="s">
        <v>43</v>
      </c>
      <c r="G27" s="166">
        <f t="shared" si="0"/>
        <v>24570</v>
      </c>
      <c r="H27" s="167">
        <v>0</v>
      </c>
      <c r="I27" s="167">
        <v>0</v>
      </c>
      <c r="J27" s="126">
        <v>24570</v>
      </c>
    </row>
    <row r="28" spans="1:10" ht="42.75" hidden="1" customHeight="1" x14ac:dyDescent="0.25">
      <c r="A28" s="119"/>
      <c r="B28" s="204"/>
      <c r="C28" s="54" t="s">
        <v>18</v>
      </c>
      <c r="D28" s="139"/>
      <c r="E28" s="8"/>
      <c r="F28" s="23" t="s">
        <v>22</v>
      </c>
      <c r="G28" s="123">
        <f t="shared" si="0"/>
        <v>6930</v>
      </c>
      <c r="H28" s="123">
        <v>0</v>
      </c>
      <c r="I28" s="123">
        <v>0</v>
      </c>
      <c r="J28" s="123">
        <v>6930</v>
      </c>
    </row>
    <row r="29" spans="1:10" ht="108" hidden="1" customHeight="1" x14ac:dyDescent="0.25">
      <c r="A29" s="148"/>
      <c r="B29" s="204"/>
      <c r="C29" s="55"/>
      <c r="D29" s="139"/>
      <c r="E29" s="8"/>
      <c r="F29" s="16" t="s">
        <v>20</v>
      </c>
      <c r="G29" s="126">
        <f t="shared" si="0"/>
        <v>5775</v>
      </c>
      <c r="H29" s="126">
        <v>0</v>
      </c>
      <c r="I29" s="126">
        <v>0</v>
      </c>
      <c r="J29" s="126">
        <v>5775</v>
      </c>
    </row>
    <row r="30" spans="1:10" ht="42.75" hidden="1" customHeight="1" x14ac:dyDescent="0.25">
      <c r="A30" s="119"/>
      <c r="B30" s="204"/>
      <c r="C30" s="203" t="s">
        <v>19</v>
      </c>
      <c r="D30" s="220"/>
      <c r="E30" s="8"/>
      <c r="F30" s="21" t="s">
        <v>22</v>
      </c>
      <c r="G30" s="166">
        <f t="shared" si="0"/>
        <v>30702</v>
      </c>
      <c r="H30" s="166">
        <v>0</v>
      </c>
      <c r="I30" s="166">
        <v>0</v>
      </c>
      <c r="J30" s="164">
        <v>30702</v>
      </c>
    </row>
    <row r="31" spans="1:10" ht="156" hidden="1" customHeight="1" x14ac:dyDescent="0.25">
      <c r="A31" s="44"/>
      <c r="B31" s="204"/>
      <c r="C31" s="203"/>
      <c r="D31" s="220"/>
      <c r="E31" s="8"/>
      <c r="F31" s="15" t="s">
        <v>43</v>
      </c>
      <c r="G31" s="166">
        <f t="shared" si="0"/>
        <v>25585</v>
      </c>
      <c r="H31" s="166">
        <v>0</v>
      </c>
      <c r="I31" s="166">
        <v>0</v>
      </c>
      <c r="J31" s="164">
        <v>25585</v>
      </c>
    </row>
    <row r="32" spans="1:10" ht="44.25" hidden="1" customHeight="1" x14ac:dyDescent="0.25">
      <c r="A32" s="119"/>
      <c r="B32" s="204"/>
      <c r="C32" s="202" t="s">
        <v>52</v>
      </c>
      <c r="D32" s="220"/>
      <c r="E32" s="8"/>
      <c r="F32" s="23" t="s">
        <v>22</v>
      </c>
      <c r="G32" s="123">
        <f>H32+I32+J32</f>
        <v>1932</v>
      </c>
      <c r="H32" s="165">
        <v>0</v>
      </c>
      <c r="I32" s="165">
        <v>0</v>
      </c>
      <c r="J32" s="123">
        <v>1932</v>
      </c>
    </row>
    <row r="33" spans="1:17" ht="165" hidden="1" customHeight="1" x14ac:dyDescent="0.25">
      <c r="A33" s="148"/>
      <c r="B33" s="204"/>
      <c r="C33" s="192"/>
      <c r="D33" s="220"/>
      <c r="E33" s="8"/>
      <c r="F33" s="16" t="s">
        <v>43</v>
      </c>
      <c r="G33" s="126">
        <f>H33+I33+J33</f>
        <v>1610</v>
      </c>
      <c r="H33" s="167">
        <v>0</v>
      </c>
      <c r="I33" s="167">
        <v>0</v>
      </c>
      <c r="J33" s="126">
        <v>1610</v>
      </c>
    </row>
    <row r="34" spans="1:17" ht="66.75" hidden="1" customHeight="1" x14ac:dyDescent="0.25">
      <c r="A34" s="119"/>
      <c r="B34" s="204"/>
      <c r="C34" s="52" t="s">
        <v>50</v>
      </c>
      <c r="D34" s="139"/>
      <c r="E34" s="8"/>
      <c r="F34" s="15" t="s">
        <v>29</v>
      </c>
      <c r="G34" s="164">
        <f t="shared" ref="G34:G41" si="1">H34+I34+J34</f>
        <v>44730</v>
      </c>
      <c r="H34" s="164">
        <v>0</v>
      </c>
      <c r="I34" s="164">
        <v>0</v>
      </c>
      <c r="J34" s="164">
        <f>38010+6720</f>
        <v>44730</v>
      </c>
    </row>
    <row r="35" spans="1:17" ht="42.75" customHeight="1" x14ac:dyDescent="0.25">
      <c r="A35" s="44"/>
      <c r="B35" s="204"/>
      <c r="C35" s="223" t="s">
        <v>73</v>
      </c>
      <c r="D35" s="139"/>
      <c r="E35" s="8"/>
      <c r="F35" s="17" t="s">
        <v>21</v>
      </c>
      <c r="G35" s="122">
        <f t="shared" si="1"/>
        <v>206100</v>
      </c>
      <c r="H35" s="168">
        <v>0</v>
      </c>
      <c r="I35" s="165">
        <f>I40+I41</f>
        <v>199100</v>
      </c>
      <c r="J35" s="123">
        <f>J40+J41</f>
        <v>7000</v>
      </c>
    </row>
    <row r="36" spans="1:17" ht="47.25" hidden="1" customHeight="1" x14ac:dyDescent="0.25">
      <c r="A36" s="119"/>
      <c r="B36" s="204"/>
      <c r="C36" s="224"/>
      <c r="D36" s="139" t="s">
        <v>34</v>
      </c>
      <c r="E36" s="8" t="s">
        <v>6</v>
      </c>
      <c r="F36" s="15" t="s">
        <v>31</v>
      </c>
      <c r="G36" s="122">
        <f t="shared" si="1"/>
        <v>166174.92499999999</v>
      </c>
      <c r="H36" s="169">
        <f>H37+H38</f>
        <v>0</v>
      </c>
      <c r="I36" s="170">
        <f t="shared" ref="I36:J36" si="2">I37+I38</f>
        <v>0</v>
      </c>
      <c r="J36" s="171">
        <f t="shared" si="2"/>
        <v>166174.92499999999</v>
      </c>
    </row>
    <row r="37" spans="1:17" ht="58.5" hidden="1" customHeight="1" x14ac:dyDescent="0.25">
      <c r="A37" s="148"/>
      <c r="B37" s="204"/>
      <c r="C37" s="224"/>
      <c r="D37" s="155"/>
      <c r="E37" s="29"/>
      <c r="F37" s="156"/>
      <c r="G37" s="122">
        <f t="shared" si="1"/>
        <v>164674.92499999999</v>
      </c>
      <c r="H37" s="172">
        <v>0</v>
      </c>
      <c r="I37" s="166">
        <v>0</v>
      </c>
      <c r="J37" s="164">
        <f>64674.925+100000</f>
        <v>164674.92499999999</v>
      </c>
    </row>
    <row r="38" spans="1:17" ht="40.5" hidden="1" customHeight="1" x14ac:dyDescent="0.25">
      <c r="A38" s="119"/>
      <c r="B38" s="204"/>
      <c r="C38" s="224"/>
      <c r="D38" s="155"/>
      <c r="E38" s="29"/>
      <c r="F38" s="156"/>
      <c r="G38" s="122">
        <f t="shared" si="1"/>
        <v>1500</v>
      </c>
      <c r="H38" s="172">
        <v>0</v>
      </c>
      <c r="I38" s="166">
        <v>0</v>
      </c>
      <c r="J38" s="164">
        <v>1500</v>
      </c>
    </row>
    <row r="39" spans="1:17" ht="15.75" hidden="1" customHeight="1" x14ac:dyDescent="0.25">
      <c r="A39" s="44"/>
      <c r="B39" s="204"/>
      <c r="C39" s="224"/>
      <c r="D39" s="139"/>
      <c r="E39" s="150"/>
      <c r="F39" s="151" t="s">
        <v>31</v>
      </c>
      <c r="G39" s="122">
        <f t="shared" si="1"/>
        <v>60813</v>
      </c>
      <c r="H39" s="169">
        <v>0</v>
      </c>
      <c r="I39" s="170">
        <v>0</v>
      </c>
      <c r="J39" s="171">
        <v>60813</v>
      </c>
    </row>
    <row r="40" spans="1:17" ht="127.5" customHeight="1" x14ac:dyDescent="0.25">
      <c r="A40" s="119"/>
      <c r="B40" s="149"/>
      <c r="C40" s="225"/>
      <c r="D40" s="139"/>
      <c r="E40" s="56"/>
      <c r="F40" s="151" t="s">
        <v>72</v>
      </c>
      <c r="G40" s="173">
        <f t="shared" si="1"/>
        <v>8100</v>
      </c>
      <c r="H40" s="172">
        <v>0</v>
      </c>
      <c r="I40" s="166">
        <f>8100-7000</f>
        <v>1100</v>
      </c>
      <c r="J40" s="164">
        <f>7000</f>
        <v>7000</v>
      </c>
    </row>
    <row r="41" spans="1:17" ht="55.5" hidden="1" customHeight="1" x14ac:dyDescent="0.25">
      <c r="A41" s="18"/>
      <c r="B41" s="50"/>
      <c r="C41" s="57" t="s">
        <v>76</v>
      </c>
      <c r="D41" s="6"/>
      <c r="E41" s="158" t="s">
        <v>74</v>
      </c>
      <c r="F41" s="56" t="s">
        <v>69</v>
      </c>
      <c r="G41" s="127">
        <f t="shared" si="1"/>
        <v>198000</v>
      </c>
      <c r="H41" s="174">
        <v>0</v>
      </c>
      <c r="I41" s="167">
        <v>198000</v>
      </c>
      <c r="J41" s="126">
        <v>0</v>
      </c>
    </row>
    <row r="42" spans="1:17" ht="15" customHeight="1" x14ac:dyDescent="0.25">
      <c r="A42" s="159"/>
      <c r="B42" s="190" t="s">
        <v>2</v>
      </c>
      <c r="C42" s="190"/>
      <c r="D42" s="160"/>
      <c r="E42" s="160"/>
      <c r="F42" s="152"/>
      <c r="G42" s="121">
        <f>H42+I42+J42</f>
        <v>720241.92500000005</v>
      </c>
      <c r="H42" s="128">
        <f>H36+H18+H39</f>
        <v>0</v>
      </c>
      <c r="I42" s="128">
        <f>I36+I18+I39</f>
        <v>199100</v>
      </c>
      <c r="J42" s="128">
        <f>J36+J18+J39</f>
        <v>521141.92499999999</v>
      </c>
    </row>
    <row r="43" spans="1:17" ht="42.75" hidden="1" customHeight="1" x14ac:dyDescent="0.25">
      <c r="A43" s="74">
        <v>2</v>
      </c>
      <c r="B43" s="110" t="s">
        <v>9</v>
      </c>
      <c r="C43" s="110" t="s">
        <v>42</v>
      </c>
      <c r="D43" s="86" t="s">
        <v>34</v>
      </c>
      <c r="E43" s="98" t="s">
        <v>6</v>
      </c>
      <c r="F43" s="98" t="s">
        <v>31</v>
      </c>
      <c r="G43" s="121">
        <f>H43+I43+J43-4.71805</f>
        <v>30367.694</v>
      </c>
      <c r="H43" s="128">
        <f>H44+H48+H49+H50</f>
        <v>406.70805000000001</v>
      </c>
      <c r="I43" s="128">
        <f t="shared" ref="I43:J43" si="3">I44+I48+I49+I50</f>
        <v>27196.421999999999</v>
      </c>
      <c r="J43" s="128">
        <f t="shared" si="3"/>
        <v>2769.2820000000002</v>
      </c>
    </row>
    <row r="44" spans="1:17" ht="53.25" hidden="1" customHeight="1" x14ac:dyDescent="0.25">
      <c r="A44" s="5"/>
      <c r="B44" s="72"/>
      <c r="C44" s="221" t="s">
        <v>57</v>
      </c>
      <c r="D44" s="111"/>
      <c r="E44" s="78" t="s">
        <v>45</v>
      </c>
      <c r="F44" s="78"/>
      <c r="G44" s="173">
        <f t="shared" ref="G44:G63" si="4">H44+I44+J44</f>
        <v>29172.412049999999</v>
      </c>
      <c r="H44" s="164">
        <f>H45+H47</f>
        <v>406.70805000000001</v>
      </c>
      <c r="I44" s="164">
        <f t="shared" ref="I44:J44" si="5">I45+I47</f>
        <v>25996.421999999999</v>
      </c>
      <c r="J44" s="164">
        <f t="shared" si="5"/>
        <v>2769.2820000000002</v>
      </c>
      <c r="Q44" s="45"/>
    </row>
    <row r="45" spans="1:17" ht="43.5" hidden="1" customHeight="1" x14ac:dyDescent="0.25">
      <c r="A45" s="5"/>
      <c r="B45" s="72"/>
      <c r="C45" s="222"/>
      <c r="D45" s="111"/>
      <c r="E45" s="78" t="s">
        <v>46</v>
      </c>
      <c r="F45" s="78"/>
      <c r="G45" s="123">
        <f t="shared" si="4"/>
        <v>28966.412049999999</v>
      </c>
      <c r="H45" s="122">
        <f>401.99+4.71805</f>
        <v>406.70805000000001</v>
      </c>
      <c r="I45" s="123">
        <v>25790.421999999999</v>
      </c>
      <c r="J45" s="123">
        <f>2774-4.718</f>
        <v>2769.2820000000002</v>
      </c>
    </row>
    <row r="46" spans="1:17" ht="43.5" hidden="1" customHeight="1" x14ac:dyDescent="0.25">
      <c r="A46" s="5"/>
      <c r="B46" s="72"/>
      <c r="C46" s="222"/>
      <c r="D46" s="111"/>
      <c r="E46" s="78"/>
      <c r="F46" s="78" t="s">
        <v>53</v>
      </c>
      <c r="G46" s="126"/>
      <c r="H46" s="127">
        <v>4.718</v>
      </c>
      <c r="I46" s="126">
        <v>4.718</v>
      </c>
      <c r="J46" s="126">
        <v>0</v>
      </c>
    </row>
    <row r="47" spans="1:17" ht="40.5" hidden="1" customHeight="1" x14ac:dyDescent="0.25">
      <c r="A47" s="5"/>
      <c r="B47" s="72"/>
      <c r="C47" s="222"/>
      <c r="D47" s="111"/>
      <c r="E47" s="78" t="s">
        <v>47</v>
      </c>
      <c r="F47" s="78"/>
      <c r="G47" s="127">
        <f t="shared" si="4"/>
        <v>206</v>
      </c>
      <c r="H47" s="127">
        <v>0</v>
      </c>
      <c r="I47" s="126">
        <v>206</v>
      </c>
      <c r="J47" s="126">
        <v>0</v>
      </c>
    </row>
    <row r="48" spans="1:17" ht="63.75" hidden="1" customHeight="1" x14ac:dyDescent="0.25">
      <c r="A48" s="5"/>
      <c r="B48" s="78"/>
      <c r="C48" s="76" t="s">
        <v>80</v>
      </c>
      <c r="D48" s="84"/>
      <c r="E48" s="78"/>
      <c r="F48" s="78"/>
      <c r="G48" s="127">
        <f t="shared" si="4"/>
        <v>400</v>
      </c>
      <c r="H48" s="127">
        <v>0</v>
      </c>
      <c r="I48" s="126">
        <v>400</v>
      </c>
      <c r="J48" s="126">
        <v>0</v>
      </c>
    </row>
    <row r="49" spans="1:15" ht="65.25" hidden="1" customHeight="1" x14ac:dyDescent="0.25">
      <c r="A49" s="5"/>
      <c r="B49" s="78"/>
      <c r="C49" s="76" t="s">
        <v>82</v>
      </c>
      <c r="D49" s="84"/>
      <c r="E49" s="78"/>
      <c r="F49" s="78"/>
      <c r="G49" s="127">
        <f t="shared" si="4"/>
        <v>400</v>
      </c>
      <c r="H49" s="127">
        <v>0</v>
      </c>
      <c r="I49" s="126">
        <v>400</v>
      </c>
      <c r="J49" s="126">
        <v>0</v>
      </c>
    </row>
    <row r="50" spans="1:15" ht="69.75" hidden="1" customHeight="1" x14ac:dyDescent="0.25">
      <c r="A50" s="9"/>
      <c r="B50" s="79"/>
      <c r="C50" s="76" t="s">
        <v>81</v>
      </c>
      <c r="D50" s="112"/>
      <c r="E50" s="79"/>
      <c r="F50" s="79"/>
      <c r="G50" s="127">
        <f t="shared" si="4"/>
        <v>400</v>
      </c>
      <c r="H50" s="127">
        <v>0</v>
      </c>
      <c r="I50" s="126">
        <v>400</v>
      </c>
      <c r="J50" s="126">
        <v>0</v>
      </c>
    </row>
    <row r="51" spans="1:15" ht="17.25" hidden="1" customHeight="1" x14ac:dyDescent="0.25">
      <c r="A51" s="73"/>
      <c r="B51" s="219" t="s">
        <v>2</v>
      </c>
      <c r="C51" s="182"/>
      <c r="D51" s="91"/>
      <c r="E51" s="91"/>
      <c r="F51" s="80"/>
      <c r="G51" s="121">
        <f>G43</f>
        <v>30367.694</v>
      </c>
      <c r="H51" s="128">
        <f>H43</f>
        <v>406.70805000000001</v>
      </c>
      <c r="I51" s="128">
        <f t="shared" ref="I51:J51" si="6">I43</f>
        <v>27196.421999999999</v>
      </c>
      <c r="J51" s="128">
        <f t="shared" si="6"/>
        <v>2769.2820000000002</v>
      </c>
    </row>
    <row r="52" spans="1:15" ht="45.75" customHeight="1" x14ac:dyDescent="0.25">
      <c r="A52" s="119">
        <v>3</v>
      </c>
      <c r="B52" s="204" t="s">
        <v>10</v>
      </c>
      <c r="C52" s="99" t="s">
        <v>40</v>
      </c>
      <c r="D52" s="113" t="s">
        <v>34</v>
      </c>
      <c r="E52" s="81" t="s">
        <v>6</v>
      </c>
      <c r="F52" s="82" t="s">
        <v>31</v>
      </c>
      <c r="G52" s="121">
        <f>H52+I52+J52</f>
        <v>6767.8</v>
      </c>
      <c r="H52" s="121">
        <f>H53</f>
        <v>0</v>
      </c>
      <c r="I52" s="121">
        <f t="shared" ref="I52:J52" si="7">I53</f>
        <v>6767.8</v>
      </c>
      <c r="J52" s="121">
        <f t="shared" si="7"/>
        <v>0</v>
      </c>
    </row>
    <row r="53" spans="1:15" ht="75" customHeight="1" x14ac:dyDescent="0.25">
      <c r="A53" s="44"/>
      <c r="B53" s="204"/>
      <c r="C53" s="100" t="s">
        <v>39</v>
      </c>
      <c r="D53" s="96"/>
      <c r="E53" s="83"/>
      <c r="F53" s="84"/>
      <c r="G53" s="122">
        <f t="shared" si="4"/>
        <v>6767.8</v>
      </c>
      <c r="H53" s="123">
        <v>0</v>
      </c>
      <c r="I53" s="123">
        <f>4709+3258.8-1200</f>
        <v>6767.8</v>
      </c>
      <c r="J53" s="123">
        <v>0</v>
      </c>
    </row>
    <row r="54" spans="1:15" ht="45.75" customHeight="1" x14ac:dyDescent="0.25">
      <c r="A54" s="119"/>
      <c r="B54" s="204"/>
      <c r="C54" s="102" t="s">
        <v>41</v>
      </c>
      <c r="D54" s="114" t="s">
        <v>34</v>
      </c>
      <c r="E54" s="85" t="s">
        <v>6</v>
      </c>
      <c r="F54" s="86" t="s">
        <v>31</v>
      </c>
      <c r="G54" s="124">
        <f>H54+I54+J54-7298.44908-656.55059</f>
        <v>322446.02812999999</v>
      </c>
      <c r="H54" s="125">
        <f>445.54392+269.93162+H55</f>
        <v>8670.4752100000005</v>
      </c>
      <c r="I54" s="124">
        <f>85818+656.55059-2659-850-11700-10866</f>
        <v>60399.550589999999</v>
      </c>
      <c r="J54" s="124">
        <f>34045+11280+19610+24487+72404+76089.002+850+11700+10866</f>
        <v>261331.00199999998</v>
      </c>
    </row>
    <row r="55" spans="1:15" ht="49.5" customHeight="1" x14ac:dyDescent="0.25">
      <c r="A55" s="38"/>
      <c r="B55" s="204"/>
      <c r="C55" s="101"/>
      <c r="D55" s="115"/>
      <c r="E55" s="87"/>
      <c r="F55" s="87" t="s">
        <v>87</v>
      </c>
      <c r="G55" s="126"/>
      <c r="H55" s="127">
        <f>7298.44908+656.55059</f>
        <v>7954.9996700000002</v>
      </c>
      <c r="I55" s="126">
        <f>7298.44908+656.55059</f>
        <v>7954.9996700000002</v>
      </c>
      <c r="J55" s="126">
        <v>0</v>
      </c>
    </row>
    <row r="56" spans="1:15" ht="17.25" customHeight="1" x14ac:dyDescent="0.25">
      <c r="A56" s="30"/>
      <c r="B56" s="182" t="s">
        <v>2</v>
      </c>
      <c r="C56" s="182"/>
      <c r="D56" s="116"/>
      <c r="E56" s="88"/>
      <c r="F56" s="89"/>
      <c r="G56" s="128">
        <f>G52+G54</f>
        <v>329213.82812999998</v>
      </c>
      <c r="H56" s="128">
        <f>H52+H54</f>
        <v>8670.4752100000005</v>
      </c>
      <c r="I56" s="128">
        <f>I52+I54</f>
        <v>67167.350590000002</v>
      </c>
      <c r="J56" s="128">
        <f>J52+J54</f>
        <v>261331.00199999998</v>
      </c>
    </row>
    <row r="57" spans="1:15" ht="50.25" hidden="1" customHeight="1" x14ac:dyDescent="0.25">
      <c r="A57" s="27">
        <v>4</v>
      </c>
      <c r="B57" s="101" t="s">
        <v>11</v>
      </c>
      <c r="C57" s="101" t="s">
        <v>54</v>
      </c>
      <c r="D57" s="115" t="s">
        <v>34</v>
      </c>
      <c r="E57" s="90" t="s">
        <v>6</v>
      </c>
      <c r="F57" s="90" t="s">
        <v>31</v>
      </c>
      <c r="G57" s="124">
        <f>H57+I57+J57-11.22063</f>
        <v>2999.9988000000003</v>
      </c>
      <c r="H57" s="125">
        <f>623.9988+H58</f>
        <v>635.21942999999999</v>
      </c>
      <c r="I57" s="124">
        <f>I58</f>
        <v>11.22063</v>
      </c>
      <c r="J57" s="124">
        <f>2376-11.22063</f>
        <v>2364.7793700000002</v>
      </c>
    </row>
    <row r="58" spans="1:15" ht="27.75" hidden="1" customHeight="1" x14ac:dyDescent="0.25">
      <c r="A58" s="27"/>
      <c r="B58" s="101"/>
      <c r="C58" s="101"/>
      <c r="D58" s="115"/>
      <c r="E58" s="90"/>
      <c r="F58" s="87" t="s">
        <v>53</v>
      </c>
      <c r="G58" s="126"/>
      <c r="H58" s="127">
        <v>11.22063</v>
      </c>
      <c r="I58" s="126">
        <v>11.22063</v>
      </c>
      <c r="J58" s="126">
        <v>0</v>
      </c>
    </row>
    <row r="59" spans="1:15" hidden="1" x14ac:dyDescent="0.25">
      <c r="A59" s="30"/>
      <c r="B59" s="182" t="s">
        <v>2</v>
      </c>
      <c r="C59" s="182"/>
      <c r="D59" s="116"/>
      <c r="E59" s="91"/>
      <c r="F59" s="80"/>
      <c r="G59" s="128">
        <f>G57</f>
        <v>2999.9988000000003</v>
      </c>
      <c r="H59" s="121">
        <f t="shared" ref="H59:J59" si="8">H57</f>
        <v>635.21942999999999</v>
      </c>
      <c r="I59" s="121">
        <f t="shared" si="8"/>
        <v>11.22063</v>
      </c>
      <c r="J59" s="121">
        <f t="shared" si="8"/>
        <v>2364.7793700000002</v>
      </c>
    </row>
    <row r="60" spans="1:15" ht="57" hidden="1" x14ac:dyDescent="0.25">
      <c r="A60" s="40">
        <v>5</v>
      </c>
      <c r="B60" s="103" t="s">
        <v>26</v>
      </c>
      <c r="C60" s="79" t="s">
        <v>36</v>
      </c>
      <c r="D60" s="92" t="s">
        <v>34</v>
      </c>
      <c r="E60" s="92" t="s">
        <v>6</v>
      </c>
      <c r="F60" s="92" t="s">
        <v>31</v>
      </c>
      <c r="G60" s="128">
        <f>H60+I60+J60</f>
        <v>377425.01899999997</v>
      </c>
      <c r="H60" s="128">
        <f>H61+H62+H63</f>
        <v>604.58399999999995</v>
      </c>
      <c r="I60" s="128">
        <f t="shared" ref="I60:J60" si="9">I61+I62+I63</f>
        <v>0</v>
      </c>
      <c r="J60" s="128">
        <f t="shared" si="9"/>
        <v>376820.435</v>
      </c>
    </row>
    <row r="61" spans="1:15" ht="66.75" hidden="1" customHeight="1" x14ac:dyDescent="0.25">
      <c r="A61" s="20"/>
      <c r="B61" s="104"/>
      <c r="C61" s="77" t="s">
        <v>24</v>
      </c>
      <c r="D61" s="93" t="s">
        <v>34</v>
      </c>
      <c r="E61" s="93" t="s">
        <v>6</v>
      </c>
      <c r="F61" s="94" t="s">
        <v>31</v>
      </c>
      <c r="G61" s="129">
        <f t="shared" si="4"/>
        <v>232578.21600000001</v>
      </c>
      <c r="H61" s="130">
        <v>0</v>
      </c>
      <c r="I61" s="130">
        <v>0</v>
      </c>
      <c r="J61" s="130">
        <f>105884.856+126693.36</f>
        <v>232578.21600000001</v>
      </c>
    </row>
    <row r="62" spans="1:15" ht="75" hidden="1" x14ac:dyDescent="0.25">
      <c r="A62" s="19"/>
      <c r="B62" s="105"/>
      <c r="C62" s="106" t="s">
        <v>58</v>
      </c>
      <c r="D62" s="95"/>
      <c r="E62" s="95"/>
      <c r="F62" s="92"/>
      <c r="G62" s="127">
        <f t="shared" si="4"/>
        <v>116336.219</v>
      </c>
      <c r="H62" s="126">
        <v>0</v>
      </c>
      <c r="I62" s="126">
        <v>0</v>
      </c>
      <c r="J62" s="126">
        <f>44336.219+72000</f>
        <v>116336.219</v>
      </c>
    </row>
    <row r="63" spans="1:15" ht="87" hidden="1" customHeight="1" x14ac:dyDescent="0.25">
      <c r="A63" s="9"/>
      <c r="B63" s="107"/>
      <c r="C63" s="108" t="s">
        <v>79</v>
      </c>
      <c r="D63" s="87"/>
      <c r="E63" s="87"/>
      <c r="F63" s="96"/>
      <c r="G63" s="127">
        <f t="shared" si="4"/>
        <v>28510.583999999999</v>
      </c>
      <c r="H63" s="126">
        <v>604.58399999999995</v>
      </c>
      <c r="I63" s="126">
        <v>0</v>
      </c>
      <c r="J63" s="126">
        <v>27906</v>
      </c>
      <c r="O63" s="45"/>
    </row>
    <row r="64" spans="1:15" hidden="1" x14ac:dyDescent="0.25">
      <c r="A64" s="51"/>
      <c r="B64" s="181" t="s">
        <v>2</v>
      </c>
      <c r="C64" s="182"/>
      <c r="D64" s="91"/>
      <c r="E64" s="91"/>
      <c r="F64" s="80"/>
      <c r="G64" s="121">
        <f>G60</f>
        <v>377425.01899999997</v>
      </c>
      <c r="H64" s="128">
        <f>H60</f>
        <v>604.58399999999995</v>
      </c>
      <c r="I64" s="128">
        <f t="shared" ref="I64:J64" si="10">I60</f>
        <v>0</v>
      </c>
      <c r="J64" s="128">
        <f t="shared" si="10"/>
        <v>376820.435</v>
      </c>
    </row>
    <row r="65" spans="1:15" ht="53.25" hidden="1" customHeight="1" x14ac:dyDescent="0.25">
      <c r="A65" s="75" t="s">
        <v>55</v>
      </c>
      <c r="B65" s="109" t="s">
        <v>1</v>
      </c>
      <c r="C65" s="110" t="s">
        <v>23</v>
      </c>
      <c r="D65" s="94" t="s">
        <v>34</v>
      </c>
      <c r="E65" s="94" t="s">
        <v>6</v>
      </c>
      <c r="F65" s="97" t="s">
        <v>31</v>
      </c>
      <c r="G65" s="128">
        <f>H65+I65+J65</f>
        <v>2813.8599999999997</v>
      </c>
      <c r="H65" s="121">
        <v>18.16</v>
      </c>
      <c r="I65" s="121">
        <f>95</f>
        <v>95</v>
      </c>
      <c r="J65" s="121">
        <v>2700.7</v>
      </c>
      <c r="N65" s="45"/>
    </row>
    <row r="66" spans="1:15" ht="15.75" hidden="1" customHeight="1" x14ac:dyDescent="0.25">
      <c r="A66" s="133"/>
      <c r="B66" s="218" t="s">
        <v>2</v>
      </c>
      <c r="C66" s="182"/>
      <c r="D66" s="134"/>
      <c r="E66" s="136"/>
      <c r="F66" s="137"/>
      <c r="G66" s="121">
        <f>G65</f>
        <v>2813.8599999999997</v>
      </c>
      <c r="H66" s="128">
        <f>H65</f>
        <v>18.16</v>
      </c>
      <c r="I66" s="128">
        <f>I65</f>
        <v>95</v>
      </c>
      <c r="J66" s="128">
        <f t="shared" ref="J66" si="11">J65</f>
        <v>2700.7</v>
      </c>
    </row>
    <row r="67" spans="1:15" ht="42.75" customHeight="1" x14ac:dyDescent="0.25">
      <c r="A67" s="120" t="s">
        <v>62</v>
      </c>
      <c r="B67" s="104" t="s">
        <v>63</v>
      </c>
      <c r="C67" s="118" t="s">
        <v>85</v>
      </c>
      <c r="D67" s="114" t="s">
        <v>34</v>
      </c>
      <c r="E67" s="177" t="s">
        <v>6</v>
      </c>
      <c r="F67" s="179" t="s">
        <v>31</v>
      </c>
      <c r="G67" s="121">
        <f>H67+I67+J67</f>
        <v>12300</v>
      </c>
      <c r="H67" s="121">
        <f>H68+H69+H70</f>
        <v>0</v>
      </c>
      <c r="I67" s="121">
        <f t="shared" ref="I67:J67" si="12">I68+I69+I70</f>
        <v>12300</v>
      </c>
      <c r="J67" s="121">
        <f t="shared" si="12"/>
        <v>0</v>
      </c>
    </row>
    <row r="68" spans="1:15" ht="87" customHeight="1" x14ac:dyDescent="0.25">
      <c r="A68" s="14"/>
      <c r="B68" s="5"/>
      <c r="C68" s="117" t="s">
        <v>68</v>
      </c>
      <c r="D68" s="139"/>
      <c r="E68" s="178"/>
      <c r="F68" s="180"/>
      <c r="G68" s="129">
        <f t="shared" ref="G68:G71" si="13">H68+I68+J68</f>
        <v>3400</v>
      </c>
      <c r="H68" s="127">
        <v>0</v>
      </c>
      <c r="I68" s="127">
        <f>200+3200</f>
        <v>3400</v>
      </c>
      <c r="J68" s="127">
        <v>0</v>
      </c>
      <c r="O68" s="45"/>
    </row>
    <row r="69" spans="1:15" ht="84.75" customHeight="1" x14ac:dyDescent="0.25">
      <c r="A69" s="14"/>
      <c r="B69" s="5"/>
      <c r="C69" s="117" t="s">
        <v>84</v>
      </c>
      <c r="D69" s="139"/>
      <c r="E69" s="144"/>
      <c r="F69" s="145"/>
      <c r="G69" s="129">
        <f t="shared" si="13"/>
        <v>8700</v>
      </c>
      <c r="H69" s="127">
        <v>0</v>
      </c>
      <c r="I69" s="127">
        <f>200+8500</f>
        <v>8700</v>
      </c>
      <c r="J69" s="127">
        <v>0</v>
      </c>
    </row>
    <row r="70" spans="1:15" ht="72.75" customHeight="1" x14ac:dyDescent="0.25">
      <c r="A70" s="14"/>
      <c r="B70" s="5"/>
      <c r="C70" s="117" t="s">
        <v>88</v>
      </c>
      <c r="D70" s="135"/>
      <c r="E70" s="140"/>
      <c r="F70" s="138"/>
      <c r="G70" s="129">
        <f t="shared" si="13"/>
        <v>200</v>
      </c>
      <c r="H70" s="127">
        <v>0</v>
      </c>
      <c r="I70" s="127">
        <v>200</v>
      </c>
      <c r="J70" s="127">
        <v>0</v>
      </c>
      <c r="M70" s="45"/>
    </row>
    <row r="71" spans="1:15" ht="63" customHeight="1" x14ac:dyDescent="0.25">
      <c r="A71" s="18"/>
      <c r="B71" s="9"/>
      <c r="C71" s="146" t="s">
        <v>86</v>
      </c>
      <c r="D71" s="92" t="s">
        <v>34</v>
      </c>
      <c r="E71" s="95" t="s">
        <v>6</v>
      </c>
      <c r="F71" s="92" t="s">
        <v>31</v>
      </c>
      <c r="G71" s="131">
        <f t="shared" si="13"/>
        <v>1439</v>
      </c>
      <c r="H71" s="131">
        <v>0</v>
      </c>
      <c r="I71" s="131">
        <f>239+550+850-200</f>
        <v>1439</v>
      </c>
      <c r="J71" s="131">
        <v>0</v>
      </c>
    </row>
    <row r="72" spans="1:15" ht="15.75" customHeight="1" x14ac:dyDescent="0.25">
      <c r="A72" s="18"/>
      <c r="B72" s="189" t="s">
        <v>2</v>
      </c>
      <c r="C72" s="190"/>
      <c r="D72" s="65"/>
      <c r="E72" s="64"/>
      <c r="F72" s="39"/>
      <c r="G72" s="121">
        <f>H72+I72+J72</f>
        <v>13739</v>
      </c>
      <c r="H72" s="128">
        <f>H67</f>
        <v>0</v>
      </c>
      <c r="I72" s="128">
        <f>I67+I71</f>
        <v>13739</v>
      </c>
      <c r="J72" s="128">
        <f>J67</f>
        <v>0</v>
      </c>
    </row>
    <row r="73" spans="1:15" ht="45" hidden="1" customHeight="1" x14ac:dyDescent="0.25">
      <c r="A73" s="141">
        <v>8</v>
      </c>
      <c r="B73" s="109" t="s">
        <v>83</v>
      </c>
      <c r="C73" s="142" t="s">
        <v>77</v>
      </c>
      <c r="D73" s="94" t="s">
        <v>34</v>
      </c>
      <c r="E73" s="143" t="s">
        <v>6</v>
      </c>
      <c r="F73" s="94" t="s">
        <v>31</v>
      </c>
      <c r="G73" s="128">
        <f>H73+I73+J73</f>
        <v>3200</v>
      </c>
      <c r="H73" s="121">
        <f>H74</f>
        <v>0</v>
      </c>
      <c r="I73" s="121">
        <f t="shared" ref="I73:J73" si="14">I74</f>
        <v>2600.1999999999998</v>
      </c>
      <c r="J73" s="121">
        <f t="shared" si="14"/>
        <v>599.79999999999995</v>
      </c>
      <c r="N73" s="45"/>
    </row>
    <row r="74" spans="1:15" ht="68.25" hidden="1" customHeight="1" x14ac:dyDescent="0.25">
      <c r="A74" s="62"/>
      <c r="B74" s="9"/>
      <c r="C74" s="106" t="s">
        <v>78</v>
      </c>
      <c r="D74" s="61"/>
      <c r="E74" s="63"/>
      <c r="F74" s="63"/>
      <c r="G74" s="127">
        <f t="shared" ref="G74:G75" si="15">H74+I74+J74</f>
        <v>3200</v>
      </c>
      <c r="H74" s="127">
        <v>0</v>
      </c>
      <c r="I74" s="127">
        <f>3200-599.8</f>
        <v>2600.1999999999998</v>
      </c>
      <c r="J74" s="127">
        <v>599.79999999999995</v>
      </c>
      <c r="N74" s="45"/>
    </row>
    <row r="75" spans="1:15" ht="15.75" hidden="1" customHeight="1" x14ac:dyDescent="0.25">
      <c r="A75" s="14"/>
      <c r="B75" s="181" t="s">
        <v>2</v>
      </c>
      <c r="C75" s="182"/>
      <c r="D75" s="58"/>
      <c r="E75" s="58"/>
      <c r="F75" s="60"/>
      <c r="G75" s="131">
        <f t="shared" si="15"/>
        <v>3200</v>
      </c>
      <c r="H75" s="131">
        <f>H73</f>
        <v>0</v>
      </c>
      <c r="I75" s="131">
        <f t="shared" ref="I75:J75" si="16">I73</f>
        <v>2600.1999999999998</v>
      </c>
      <c r="J75" s="131">
        <f t="shared" si="16"/>
        <v>599.79999999999995</v>
      </c>
    </row>
    <row r="76" spans="1:15" ht="21" customHeight="1" x14ac:dyDescent="0.25">
      <c r="A76" s="147"/>
      <c r="B76" s="184" t="s">
        <v>67</v>
      </c>
      <c r="C76" s="184"/>
      <c r="D76" s="184"/>
      <c r="E76" s="184"/>
      <c r="F76" s="185"/>
      <c r="G76" s="132">
        <f>H76+I76+J76</f>
        <v>1487972.2632800001</v>
      </c>
      <c r="H76" s="132">
        <f>H51+H42+H56+H59+H64+H66+H67+H73</f>
        <v>10335.14669</v>
      </c>
      <c r="I76" s="132">
        <f>I51+I42+I56+I59+I64+I66+I72+I75</f>
        <v>309909.19322000002</v>
      </c>
      <c r="J76" s="132">
        <f>J51+J42+J56+J59+J64+J66+J67+J73</f>
        <v>1167727.92337</v>
      </c>
    </row>
    <row r="77" spans="1:15" hidden="1" x14ac:dyDescent="0.25">
      <c r="A77" s="24"/>
      <c r="B77" s="186" t="s">
        <v>13</v>
      </c>
      <c r="C77" s="187"/>
      <c r="D77" s="187"/>
      <c r="E77" s="187"/>
      <c r="F77" s="188"/>
      <c r="G77" s="127">
        <f t="shared" ref="G77" si="17">H77+I77+J77</f>
        <v>0</v>
      </c>
      <c r="H77" s="127">
        <v>0</v>
      </c>
      <c r="I77" s="127">
        <v>0</v>
      </c>
      <c r="J77" s="127">
        <v>0</v>
      </c>
    </row>
    <row r="78" spans="1:15" ht="17.25" customHeight="1" x14ac:dyDescent="0.25">
      <c r="A78" s="13"/>
      <c r="B78" s="186" t="s">
        <v>30</v>
      </c>
      <c r="C78" s="187"/>
      <c r="D78" s="187"/>
      <c r="E78" s="187"/>
      <c r="F78" s="188"/>
      <c r="G78" s="127">
        <f>H78+I78+J78</f>
        <v>1245242.2632800001</v>
      </c>
      <c r="H78" s="130">
        <f>H42+H51+H56+H59+H64+H66+H72+H75+-H77-H83</f>
        <v>10335.14669</v>
      </c>
      <c r="I78" s="130">
        <f>I42+I51+I56+I59+I64+I66+I72+I75-I77-I83-I82</f>
        <v>111909.19322000002</v>
      </c>
      <c r="J78" s="130">
        <f>J42+J51+J56+J59+J64+J66+J72+J75-J77-J83-J82</f>
        <v>1122997.92337</v>
      </c>
      <c r="K78" s="45"/>
    </row>
    <row r="79" spans="1:15" ht="16.5" hidden="1" customHeight="1" x14ac:dyDescent="0.25">
      <c r="A79" s="24"/>
      <c r="B79" s="192" t="s">
        <v>14</v>
      </c>
      <c r="C79" s="193"/>
      <c r="D79" s="193"/>
      <c r="E79" s="193"/>
      <c r="F79" s="194"/>
      <c r="G79" s="12"/>
      <c r="H79" s="28"/>
      <c r="I79" s="28"/>
      <c r="J79" s="28"/>
    </row>
    <row r="80" spans="1:15" ht="28.5" hidden="1" customHeight="1" x14ac:dyDescent="0.25">
      <c r="A80" s="24"/>
      <c r="B80" s="195" t="s">
        <v>25</v>
      </c>
      <c r="C80" s="196"/>
      <c r="D80" s="196"/>
      <c r="E80" s="196"/>
      <c r="F80" s="197"/>
      <c r="G80" s="3">
        <f>H80+I80+J80</f>
        <v>202020</v>
      </c>
      <c r="H80" s="3">
        <f>H20+H22+H25+H27+H29+H31+H33</f>
        <v>0</v>
      </c>
      <c r="I80" s="3">
        <f>I20+I22+I25+I27+I29+I31+I33</f>
        <v>0</v>
      </c>
      <c r="J80" s="3">
        <f>J20+J22+J25+J27+J29+J31+J33</f>
        <v>202020</v>
      </c>
    </row>
    <row r="81" spans="1:11" hidden="1" x14ac:dyDescent="0.25">
      <c r="A81" s="24"/>
      <c r="B81" s="41" t="s">
        <v>56</v>
      </c>
      <c r="C81" s="42"/>
      <c r="D81" s="42"/>
      <c r="E81" s="42"/>
      <c r="F81" s="43"/>
      <c r="G81" s="3">
        <v>7970.9380000000001</v>
      </c>
      <c r="H81" s="3">
        <f>H46+H55+H58</f>
        <v>7970.9382999999998</v>
      </c>
      <c r="I81" s="3">
        <f t="shared" ref="I81:J81" si="18">I46+I55+I58</f>
        <v>7970.9382999999998</v>
      </c>
      <c r="J81" s="3">
        <f t="shared" si="18"/>
        <v>0</v>
      </c>
    </row>
    <row r="82" spans="1:11" ht="19.5" hidden="1" customHeight="1" x14ac:dyDescent="0.25">
      <c r="A82" s="13"/>
      <c r="B82" s="201" t="s">
        <v>71</v>
      </c>
      <c r="C82" s="201"/>
      <c r="D82" s="201"/>
      <c r="E82" s="201"/>
      <c r="F82" s="53"/>
      <c r="G82" s="3">
        <f>H82+I82+J82</f>
        <v>198000</v>
      </c>
      <c r="H82" s="3">
        <v>0</v>
      </c>
      <c r="I82" s="3">
        <f>I41</f>
        <v>198000</v>
      </c>
      <c r="J82" s="3">
        <f>J41</f>
        <v>0</v>
      </c>
    </row>
    <row r="83" spans="1:11" ht="15" hidden="1" customHeight="1" x14ac:dyDescent="0.25">
      <c r="A83" s="13"/>
      <c r="B83" s="198" t="s">
        <v>28</v>
      </c>
      <c r="C83" s="199"/>
      <c r="D83" s="199"/>
      <c r="E83" s="199"/>
      <c r="F83" s="199"/>
      <c r="G83" s="3">
        <f>H83+I83+J83</f>
        <v>44730</v>
      </c>
      <c r="H83" s="3">
        <f>H34</f>
        <v>0</v>
      </c>
      <c r="I83" s="3">
        <f t="shared" ref="I83:J83" si="19">I34</f>
        <v>0</v>
      </c>
      <c r="J83" s="3">
        <f t="shared" si="19"/>
        <v>44730</v>
      </c>
    </row>
    <row r="84" spans="1:11" ht="21.75" customHeight="1" x14ac:dyDescent="0.25">
      <c r="A84" s="46"/>
      <c r="B84" s="47"/>
      <c r="C84" s="47"/>
      <c r="D84" s="47"/>
      <c r="E84" s="47"/>
      <c r="F84" s="47"/>
      <c r="G84" s="48"/>
      <c r="H84" s="48"/>
      <c r="I84" s="48"/>
      <c r="J84" s="48"/>
    </row>
    <row r="85" spans="1:11" ht="63" hidden="1" customHeight="1" x14ac:dyDescent="0.25">
      <c r="A85" s="46" t="s">
        <v>59</v>
      </c>
      <c r="B85" s="200" t="s">
        <v>60</v>
      </c>
      <c r="C85" s="200"/>
      <c r="D85" s="200"/>
      <c r="E85" s="200"/>
      <c r="F85" s="200"/>
      <c r="G85" s="200"/>
      <c r="H85" s="200"/>
      <c r="I85" s="200"/>
      <c r="J85" s="200"/>
    </row>
    <row r="86" spans="1:11" ht="91.5" customHeight="1" x14ac:dyDescent="0.35">
      <c r="A86" s="49"/>
      <c r="B86" s="183" t="s">
        <v>89</v>
      </c>
      <c r="C86" s="183"/>
      <c r="D86" s="183"/>
      <c r="E86" s="183"/>
      <c r="F86" s="183"/>
      <c r="G86" s="183"/>
      <c r="H86" s="49"/>
      <c r="I86" s="49"/>
      <c r="J86" s="49"/>
      <c r="K86" s="49"/>
    </row>
    <row r="87" spans="1:11" ht="21" customHeight="1" x14ac:dyDescent="0.25"/>
    <row r="88" spans="1:11" ht="23.25" customHeight="1" x14ac:dyDescent="0.35">
      <c r="A88" s="191"/>
      <c r="B88" s="191"/>
      <c r="C88" s="191"/>
      <c r="D88" s="191"/>
      <c r="E88" s="191"/>
      <c r="F88" s="191"/>
      <c r="G88" s="191"/>
      <c r="H88" s="191"/>
      <c r="I88" s="191"/>
      <c r="J88" s="191"/>
    </row>
  </sheetData>
  <mergeCells count="58">
    <mergeCell ref="I6:J6"/>
    <mergeCell ref="B28:B29"/>
    <mergeCell ref="B30:B31"/>
    <mergeCell ref="B32:B33"/>
    <mergeCell ref="B34:B35"/>
    <mergeCell ref="B38:B39"/>
    <mergeCell ref="B51:C51"/>
    <mergeCell ref="D30:D33"/>
    <mergeCell ref="C32:C33"/>
    <mergeCell ref="C30:C31"/>
    <mergeCell ref="B42:C42"/>
    <mergeCell ref="C44:C47"/>
    <mergeCell ref="B36:B37"/>
    <mergeCell ref="C35:C40"/>
    <mergeCell ref="B56:C56"/>
    <mergeCell ref="B59:C59"/>
    <mergeCell ref="B64:C64"/>
    <mergeCell ref="B52:B53"/>
    <mergeCell ref="B54:B55"/>
    <mergeCell ref="I1:J1"/>
    <mergeCell ref="I4:J4"/>
    <mergeCell ref="F14:F16"/>
    <mergeCell ref="G14:G16"/>
    <mergeCell ref="H14:J14"/>
    <mergeCell ref="H15:H16"/>
    <mergeCell ref="I15:I16"/>
    <mergeCell ref="J15:J16"/>
    <mergeCell ref="A11:J11"/>
    <mergeCell ref="A10:J10"/>
    <mergeCell ref="C8:H8"/>
    <mergeCell ref="A14:A16"/>
    <mergeCell ref="D14:D16"/>
    <mergeCell ref="E14:E16"/>
    <mergeCell ref="B14:B16"/>
    <mergeCell ref="C14:C16"/>
    <mergeCell ref="A88:J88"/>
    <mergeCell ref="B79:F79"/>
    <mergeCell ref="B80:F80"/>
    <mergeCell ref="B83:F83"/>
    <mergeCell ref="B78:F78"/>
    <mergeCell ref="B85:J85"/>
    <mergeCell ref="B82:E82"/>
    <mergeCell ref="I5:J5"/>
    <mergeCell ref="E67:E68"/>
    <mergeCell ref="F67:F68"/>
    <mergeCell ref="B75:C75"/>
    <mergeCell ref="B86:G86"/>
    <mergeCell ref="B76:F76"/>
    <mergeCell ref="B77:F77"/>
    <mergeCell ref="B72:C72"/>
    <mergeCell ref="C26:C27"/>
    <mergeCell ref="C24:C25"/>
    <mergeCell ref="B18:B19"/>
    <mergeCell ref="B20:B21"/>
    <mergeCell ref="B22:B23"/>
    <mergeCell ref="B24:B25"/>
    <mergeCell ref="B26:B27"/>
    <mergeCell ref="B66:C66"/>
  </mergeCells>
  <pageMargins left="0.9055118110236221" right="0.31496062992125984" top="0.82677165354330717" bottom="0.74803149606299213" header="0.31496062992125984" footer="0.31496062992125984"/>
  <pageSetup paperSize="9" scale="59" fitToHeight="10" orientation="landscape" r:id="rId1"/>
  <headerFooter differentFirst="1">
    <oddHeader>&amp;C&amp;P&amp;R&amp;"Times New Roman,курсив"&amp;20Продовження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2023-09-25T05:13:49Z</dcterms:modified>
</cp:coreProperties>
</file>