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65" windowWidth="14805" windowHeight="6150"/>
  </bookViews>
  <sheets>
    <sheet name="04.2022" sheetId="1" r:id="rId1"/>
  </sheets>
  <definedNames>
    <definedName name="_xlnm.Print_Titles" localSheetId="0">'04.2022'!$31:$31</definedName>
    <definedName name="_xlnm.Print_Area" localSheetId="0">'04.2022'!$A$1:$I$99</definedName>
  </definedNames>
  <calcPr calcId="162913"/>
</workbook>
</file>

<file path=xl/calcChain.xml><?xml version="1.0" encoding="utf-8"?>
<calcChain xmlns="http://schemas.openxmlformats.org/spreadsheetml/2006/main">
  <c r="H46" i="1" l="1"/>
  <c r="H12" i="1" l="1"/>
  <c r="H19" i="1"/>
  <c r="H18" i="1"/>
  <c r="H15" i="1"/>
  <c r="H14" i="1"/>
  <c r="H76" i="1" l="1"/>
  <c r="H48" i="1" l="1"/>
  <c r="H47" i="1" l="1"/>
  <c r="H40" i="1" l="1"/>
  <c r="H41" i="1" l="1"/>
  <c r="H42" i="1" l="1"/>
  <c r="H58" i="1" l="1"/>
  <c r="H59" i="1"/>
  <c r="H57" i="1"/>
  <c r="H82" i="1"/>
  <c r="H83" i="1"/>
  <c r="H81" i="1" s="1"/>
  <c r="H75" i="1" l="1"/>
  <c r="H84" i="1"/>
  <c r="H88" i="1" l="1"/>
  <c r="H87" i="1"/>
  <c r="H45" i="1" l="1"/>
  <c r="H44" i="1" l="1"/>
  <c r="H43" i="1" s="1"/>
  <c r="H17" i="1" l="1"/>
  <c r="H20" i="1" s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39" i="1" l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<sst xmlns="http://schemas.openxmlformats.org/spreadsheetml/2006/main" count="168" uniqueCount="73">
  <si>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</si>
  <si>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</si>
  <si>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</si>
  <si>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</si>
  <si>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</si>
  <si>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</si>
  <si>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</si>
  <si>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</si>
  <si>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</si>
  <si>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</si>
  <si>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</si>
  <si>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</si>
  <si>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</si>
  <si>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</si>
  <si>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</si>
  <si>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</si>
  <si>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</si>
  <si>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</si>
  <si>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</si>
  <si>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</si>
  <si>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</si>
  <si>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</si>
  <si>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</si>
  <si>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</si>
  <si>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</si>
  <si>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</si>
  <si>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</si>
  <si>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</si>
  <si>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</si>
  <si>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</si>
  <si>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</si>
  <si>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</si>
  <si>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</si>
  <si>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</si>
  <si>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</si>
  <si>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</si>
  <si>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</si>
  <si>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</si>
  <si>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</si>
  <si>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</si>
  <si>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</si>
  <si>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</si>
  <si>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</si>
  <si>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</si>
  <si>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</si>
  <si>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</si>
  <si>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</si>
  <si>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</si>
  <si>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</si>
  <si>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</si>
  <si>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</si>
  <si>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</si>
  <si>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</si>
  <si>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</si>
  <si>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</si>
  <si>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</si>
  <si>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</si>
  <si>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</si>
  <si>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</si>
  <si>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</si>
  <si>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</si>
  <si>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</si>
  <si>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</si>
  <si>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</si>
  <si>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</si>
  <si>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</si>
  <si>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</si>
  <si>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</si>
  <si>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</si>
  <si>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>В.о.керуючої справами виконкому - 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</si>
  <si>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до рішення виконкому міської ради</t>
  </si>
  <si>
    <t xml:space="preserve">       27.04.2022 №1286</t>
  </si>
  <si>
    <t xml:space="preserve">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</si>
</sst>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" fillId="3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0" xfId="0" applyFont="1" applyAlignment="1"/>
    <xf numFmtId="0" fontId="24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E2" sqref="E2:I2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23" t="s">
        <v>72</v>
      </c>
      <c r="F1" s="24"/>
      <c r="G1" s="24"/>
      <c r="H1" s="24"/>
      <c r="I1" s="24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21" t="s">
        <v>70</v>
      </c>
      <c r="F2" s="22"/>
      <c r="G2" s="22"/>
      <c r="H2" s="22"/>
      <c r="I2" s="22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79" t="s">
        <v>71</v>
      </c>
      <c r="F3" s="80"/>
      <c r="G3" s="80"/>
      <c r="H3" s="80"/>
      <c r="I3" s="80"/>
      <c r="J3" s="1"/>
      <c r="K3" s="1"/>
      <c r="L3" s="1"/>
      <c r="M3" s="1"/>
      <c r="N3" s="1"/>
      <c r="O3" s="1"/>
    </row>
    <row r="4" spans="1:15" ht="18.75" x14ac:dyDescent="0.3">
      <c r="A4" s="81" t="s">
        <v>42</v>
      </c>
      <c r="B4" s="82"/>
      <c r="C4" s="82"/>
      <c r="D4" s="82"/>
      <c r="E4" s="82"/>
      <c r="F4" s="82"/>
      <c r="G4" s="82"/>
      <c r="H4" s="82"/>
      <c r="I4" s="82"/>
      <c r="J4" s="1"/>
      <c r="K4" s="1"/>
      <c r="L4" s="1"/>
      <c r="M4" s="1"/>
      <c r="N4" s="1"/>
      <c r="O4" s="1"/>
    </row>
    <row r="5" spans="1:15" ht="18.75" x14ac:dyDescent="0.3">
      <c r="A5" s="83" t="s">
        <v>57</v>
      </c>
      <c r="B5" s="8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5" t="s">
        <v>0</v>
      </c>
      <c r="B6" s="8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76" t="s">
        <v>4</v>
      </c>
      <c r="C9" s="77"/>
      <c r="D9" s="77"/>
      <c r="E9" s="77"/>
      <c r="F9" s="77"/>
      <c r="G9" s="78"/>
      <c r="H9" s="60" t="s">
        <v>5</v>
      </c>
      <c r="I9" s="61"/>
      <c r="J9" s="1"/>
      <c r="K9" s="1"/>
      <c r="L9" s="1"/>
      <c r="M9" s="1"/>
      <c r="N9" s="1"/>
      <c r="O9" s="1"/>
    </row>
    <row r="10" spans="1:15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8"/>
      <c r="I10" s="39"/>
      <c r="J10" s="1"/>
      <c r="K10" s="1"/>
      <c r="L10" s="1"/>
      <c r="M10" s="1"/>
      <c r="N10" s="1"/>
      <c r="O10" s="1"/>
    </row>
    <row r="11" spans="1:15" ht="40.9" customHeight="1" x14ac:dyDescent="0.3">
      <c r="A11" s="18">
        <v>41033900</v>
      </c>
      <c r="B11" s="46" t="s">
        <v>20</v>
      </c>
      <c r="C11" s="62"/>
      <c r="D11" s="62"/>
      <c r="E11" s="62"/>
      <c r="F11" s="62"/>
      <c r="G11" s="63"/>
      <c r="H11" s="44">
        <f>H12</f>
        <v>1110896700</v>
      </c>
      <c r="I11" s="45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68" t="s">
        <v>10</v>
      </c>
      <c r="C12" s="69"/>
      <c r="D12" s="69"/>
      <c r="E12" s="69"/>
      <c r="F12" s="69"/>
      <c r="G12" s="70"/>
      <c r="H12" s="66">
        <f>1239952700-5623000-123433000</f>
        <v>1110896700</v>
      </c>
      <c r="I12" s="67"/>
      <c r="J12" s="1"/>
      <c r="K12" s="1"/>
      <c r="L12" s="1"/>
      <c r="M12" s="1"/>
      <c r="N12" s="1"/>
      <c r="O12" s="1"/>
    </row>
    <row r="13" spans="1:15" ht="59.45" customHeight="1" x14ac:dyDescent="0.3">
      <c r="A13" s="18">
        <v>41051000</v>
      </c>
      <c r="B13" s="46" t="s">
        <v>51</v>
      </c>
      <c r="C13" s="62" t="s">
        <v>44</v>
      </c>
      <c r="D13" s="62" t="s">
        <v>44</v>
      </c>
      <c r="E13" s="62" t="s">
        <v>44</v>
      </c>
      <c r="F13" s="62" t="s">
        <v>44</v>
      </c>
      <c r="G13" s="63" t="s">
        <v>44</v>
      </c>
      <c r="H13" s="44">
        <f>SUM(H14:I15)</f>
        <v>4343548</v>
      </c>
      <c r="I13" s="45"/>
      <c r="J13" s="1"/>
      <c r="K13" s="1"/>
      <c r="L13" s="1"/>
      <c r="M13" s="1"/>
      <c r="N13" s="1"/>
      <c r="O13" s="1"/>
    </row>
    <row r="14" spans="1:15" ht="19.149999999999999" customHeight="1" x14ac:dyDescent="0.3">
      <c r="A14" s="18"/>
      <c r="B14" s="46" t="s">
        <v>52</v>
      </c>
      <c r="C14" s="47"/>
      <c r="D14" s="47"/>
      <c r="E14" s="47"/>
      <c r="F14" s="47"/>
      <c r="G14" s="48"/>
      <c r="H14" s="44">
        <f>4358655-1519695+817868-334600</f>
        <v>3322228</v>
      </c>
      <c r="I14" s="50"/>
      <c r="J14" s="1"/>
      <c r="K14" s="1"/>
      <c r="L14" s="1"/>
      <c r="M14" s="1"/>
      <c r="N14" s="1"/>
      <c r="O14" s="1"/>
    </row>
    <row r="15" spans="1:15" ht="16.149999999999999" customHeight="1" x14ac:dyDescent="0.3">
      <c r="A15" s="18"/>
      <c r="B15" s="46" t="s">
        <v>53</v>
      </c>
      <c r="C15" s="47"/>
      <c r="D15" s="47"/>
      <c r="E15" s="47"/>
      <c r="F15" s="47"/>
      <c r="G15" s="48"/>
      <c r="H15" s="44">
        <f>637835+327064+159283-102862</f>
        <v>1021320</v>
      </c>
      <c r="I15" s="50"/>
      <c r="J15" s="1"/>
      <c r="K15" s="1"/>
      <c r="L15" s="1"/>
      <c r="M15" s="1"/>
      <c r="N15" s="1"/>
      <c r="O15" s="1"/>
    </row>
    <row r="16" spans="1:15" ht="21" customHeight="1" x14ac:dyDescent="0.3">
      <c r="A16" s="19" t="s">
        <v>14</v>
      </c>
      <c r="B16" s="68" t="s">
        <v>13</v>
      </c>
      <c r="C16" s="69"/>
      <c r="D16" s="69"/>
      <c r="E16" s="69"/>
      <c r="F16" s="69"/>
      <c r="G16" s="70"/>
      <c r="H16" s="66">
        <f>H13</f>
        <v>4343548</v>
      </c>
      <c r="I16" s="67"/>
      <c r="J16" s="1"/>
      <c r="K16" s="1"/>
      <c r="L16" s="1"/>
      <c r="M16" s="1"/>
      <c r="N16" s="1"/>
      <c r="O16" s="1"/>
    </row>
    <row r="17" spans="1:15" ht="71.45" customHeight="1" x14ac:dyDescent="0.3">
      <c r="A17" s="18">
        <v>41051200</v>
      </c>
      <c r="B17" s="46" t="s">
        <v>54</v>
      </c>
      <c r="C17" s="47"/>
      <c r="D17" s="47"/>
      <c r="E17" s="47"/>
      <c r="F17" s="47"/>
      <c r="G17" s="48"/>
      <c r="H17" s="44">
        <f>SUM(H18:I19)</f>
        <v>3570037</v>
      </c>
      <c r="I17" s="45"/>
      <c r="J17" s="1"/>
      <c r="K17" s="1"/>
      <c r="L17" s="1"/>
      <c r="M17" s="1"/>
      <c r="N17" s="1"/>
      <c r="O17" s="1"/>
    </row>
    <row r="18" spans="1:15" ht="27" customHeight="1" x14ac:dyDescent="0.3">
      <c r="A18" s="18"/>
      <c r="B18" s="46" t="s">
        <v>55</v>
      </c>
      <c r="C18" s="47"/>
      <c r="D18" s="47"/>
      <c r="E18" s="47"/>
      <c r="F18" s="47"/>
      <c r="G18" s="48"/>
      <c r="H18" s="44">
        <f>2981542-298147</f>
        <v>2683395</v>
      </c>
      <c r="I18" s="45"/>
      <c r="J18" s="1"/>
      <c r="K18" s="1"/>
      <c r="L18" s="1"/>
      <c r="M18" s="1"/>
      <c r="N18" s="1"/>
      <c r="O18" s="1"/>
    </row>
    <row r="19" spans="1:15" ht="24.6" customHeight="1" x14ac:dyDescent="0.3">
      <c r="A19" s="18"/>
      <c r="B19" s="46" t="s">
        <v>56</v>
      </c>
      <c r="C19" s="62"/>
      <c r="D19" s="62"/>
      <c r="E19" s="62"/>
      <c r="F19" s="62"/>
      <c r="G19" s="63"/>
      <c r="H19" s="44">
        <f>985150-98508</f>
        <v>886642</v>
      </c>
      <c r="I19" s="45"/>
      <c r="J19" s="1"/>
      <c r="K19" s="1"/>
      <c r="L19" s="1"/>
      <c r="M19" s="1"/>
      <c r="N19" s="1"/>
      <c r="O19" s="1"/>
    </row>
    <row r="20" spans="1:15" ht="21" customHeight="1" x14ac:dyDescent="0.3">
      <c r="A20" s="19" t="s">
        <v>14</v>
      </c>
      <c r="B20" s="68" t="s">
        <v>13</v>
      </c>
      <c r="C20" s="69"/>
      <c r="D20" s="69"/>
      <c r="E20" s="69"/>
      <c r="F20" s="69"/>
      <c r="G20" s="70"/>
      <c r="H20" s="66">
        <f>H17</f>
        <v>3570037</v>
      </c>
      <c r="I20" s="67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46" t="s">
        <v>37</v>
      </c>
      <c r="C21" s="47"/>
      <c r="D21" s="47"/>
      <c r="E21" s="47"/>
      <c r="F21" s="47"/>
      <c r="G21" s="48"/>
      <c r="H21" s="44">
        <f>SUM(H22:I22)</f>
        <v>828173</v>
      </c>
      <c r="I21" s="45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46" t="s">
        <v>38</v>
      </c>
      <c r="C22" s="47"/>
      <c r="D22" s="47"/>
      <c r="E22" s="47"/>
      <c r="F22" s="47"/>
      <c r="G22" s="48"/>
      <c r="H22" s="44">
        <v>828173</v>
      </c>
      <c r="I22" s="45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68" t="s">
        <v>13</v>
      </c>
      <c r="C23" s="69"/>
      <c r="D23" s="69"/>
      <c r="E23" s="69"/>
      <c r="F23" s="69"/>
      <c r="G23" s="70"/>
      <c r="H23" s="66">
        <f>H22</f>
        <v>828173</v>
      </c>
      <c r="I23" s="67"/>
      <c r="J23" s="1"/>
      <c r="K23" s="1"/>
      <c r="L23" s="1"/>
      <c r="M23" s="1"/>
      <c r="N23" s="1"/>
      <c r="O23" s="1"/>
    </row>
    <row r="24" spans="1:15" ht="20.45" customHeight="1" x14ac:dyDescent="0.3">
      <c r="A24" s="37" t="s">
        <v>41</v>
      </c>
      <c r="B24" s="38"/>
      <c r="C24" s="38"/>
      <c r="D24" s="38"/>
      <c r="E24" s="38"/>
      <c r="F24" s="38"/>
      <c r="G24" s="38"/>
      <c r="H24" s="38"/>
      <c r="I24" s="39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55" t="s">
        <v>43</v>
      </c>
      <c r="C25" s="56"/>
      <c r="D25" s="56"/>
      <c r="E25" s="56"/>
      <c r="F25" s="56"/>
      <c r="G25" s="57"/>
      <c r="H25" s="58">
        <f>H26</f>
        <v>1119638458</v>
      </c>
      <c r="I25" s="59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46" t="s">
        <v>19</v>
      </c>
      <c r="C26" s="62"/>
      <c r="D26" s="62"/>
      <c r="E26" s="62"/>
      <c r="F26" s="62"/>
      <c r="G26" s="63"/>
      <c r="H26" s="44">
        <f>H11+H13+H21+H17</f>
        <v>1119638458</v>
      </c>
      <c r="I26" s="50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46" t="s">
        <v>18</v>
      </c>
      <c r="C27" s="62" t="s">
        <v>18</v>
      </c>
      <c r="D27" s="62"/>
      <c r="E27" s="62"/>
      <c r="F27" s="62"/>
      <c r="G27" s="63"/>
      <c r="H27" s="44">
        <v>0</v>
      </c>
      <c r="I27" s="45"/>
      <c r="J27" s="1"/>
      <c r="K27" s="1"/>
      <c r="L27" s="1"/>
      <c r="M27" s="1"/>
      <c r="N27" s="1"/>
      <c r="O27" s="1"/>
    </row>
    <row r="28" spans="1:15" ht="16.899999999999999" customHeight="1" x14ac:dyDescent="0.3">
      <c r="A28" s="64" t="s">
        <v>40</v>
      </c>
      <c r="B28" s="65"/>
      <c r="C28" s="65"/>
      <c r="D28" s="65"/>
      <c r="E28" s="65"/>
      <c r="F28" s="65"/>
      <c r="G28" s="65"/>
      <c r="H28" s="65"/>
      <c r="I28" s="65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76" t="s">
        <v>6</v>
      </c>
      <c r="D30" s="77"/>
      <c r="E30" s="77"/>
      <c r="F30" s="77"/>
      <c r="G30" s="78"/>
      <c r="H30" s="60" t="s">
        <v>5</v>
      </c>
      <c r="I30" s="61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71">
        <v>3</v>
      </c>
      <c r="D31" s="72"/>
      <c r="E31" s="72"/>
      <c r="F31" s="72"/>
      <c r="G31" s="73"/>
      <c r="H31" s="74">
        <v>4</v>
      </c>
      <c r="I31" s="75"/>
      <c r="J31" s="1"/>
      <c r="K31" s="1"/>
      <c r="L31" s="1"/>
      <c r="M31" s="1"/>
      <c r="N31" s="1"/>
      <c r="O31" s="1"/>
    </row>
    <row r="32" spans="1:15" ht="21" customHeight="1" x14ac:dyDescent="0.3">
      <c r="A32" s="37" t="s">
        <v>8</v>
      </c>
      <c r="B32" s="38"/>
      <c r="C32" s="38"/>
      <c r="D32" s="38"/>
      <c r="E32" s="38"/>
      <c r="F32" s="38"/>
      <c r="G32" s="38"/>
      <c r="H32" s="38"/>
      <c r="I32" s="39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31" t="s">
        <v>9</v>
      </c>
      <c r="D33" s="32"/>
      <c r="E33" s="32"/>
      <c r="F33" s="32"/>
      <c r="G33" s="32"/>
      <c r="H33" s="33">
        <f>H34</f>
        <v>461525600</v>
      </c>
      <c r="I33" s="34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27" t="s">
        <v>10</v>
      </c>
      <c r="D34" s="28"/>
      <c r="E34" s="28"/>
      <c r="F34" s="28"/>
      <c r="G34" s="28"/>
      <c r="H34" s="35">
        <f>461501300+24300</f>
        <v>461525600</v>
      </c>
      <c r="I34" s="36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31" t="s">
        <v>28</v>
      </c>
      <c r="D35" s="32"/>
      <c r="E35" s="32"/>
      <c r="F35" s="32"/>
      <c r="G35" s="32"/>
      <c r="H35" s="33">
        <f>SUM(H36:I42)</f>
        <v>296129381</v>
      </c>
      <c r="I35" s="34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27" t="s">
        <v>30</v>
      </c>
      <c r="D36" s="28"/>
      <c r="E36" s="28"/>
      <c r="F36" s="28"/>
      <c r="G36" s="28"/>
      <c r="H36" s="29">
        <f>36114000+3069346-5186+50000+4500</f>
        <v>39232660</v>
      </c>
      <c r="I36" s="30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27" t="s">
        <v>31</v>
      </c>
      <c r="D37" s="28"/>
      <c r="E37" s="28"/>
      <c r="F37" s="28"/>
      <c r="G37" s="28"/>
      <c r="H37" s="29">
        <f>34216680+2335263-138493+50000+50000</f>
        <v>36513450</v>
      </c>
      <c r="I37" s="30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27" t="s">
        <v>32</v>
      </c>
      <c r="D38" s="28"/>
      <c r="E38" s="28"/>
      <c r="F38" s="28"/>
      <c r="G38" s="28"/>
      <c r="H38" s="29">
        <f>42171950+8929936+23754+50000</f>
        <v>51175640</v>
      </c>
      <c r="I38" s="30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27" t="s">
        <v>33</v>
      </c>
      <c r="D39" s="28"/>
      <c r="E39" s="28"/>
      <c r="F39" s="28"/>
      <c r="G39" s="28"/>
      <c r="H39" s="29">
        <f>34038085+649011+27704+50000</f>
        <v>34764800</v>
      </c>
      <c r="I39" s="30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27" t="s">
        <v>34</v>
      </c>
      <c r="D40" s="28"/>
      <c r="E40" s="28"/>
      <c r="F40" s="28"/>
      <c r="G40" s="28"/>
      <c r="H40" s="29">
        <f>34929985-227947+41007+50000+33300+1649100+45000</f>
        <v>36520445</v>
      </c>
      <c r="I40" s="30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27" t="s">
        <v>35</v>
      </c>
      <c r="D41" s="28"/>
      <c r="E41" s="28"/>
      <c r="F41" s="28"/>
      <c r="G41" s="28"/>
      <c r="H41" s="29">
        <f>51748700+6724032-56479-383345+50000+16500+3700000+898844+475700</f>
        <v>63173952</v>
      </c>
      <c r="I41" s="30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27" t="s">
        <v>36</v>
      </c>
      <c r="D42" s="28"/>
      <c r="E42" s="28"/>
      <c r="F42" s="28"/>
      <c r="G42" s="28"/>
      <c r="H42" s="29">
        <f>33212200+96262+4658+40600+50000+1344714</f>
        <v>34748434</v>
      </c>
      <c r="I42" s="30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31" t="s">
        <v>61</v>
      </c>
      <c r="D43" s="32"/>
      <c r="E43" s="32"/>
      <c r="F43" s="32"/>
      <c r="G43" s="32"/>
      <c r="H43" s="33">
        <f>H44</f>
        <v>4069700</v>
      </c>
      <c r="I43" s="34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27" t="s">
        <v>30</v>
      </c>
      <c r="D44" s="28"/>
      <c r="E44" s="28"/>
      <c r="F44" s="28"/>
      <c r="G44" s="28"/>
      <c r="H44" s="29">
        <f>4069700</f>
        <v>4069700</v>
      </c>
      <c r="I44" s="30"/>
      <c r="J44" s="1"/>
      <c r="K44" s="1"/>
      <c r="L44" s="1"/>
      <c r="M44" s="1"/>
      <c r="N44" s="1"/>
      <c r="O44" s="1"/>
    </row>
    <row r="45" spans="1:15" ht="68.45" customHeight="1" x14ac:dyDescent="0.3">
      <c r="A45" s="20" t="s">
        <v>58</v>
      </c>
      <c r="B45" s="6">
        <v>9800</v>
      </c>
      <c r="C45" s="31" t="s">
        <v>59</v>
      </c>
      <c r="D45" s="32"/>
      <c r="E45" s="32"/>
      <c r="F45" s="32"/>
      <c r="G45" s="32"/>
      <c r="H45" s="33">
        <f>H46</f>
        <v>13254000</v>
      </c>
      <c r="I45" s="34"/>
      <c r="J45" s="1"/>
      <c r="K45" s="1"/>
      <c r="L45" s="1"/>
      <c r="M45" s="1"/>
      <c r="N45" s="1"/>
      <c r="O45" s="1"/>
    </row>
    <row r="46" spans="1:15" ht="22.9" customHeight="1" x14ac:dyDescent="0.3">
      <c r="A46" s="16">
        <v>99000000000</v>
      </c>
      <c r="B46" s="6"/>
      <c r="C46" s="27" t="s">
        <v>10</v>
      </c>
      <c r="D46" s="28"/>
      <c r="E46" s="28"/>
      <c r="F46" s="28"/>
      <c r="G46" s="28"/>
      <c r="H46" s="35">
        <f>2000000+4154000-1300000+80000000-40000000-20000000-10000000+17800000-1600000-17800000</f>
        <v>13254000</v>
      </c>
      <c r="I46" s="36"/>
      <c r="J46" s="1"/>
      <c r="K46" s="1"/>
      <c r="L46" s="1"/>
      <c r="M46" s="1"/>
      <c r="N46" s="1"/>
      <c r="O46" s="1"/>
    </row>
    <row r="47" spans="1:15" ht="75.599999999999994" customHeight="1" x14ac:dyDescent="0.3">
      <c r="A47" s="10" t="s">
        <v>66</v>
      </c>
      <c r="B47" s="6">
        <v>9770</v>
      </c>
      <c r="C47" s="31" t="s">
        <v>67</v>
      </c>
      <c r="D47" s="32"/>
      <c r="E47" s="32"/>
      <c r="F47" s="32"/>
      <c r="G47" s="32"/>
      <c r="H47" s="33">
        <f>H48</f>
        <v>20000000</v>
      </c>
      <c r="I47" s="34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27" t="s">
        <v>13</v>
      </c>
      <c r="D48" s="28"/>
      <c r="E48" s="28"/>
      <c r="F48" s="28"/>
      <c r="G48" s="28"/>
      <c r="H48" s="35">
        <f>100000000-80000000</f>
        <v>20000000</v>
      </c>
      <c r="I48" s="36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31" t="s">
        <v>12</v>
      </c>
      <c r="D49" s="32"/>
      <c r="E49" s="32"/>
      <c r="F49" s="32"/>
      <c r="G49" s="32"/>
      <c r="H49" s="33">
        <f>H50</f>
        <v>8762710</v>
      </c>
      <c r="I49" s="34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27" t="s">
        <v>13</v>
      </c>
      <c r="D50" s="28"/>
      <c r="E50" s="28"/>
      <c r="F50" s="28"/>
      <c r="G50" s="28"/>
      <c r="H50" s="35">
        <f>8762710</f>
        <v>8762710</v>
      </c>
      <c r="I50" s="36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31" t="s">
        <v>15</v>
      </c>
      <c r="D51" s="32"/>
      <c r="E51" s="32"/>
      <c r="F51" s="32"/>
      <c r="G51" s="32"/>
      <c r="H51" s="33">
        <f>H52</f>
        <v>1791658</v>
      </c>
      <c r="I51" s="34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27" t="s">
        <v>13</v>
      </c>
      <c r="D52" s="28"/>
      <c r="E52" s="28"/>
      <c r="F52" s="28"/>
      <c r="G52" s="28"/>
      <c r="H52" s="35">
        <f>1791658</f>
        <v>1791658</v>
      </c>
      <c r="I52" s="36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31" t="s">
        <v>47</v>
      </c>
      <c r="D53" s="32"/>
      <c r="E53" s="32"/>
      <c r="F53" s="32"/>
      <c r="G53" s="32"/>
      <c r="H53" s="33">
        <f>SUM(H54:I56)</f>
        <v>993357</v>
      </c>
      <c r="I53" s="34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27" t="s">
        <v>30</v>
      </c>
      <c r="D54" s="28"/>
      <c r="E54" s="28"/>
      <c r="F54" s="28"/>
      <c r="G54" s="28"/>
      <c r="H54" s="35">
        <f>158837</f>
        <v>158837</v>
      </c>
      <c r="I54" s="36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27" t="s">
        <v>34</v>
      </c>
      <c r="D55" s="28"/>
      <c r="E55" s="28"/>
      <c r="F55" s="28"/>
      <c r="G55" s="28"/>
      <c r="H55" s="35">
        <f>299470</f>
        <v>299470</v>
      </c>
      <c r="I55" s="36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27" t="s">
        <v>46</v>
      </c>
      <c r="D56" s="28"/>
      <c r="E56" s="28"/>
      <c r="F56" s="28"/>
      <c r="G56" s="28"/>
      <c r="H56" s="35">
        <f>535050</f>
        <v>535050</v>
      </c>
      <c r="I56" s="36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31" t="s">
        <v>64</v>
      </c>
      <c r="D57" s="32"/>
      <c r="E57" s="32"/>
      <c r="F57" s="32"/>
      <c r="G57" s="32"/>
      <c r="H57" s="33">
        <f>SUM(H58:I59)</f>
        <v>491000</v>
      </c>
      <c r="I57" s="34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27" t="s">
        <v>30</v>
      </c>
      <c r="D58" s="28"/>
      <c r="E58" s="28"/>
      <c r="F58" s="28"/>
      <c r="G58" s="28"/>
      <c r="H58" s="35">
        <f>240000</f>
        <v>240000</v>
      </c>
      <c r="I58" s="36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27" t="s">
        <v>46</v>
      </c>
      <c r="D59" s="28"/>
      <c r="E59" s="28"/>
      <c r="F59" s="28"/>
      <c r="G59" s="28"/>
      <c r="H59" s="35">
        <f>251000</f>
        <v>251000</v>
      </c>
      <c r="I59" s="36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31" t="s">
        <v>47</v>
      </c>
      <c r="D60" s="32"/>
      <c r="E60" s="32"/>
      <c r="F60" s="32"/>
      <c r="G60" s="32"/>
      <c r="H60" s="33">
        <f>SUM(H61:I62)</f>
        <v>1287020</v>
      </c>
      <c r="I60" s="34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27" t="s">
        <v>46</v>
      </c>
      <c r="D61" s="28"/>
      <c r="E61" s="28"/>
      <c r="F61" s="28"/>
      <c r="G61" s="28"/>
      <c r="H61" s="35">
        <f>499000+299000</f>
        <v>798000</v>
      </c>
      <c r="I61" s="36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27" t="s">
        <v>36</v>
      </c>
      <c r="D62" s="28"/>
      <c r="E62" s="28"/>
      <c r="F62" s="28"/>
      <c r="G62" s="28"/>
      <c r="H62" s="35">
        <f>489020</f>
        <v>489020</v>
      </c>
      <c r="I62" s="36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31" t="s">
        <v>47</v>
      </c>
      <c r="D63" s="32"/>
      <c r="E63" s="32"/>
      <c r="F63" s="32"/>
      <c r="G63" s="32"/>
      <c r="H63" s="33">
        <f>SUM(H64:I67)</f>
        <v>2665189</v>
      </c>
      <c r="I63" s="34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27" t="s">
        <v>31</v>
      </c>
      <c r="D64" s="28"/>
      <c r="E64" s="28"/>
      <c r="F64" s="28"/>
      <c r="G64" s="28"/>
      <c r="H64" s="35">
        <f>299230</f>
        <v>299230</v>
      </c>
      <c r="I64" s="36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27" t="s">
        <v>33</v>
      </c>
      <c r="D65" s="28"/>
      <c r="E65" s="28"/>
      <c r="F65" s="28"/>
      <c r="G65" s="28"/>
      <c r="H65" s="35">
        <f>495000</f>
        <v>495000</v>
      </c>
      <c r="I65" s="36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27" t="s">
        <v>46</v>
      </c>
      <c r="D66" s="28"/>
      <c r="E66" s="28"/>
      <c r="F66" s="28"/>
      <c r="G66" s="28"/>
      <c r="H66" s="35">
        <f>498850+573229</f>
        <v>1072079</v>
      </c>
      <c r="I66" s="36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27" t="s">
        <v>36</v>
      </c>
      <c r="D67" s="28"/>
      <c r="E67" s="28"/>
      <c r="F67" s="28"/>
      <c r="G67" s="28"/>
      <c r="H67" s="29">
        <f>299880+499000</f>
        <v>798880</v>
      </c>
      <c r="I67" s="30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31" t="s">
        <v>47</v>
      </c>
      <c r="D68" s="32"/>
      <c r="E68" s="32"/>
      <c r="F68" s="32"/>
      <c r="G68" s="32"/>
      <c r="H68" s="33">
        <f>SUM(H69:I73)</f>
        <v>2811905</v>
      </c>
      <c r="I68" s="34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27" t="s">
        <v>31</v>
      </c>
      <c r="D69" s="28"/>
      <c r="E69" s="28"/>
      <c r="F69" s="28"/>
      <c r="G69" s="28"/>
      <c r="H69" s="35">
        <f>458314</f>
        <v>458314</v>
      </c>
      <c r="I69" s="36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27" t="s">
        <v>33</v>
      </c>
      <c r="D70" s="28"/>
      <c r="E70" s="28"/>
      <c r="F70" s="28"/>
      <c r="G70" s="28"/>
      <c r="H70" s="35">
        <f>221291</f>
        <v>221291</v>
      </c>
      <c r="I70" s="36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27" t="s">
        <v>34</v>
      </c>
      <c r="D71" s="28"/>
      <c r="E71" s="28"/>
      <c r="F71" s="28"/>
      <c r="G71" s="28"/>
      <c r="H71" s="35">
        <f>1017338+155765</f>
        <v>1173103</v>
      </c>
      <c r="I71" s="36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27" t="s">
        <v>46</v>
      </c>
      <c r="D72" s="28"/>
      <c r="E72" s="28"/>
      <c r="F72" s="28"/>
      <c r="G72" s="28"/>
      <c r="H72" s="35">
        <f>253880+299727</f>
        <v>553607</v>
      </c>
      <c r="I72" s="36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27" t="s">
        <v>36</v>
      </c>
      <c r="D73" s="28"/>
      <c r="E73" s="28"/>
      <c r="F73" s="28"/>
      <c r="G73" s="28"/>
      <c r="H73" s="29">
        <f>405590</f>
        <v>405590</v>
      </c>
      <c r="I73" s="30"/>
      <c r="J73" s="1"/>
      <c r="K73" s="1"/>
      <c r="L73" s="1"/>
      <c r="M73" s="1"/>
      <c r="N73" s="1"/>
      <c r="O73" s="1"/>
    </row>
    <row r="74" spans="1:15" ht="22.15" customHeight="1" x14ac:dyDescent="0.3">
      <c r="A74" s="37" t="s">
        <v>16</v>
      </c>
      <c r="B74" s="38"/>
      <c r="C74" s="38"/>
      <c r="D74" s="38"/>
      <c r="E74" s="38"/>
      <c r="F74" s="38"/>
      <c r="G74" s="38"/>
      <c r="H74" s="38"/>
      <c r="I74" s="39"/>
      <c r="J74" s="1"/>
      <c r="K74" s="1"/>
      <c r="L74" s="1"/>
      <c r="M74" s="1"/>
      <c r="N74" s="1"/>
      <c r="O74" s="1"/>
    </row>
    <row r="75" spans="1:15" ht="66" customHeight="1" x14ac:dyDescent="0.3">
      <c r="A75" s="17" t="s">
        <v>58</v>
      </c>
      <c r="B75" s="6">
        <v>9800</v>
      </c>
      <c r="C75" s="31" t="s">
        <v>59</v>
      </c>
      <c r="D75" s="32"/>
      <c r="E75" s="32"/>
      <c r="F75" s="32"/>
      <c r="G75" s="32"/>
      <c r="H75" s="40">
        <f>H76</f>
        <v>15746000</v>
      </c>
      <c r="I75" s="41"/>
      <c r="J75" s="1"/>
      <c r="K75" s="1"/>
      <c r="L75" s="1"/>
      <c r="M75" s="1"/>
      <c r="N75" s="1"/>
      <c r="O75" s="1"/>
    </row>
    <row r="76" spans="1:15" ht="22.9" customHeight="1" x14ac:dyDescent="0.3">
      <c r="A76" s="14">
        <v>99000000000</v>
      </c>
      <c r="B76" s="6"/>
      <c r="C76" s="27" t="s">
        <v>10</v>
      </c>
      <c r="D76" s="28"/>
      <c r="E76" s="28"/>
      <c r="F76" s="28"/>
      <c r="G76" s="28"/>
      <c r="H76" s="42">
        <f>2846000+1300000+40000000-40000000+10000000+1600000</f>
        <v>15746000</v>
      </c>
      <c r="I76" s="43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31" t="s">
        <v>47</v>
      </c>
      <c r="D77" s="32"/>
      <c r="E77" s="32"/>
      <c r="F77" s="32"/>
      <c r="G77" s="32"/>
      <c r="H77" s="33">
        <f>SUM(H78:I80)</f>
        <v>435016</v>
      </c>
      <c r="I77" s="34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27" t="s">
        <v>30</v>
      </c>
      <c r="D78" s="28"/>
      <c r="E78" s="28"/>
      <c r="F78" s="28"/>
      <c r="G78" s="28"/>
      <c r="H78" s="35">
        <f>70425</f>
        <v>70425</v>
      </c>
      <c r="I78" s="36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27" t="s">
        <v>33</v>
      </c>
      <c r="D79" s="28"/>
      <c r="E79" s="28"/>
      <c r="F79" s="28"/>
      <c r="G79" s="28"/>
      <c r="H79" s="35">
        <f>299791</f>
        <v>299791</v>
      </c>
      <c r="I79" s="36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27" t="s">
        <v>46</v>
      </c>
      <c r="D80" s="28"/>
      <c r="E80" s="28"/>
      <c r="F80" s="28"/>
      <c r="G80" s="28"/>
      <c r="H80" s="35">
        <f>64800</f>
        <v>64800</v>
      </c>
      <c r="I80" s="36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31" t="s">
        <v>64</v>
      </c>
      <c r="D81" s="32"/>
      <c r="E81" s="32"/>
      <c r="F81" s="32"/>
      <c r="G81" s="32"/>
      <c r="H81" s="33">
        <f>SUM(H82:I83)</f>
        <v>109000</v>
      </c>
      <c r="I81" s="34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27" t="s">
        <v>30</v>
      </c>
      <c r="D82" s="28"/>
      <c r="E82" s="28"/>
      <c r="F82" s="28"/>
      <c r="G82" s="28"/>
      <c r="H82" s="35">
        <f>60000</f>
        <v>60000</v>
      </c>
      <c r="I82" s="36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27" t="s">
        <v>46</v>
      </c>
      <c r="D83" s="28"/>
      <c r="E83" s="28"/>
      <c r="F83" s="28"/>
      <c r="G83" s="28"/>
      <c r="H83" s="35">
        <f>49000</f>
        <v>49000</v>
      </c>
      <c r="I83" s="36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31" t="s">
        <v>65</v>
      </c>
      <c r="D84" s="32"/>
      <c r="E84" s="32"/>
      <c r="F84" s="32"/>
      <c r="G84" s="32"/>
      <c r="H84" s="33">
        <f>SUM(H85:I86)</f>
        <v>3995495</v>
      </c>
      <c r="I84" s="34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27" t="s">
        <v>33</v>
      </c>
      <c r="D85" s="28"/>
      <c r="E85" s="28"/>
      <c r="F85" s="28"/>
      <c r="G85" s="28"/>
      <c r="H85" s="35">
        <v>3798995</v>
      </c>
      <c r="I85" s="36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27" t="s">
        <v>36</v>
      </c>
      <c r="D86" s="28"/>
      <c r="E86" s="28"/>
      <c r="F86" s="28"/>
      <c r="G86" s="28"/>
      <c r="H86" s="35">
        <v>196500</v>
      </c>
      <c r="I86" s="36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31" t="s">
        <v>63</v>
      </c>
      <c r="D87" s="32"/>
      <c r="E87" s="32"/>
      <c r="F87" s="32"/>
      <c r="G87" s="32"/>
      <c r="H87" s="33">
        <f>H88</f>
        <v>1550246.74</v>
      </c>
      <c r="I87" s="34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27" t="s">
        <v>30</v>
      </c>
      <c r="D88" s="28"/>
      <c r="E88" s="28"/>
      <c r="F88" s="28"/>
      <c r="G88" s="28"/>
      <c r="H88" s="35">
        <f>1550246.74</f>
        <v>1550246.74</v>
      </c>
      <c r="I88" s="36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31" t="s">
        <v>47</v>
      </c>
      <c r="D89" s="32"/>
      <c r="E89" s="32"/>
      <c r="F89" s="32"/>
      <c r="G89" s="32"/>
      <c r="H89" s="33">
        <f>SUM(H90:I94)</f>
        <v>7935348</v>
      </c>
      <c r="I89" s="34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27" t="s">
        <v>31</v>
      </c>
      <c r="D90" s="28"/>
      <c r="E90" s="28"/>
      <c r="F90" s="28"/>
      <c r="G90" s="28"/>
      <c r="H90" s="35">
        <f>511432</f>
        <v>511432</v>
      </c>
      <c r="I90" s="36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27" t="s">
        <v>33</v>
      </c>
      <c r="D91" s="28"/>
      <c r="E91" s="28"/>
      <c r="F91" s="28"/>
      <c r="G91" s="28"/>
      <c r="H91" s="35">
        <f>506024</f>
        <v>506024</v>
      </c>
      <c r="I91" s="36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27" t="s">
        <v>34</v>
      </c>
      <c r="D92" s="28"/>
      <c r="E92" s="28"/>
      <c r="F92" s="28"/>
      <c r="G92" s="28"/>
      <c r="H92" s="35">
        <f>249900</f>
        <v>249900</v>
      </c>
      <c r="I92" s="36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27" t="s">
        <v>46</v>
      </c>
      <c r="D93" s="28"/>
      <c r="E93" s="28"/>
      <c r="F93" s="28"/>
      <c r="G93" s="28"/>
      <c r="H93" s="35">
        <f>4798697</f>
        <v>4798697</v>
      </c>
      <c r="I93" s="36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27" t="s">
        <v>36</v>
      </c>
      <c r="D94" s="28"/>
      <c r="E94" s="28"/>
      <c r="F94" s="28"/>
      <c r="G94" s="28"/>
      <c r="H94" s="29">
        <f>1869295</f>
        <v>1869295</v>
      </c>
      <c r="I94" s="30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51" t="s">
        <v>17</v>
      </c>
      <c r="D95" s="52"/>
      <c r="E95" s="52"/>
      <c r="F95" s="52"/>
      <c r="G95" s="52"/>
      <c r="H95" s="53">
        <f>SUM(H96:I97)</f>
        <v>843552625.74000001</v>
      </c>
      <c r="I95" s="54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31" t="s">
        <v>19</v>
      </c>
      <c r="D96" s="32"/>
      <c r="E96" s="32"/>
      <c r="F96" s="32"/>
      <c r="G96" s="32"/>
      <c r="H96" s="33">
        <f>H33+H35+H43+H45+H49+H51+H53+H60+H63+H68+H57+H47</f>
        <v>813781520</v>
      </c>
      <c r="I96" s="34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31" t="s">
        <v>18</v>
      </c>
      <c r="D97" s="32"/>
      <c r="E97" s="32"/>
      <c r="F97" s="32"/>
      <c r="G97" s="32"/>
      <c r="H97" s="33">
        <f>H75+H77+H84+H87+H89+H81</f>
        <v>29771105.739999998</v>
      </c>
      <c r="I97" s="34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25" t="s">
        <v>69</v>
      </c>
      <c r="B99" s="25"/>
      <c r="C99" s="25"/>
      <c r="D99" s="25"/>
      <c r="E99" s="15"/>
      <c r="F99" s="15"/>
      <c r="G99" s="26" t="s">
        <v>68</v>
      </c>
      <c r="H99" s="26"/>
      <c r="I99" s="26"/>
      <c r="J99" s="1"/>
      <c r="K99" s="1"/>
      <c r="L99" s="1"/>
      <c r="M99" s="1"/>
      <c r="N99" s="1"/>
      <c r="O99" s="1"/>
    </row>
    <row r="100" spans="1:15" ht="20.45" customHeight="1" x14ac:dyDescent="0.3">
      <c r="A100" s="49"/>
      <c r="B100" s="49"/>
      <c r="C100" s="49"/>
      <c r="D100" s="49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1">
    <mergeCell ref="E3:I3"/>
    <mergeCell ref="B17:G17"/>
    <mergeCell ref="H17:I17"/>
    <mergeCell ref="B18:G18"/>
    <mergeCell ref="H18:I18"/>
    <mergeCell ref="B19:G19"/>
    <mergeCell ref="H19:I19"/>
    <mergeCell ref="B20:G20"/>
    <mergeCell ref="H20:I20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23:I23"/>
    <mergeCell ref="B21:G21"/>
    <mergeCell ref="H21:I21"/>
    <mergeCell ref="B22:G22"/>
    <mergeCell ref="H22:I22"/>
    <mergeCell ref="B23:G23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C44:G44"/>
    <mergeCell ref="H44:I44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H13:I13"/>
    <mergeCell ref="B14:G14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</mergeCells>
  <pageMargins left="0.35433070866141736" right="0.15748031496062992" top="0.51181102362204722" bottom="0.3149606299212598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04.2022</vt:lpstr>
      <vt:lpstr>'04.2022'!Заголовки_для_печати</vt:lpstr>
      <vt:lpstr>'04.2022'!Область_печати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2023-03-28T07:32:48Z</dcterms:modified>
</cp:coreProperties>
</file>