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Лист1!$A$1:$J$109</definedName>
  </definedNames>
  <calcPr calcId="162913" iterate="1"/>
</workbook>
</file>

<file path=xl/calcChain.xml><?xml version="1.0" encoding="utf-8"?>
<calcChain xmlns="http://schemas.openxmlformats.org/spreadsheetml/2006/main">
  <c r="J82" i="1" l="1"/>
  <c r="J39" i="1" l="1"/>
  <c r="J93" i="1"/>
  <c r="J62" i="1"/>
  <c r="J57" i="1"/>
  <c r="J67" i="1"/>
  <c r="J37" i="1"/>
  <c r="J35" i="1"/>
  <c r="J34" i="1"/>
  <c r="J33" i="1"/>
  <c r="J74" i="1" l="1"/>
  <c r="J101" i="1" l="1"/>
  <c r="I101" i="1"/>
  <c r="H101" i="1"/>
  <c r="I76" i="1"/>
  <c r="J76" i="1"/>
  <c r="H76" i="1"/>
  <c r="I43" i="1"/>
  <c r="H36" i="1"/>
  <c r="I36" i="1"/>
  <c r="G76" i="1" l="1"/>
  <c r="G41" i="1"/>
  <c r="G79" i="1"/>
  <c r="J36" i="1" l="1"/>
  <c r="I89" i="1" l="1"/>
  <c r="H89" i="1"/>
  <c r="J89" i="1"/>
  <c r="G87" i="1"/>
  <c r="G88" i="1"/>
  <c r="I86" i="1"/>
  <c r="J86" i="1"/>
  <c r="H86" i="1"/>
  <c r="G89" i="1" l="1"/>
  <c r="J105" i="1" l="1"/>
  <c r="J49" i="1" l="1"/>
  <c r="J84" i="1" l="1"/>
  <c r="J92" i="1" s="1"/>
  <c r="H14" i="1" l="1"/>
  <c r="I14" i="1"/>
  <c r="J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H32" i="1"/>
  <c r="I32" i="1"/>
  <c r="J32" i="1"/>
  <c r="G33" i="1"/>
  <c r="G34" i="1"/>
  <c r="G35" i="1"/>
  <c r="G37" i="1"/>
  <c r="G38" i="1"/>
  <c r="G39" i="1"/>
  <c r="G40" i="1"/>
  <c r="I52" i="1"/>
  <c r="G44" i="1"/>
  <c r="G45" i="1"/>
  <c r="G46" i="1"/>
  <c r="G47" i="1"/>
  <c r="H48" i="1"/>
  <c r="H43" i="1" s="1"/>
  <c r="J48" i="1"/>
  <c r="J43" i="1" s="1"/>
  <c r="G49" i="1"/>
  <c r="G50" i="1"/>
  <c r="G51" i="1"/>
  <c r="H53" i="1"/>
  <c r="J53" i="1"/>
  <c r="G54" i="1"/>
  <c r="G55" i="1"/>
  <c r="G56" i="1"/>
  <c r="G57" i="1"/>
  <c r="G58" i="1"/>
  <c r="G59" i="1"/>
  <c r="G60" i="1"/>
  <c r="G61" i="1"/>
  <c r="G62" i="1"/>
  <c r="I63" i="1"/>
  <c r="I53" i="1" s="1"/>
  <c r="G64" i="1"/>
  <c r="H65" i="1"/>
  <c r="I65" i="1"/>
  <c r="J65" i="1"/>
  <c r="J68" i="1" s="1"/>
  <c r="G66" i="1"/>
  <c r="G67" i="1"/>
  <c r="H69" i="1"/>
  <c r="H75" i="1" s="1"/>
  <c r="I69" i="1"/>
  <c r="I75" i="1" s="1"/>
  <c r="J69" i="1"/>
  <c r="J75" i="1" s="1"/>
  <c r="G70" i="1"/>
  <c r="G71" i="1"/>
  <c r="G73" i="1"/>
  <c r="G74" i="1"/>
  <c r="I83" i="1"/>
  <c r="J83" i="1"/>
  <c r="G77" i="1"/>
  <c r="G78" i="1"/>
  <c r="G80" i="1"/>
  <c r="G81" i="1"/>
  <c r="H82" i="1"/>
  <c r="G82" i="1" s="1"/>
  <c r="H84" i="1"/>
  <c r="I84" i="1"/>
  <c r="I92" i="1" s="1"/>
  <c r="G85" i="1"/>
  <c r="G86" i="1"/>
  <c r="H92" i="1"/>
  <c r="H93" i="1"/>
  <c r="G93" i="1" s="1"/>
  <c r="G99" i="1" s="1"/>
  <c r="G94" i="1"/>
  <c r="G95" i="1"/>
  <c r="G96" i="1"/>
  <c r="G97" i="1"/>
  <c r="G98" i="1"/>
  <c r="H99" i="1"/>
  <c r="I99" i="1"/>
  <c r="J99" i="1"/>
  <c r="H104" i="1"/>
  <c r="I104" i="1"/>
  <c r="J104" i="1"/>
  <c r="G105" i="1"/>
  <c r="G36" i="1" l="1"/>
  <c r="I42" i="1"/>
  <c r="J42" i="1"/>
  <c r="H42" i="1"/>
  <c r="G83" i="1"/>
  <c r="H83" i="1"/>
  <c r="G63" i="1"/>
  <c r="G53" i="1" s="1"/>
  <c r="G101" i="1"/>
  <c r="I68" i="1"/>
  <c r="H68" i="1"/>
  <c r="G69" i="1"/>
  <c r="G75" i="1" s="1"/>
  <c r="G65" i="1"/>
  <c r="G84" i="1"/>
  <c r="G92" i="1" s="1"/>
  <c r="J52" i="1"/>
  <c r="G104" i="1"/>
  <c r="G32" i="1"/>
  <c r="G14" i="1"/>
  <c r="H52" i="1"/>
  <c r="G48" i="1"/>
  <c r="J102" i="1" l="1"/>
  <c r="G68" i="1"/>
  <c r="G43" i="1"/>
  <c r="G52" i="1" s="1"/>
  <c r="J100" i="1"/>
  <c r="G42" i="1"/>
  <c r="H100" i="1"/>
  <c r="H102" i="1"/>
  <c r="G100" i="1" l="1"/>
  <c r="G102" i="1"/>
</calcChain>
</file>

<file path=xl/sharedStrings.xml><?xml version="1.0" encoding="utf-8"?>
<sst xmlns="http://schemas.openxmlformats.org/spreadsheetml/2006/main" count="219" uniqueCount="142">
  <si>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</si>
  <si>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</si>
  <si>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</si>
  <si>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</si>
  <si>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</si>
  <si>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</si>
  <si>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</si>
  <si>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ПЕРЕЛІК </t>
  </si>
  <si>
    <t>Інша економічна діяльність</t>
  </si>
  <si>
    <t>Усього</t>
  </si>
  <si>
    <t>1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</si>
  <si>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</si>
  <si>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</si>
  <si>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</si>
  <si>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</si>
  <si>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</si>
  <si>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</si>
  <si>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</si>
  <si>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</si>
  <si>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</si>
  <si>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Нове будівництво, реконструкція та капітальний ремонт адміністративних будівель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</si>
  <si>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</si>
  <si>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</si>
  <si>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</si>
  <si>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</si>
  <si>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</si>
  <si>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</si>
  <si>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</si>
  <si>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</si>
  <si>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</si>
  <si>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</si>
  <si>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</si>
  <si>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</si>
  <si>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</si>
  <si>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</si>
  <si>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</si>
  <si>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</si>
  <si>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</si>
  <si>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</si>
  <si>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державний бюджет</t>
  </si>
  <si>
    <t>5.2. Капітальний ремонт спортивних споруд та будівель</t>
  </si>
  <si>
    <t xml:space="preserve">у тому числі: </t>
  </si>
  <si>
    <t>Будівництво мереж зовнішнього освітлення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</si>
  <si>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</si>
  <si>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</si>
  <si>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</si>
  <si>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</si>
  <si>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</si>
  <si>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</si>
  <si>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</si>
  <si>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</si>
  <si>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</si>
  <si>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</si>
  <si>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</si>
  <si>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</si>
  <si>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</si>
  <si>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</si>
  <si>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</si>
  <si>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</si>
  <si>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</si>
  <si>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</si>
  <si>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</si>
  <si>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</si>
  <si>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</si>
  <si>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</si>
  <si>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</si>
  <si>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</si>
  <si>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</si>
  <si>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</si>
  <si>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</si>
  <si>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</si>
  <si>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</si>
  <si>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</si>
  <si>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</si>
  <si>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</si>
  <si>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</si>
  <si>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</si>
  <si>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</si>
  <si>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Загальний обсяг фінансування заходу з них:</t>
  </si>
  <si>
    <t>Загальний обсяг фінансування заходу, з них: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</si>
  <si>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</si>
  <si>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</si>
  <si>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</si>
  <si>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</si>
  <si>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</si>
  <si>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</si>
  <si>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</si>
  <si>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</si>
  <si>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</si>
  <si>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Загальний обсяг фінансування, з них:</t>
  </si>
  <si>
    <t>за рахунок державного бюджету</t>
  </si>
  <si>
    <t>фактичні видатки за 2019 рік</t>
  </si>
  <si>
    <t>передбачено на 2021 рік</t>
  </si>
  <si>
    <t xml:space="preserve">        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</si>
  <si>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</si>
  <si>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міста Кривого Рогу (І етап)» відповідно до Угоди про передачу коштів позики з Міністерством фінансів України</t>
  </si>
  <si>
    <t xml:space="preserve">за рахунок кредиту для фінансування субпроекту «Модернізація системи теплопостачання 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</si>
  <si>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</si>
  <si>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
м. Кривому Розі Дніпропетровської області</t>
  </si>
  <si>
    <t>Нове будівництво дороги від 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</si>
  <si>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Дніпро-петровської обл.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</si>
  <si>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вул.Шкіль-на,27ж     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</si>
  <si>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Дніпро-петровська область</t>
  </si>
  <si>
    <t>Нове будівництво будівлі дошкільного під-розділу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</si>
  <si>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Реконструкція приміщень під амбулаторію №2 «Центру первинної медико-санітарної допомоги №4» Криворізької міської ради з цілодобовим відділенням невідкладної допомоги за адресою: мкр-н Сонячний, 25а</t>
  </si>
  <si>
    <t>Реконструкція приміщень під амбулаторію «Центру первинної медико-санітарної допо-моги №2» по вул.Ватутіна, 61 в м.Кривий Ріг Дніпропетровської області</t>
  </si>
  <si>
    <t xml:space="preserve">Реконструкція приміщень під амбулаторію  «Центру первинної медико-санітарної допо-моги №2» по  вул. Ватутіна, 43/5, приміщення 129 в м.Кривий Ріг Дніпро-петровської області                                                               </t>
  </si>
  <si>
    <t xml:space="preserve">Реконструкція приміщень під амбулаторію «Центру первинної медико-санітарної допо-моги №6» по вул. Миколаївське шосе, 21, приміщення 17 в м. Кривий Ріг Дніпро-петровської області, 50067                                                                                                                                                             </t>
  </si>
  <si>
    <t>Реконструкція нежитлового приміщення №69, вбудованого в перший поверх житлового бу-динку №24 на вул.Івана Сірка в м.Кривому Розі Дніпропетровської області під амбулаторію</t>
  </si>
  <si>
    <t xml:space="preserve">Реконструкція приміщень під амбулаторію  «Центру первинної медико-санітарної допомо-ги №5» по вул.Рокоссовського, 9, приміщення 26  в м.Кривий Ріг Дніпропетровської області                                                             </t>
  </si>
  <si>
    <t>Реконструкція будівлі педіатричного відділен-ня стаціонар у комплексі будівель та споруд, розташованому за адресою: вул. Вернад-ського, 141В, м. Кривий Ріг Дніпропетровської обл., під амбулаторію Комунального неко-мерційного підприємства «Центр первин-ної медико-санітарної допомоги №5» Криворізької міської ради</t>
  </si>
  <si>
    <t xml:space="preserve">Реконструкція приміщень під амбулаторію №3 комунального некомерційного підприємства «Центр первинної медико-санітарної допомоги №7» Криворізької міської ради за адресою: 
вул. Дружби, 2  в м. Кривому Розі Дніпро-петровської області </t>
  </si>
  <si>
    <t>Реконструкція нежитлових приміщень, вбудованих в нежитлову будівлю літ. «А-», під амбулаторію №6 комунального некомерційного підприємства «Центр первинної медикосані-тарної допомоги №3» Криворізької міської ради за адресою: вул. Січеславська, 41Б, 
м. Кривий Ріг, Дніпропетровська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</si>
  <si>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«Криворізький міський театр ляльок»</t>
  </si>
  <si>
    <t>Мала сцена КП «Криворізький академічний міський театр драми та музичної комедії імені Тараса Шевченка», м. Кривий Ріг - реконстру-кція</t>
  </si>
  <si>
    <t>Субвенція з місцевого бюджету  обласному  бюджету на виконання інвестиційних проектів за об'єктом «Реконструкція будівлі комуналь-ного підприємства «Криворізький міський театр драми та музичної комедії імені Тараса Шевченка», м.Кривий Ріг</t>
  </si>
  <si>
    <t>Нове будівництво комплексу будівель та споруд Комунального закладу культури «Міський історико-краєзнавчий музей» Криворізької міської ради на вул. Олександра Поля в м. Кривому Розі Дніпропетровської обл.</t>
  </si>
  <si>
    <t>Об'єкти будівництва споруд, установ і закладів фізичної культури та спорту</t>
  </si>
  <si>
    <t>5.1. Нове будівництво та реконструкція спортивних споруд і будівель</t>
  </si>
  <si>
    <t>Реконструкція запасного футбольного поля з улаштуванням трибун та благоустроєм території стадіону «Металург» ДЮСШ №1 по проспекту Металургів, 5 в м. Кривий Ріг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</si>
  <si>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м. Кривий Ріг, Дніпропетровська область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</si>
  <si>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</si>
  <si>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адміністратив-ними приміщеннями та закладом громадського харчування</t>
  </si>
  <si>
    <t>Реконструкція котельні «Гігант», розташованої на території промислового майданчика шахти «Гігант» на вулиці Дарві-на, 2д у Саксаганському районі міста Кривого Рогу Дніпропетровської області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</si>
  <si>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</si>
  <si>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фактичні видатки за 2020 рік</t>
  </si>
  <si>
    <t>Нове будівництво адміністративної будівлі з освітніми та науково-дослідними приміщення-ми в складі Центру креативної економіки м.Кривого Рогу за адресою: пр-т Металургів, буд. 2, м. Кривий Ріг, Дніпропетровська обл.</t>
  </si>
  <si>
    <t>грант від ЄІБ для реалізації інвестиційних проектів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</si>
  <si>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</si>
  <si>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</si>
  <si>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</si>
  <si>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>за рахунок бюджету Криворізької міської територіальної громади</t>
  </si>
  <si>
    <t xml:space="preserve">  Додаток </t>
  </si>
  <si>
    <t xml:space="preserve">Загальний обсяг фінансування, з них:
</t>
  </si>
  <si>
    <t>Загальний обсяг фінансування, з них:
бюджет Криворізької міської територіальної громади</t>
  </si>
  <si>
    <t>Програма капітального будівництва об’єктів 
інфраструктури м. Кривого Рогу на 2019 – 2021 роки</t>
  </si>
  <si>
    <r>
      <t xml:space="preserve">4.1 Нове будівництво, реконструкція та </t>
    </r>
    <r>
      <rPr>
        <b/>
        <sz val="9"/>
        <color theme="1"/>
        <rFont val="Times New Roman"/>
        <family val="1"/>
        <charset val="204"/>
      </rPr>
      <t>капітальний ремонт</t>
    </r>
    <r>
      <rPr>
        <b/>
        <sz val="9"/>
        <rFont val="Times New Roman"/>
        <family val="1"/>
        <charset val="204"/>
      </rPr>
      <t xml:space="preserve"> закладів культури</t>
    </r>
  </si>
  <si>
    <t>1.4 Капітальний ремонт об’єктів інженерно-транспортної інфраструктури</t>
  </si>
  <si>
    <t>7</t>
  </si>
  <si>
    <t>Реконструкція частини будівлі басейну літ «А-3» Палацу водних видів спорту, розташованого за адресою: вул.Соборності, 2, м.Кривий Ріг, Дніпропетровська обл., Україна</t>
  </si>
  <si>
    <t xml:space="preserve">            Керуюча справами виконкому                                                   Тетяна Мала
                                                       </t>
  </si>
  <si>
    <t>27.10.2021 №850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</si>
</sst>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  <font>
      <b/>
      <i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14" fillId="2" borderId="11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3" xfId="0" applyBorder="1"/>
    <xf numFmtId="49" fontId="11" fillId="2" borderId="4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0" fillId="0" borderId="4" xfId="0" applyBorder="1"/>
    <xf numFmtId="0" fontId="13" fillId="2" borderId="4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wrapText="1"/>
    </xf>
    <xf numFmtId="0" fontId="0" fillId="3" borderId="0" xfId="0" applyFill="1"/>
    <xf numFmtId="0" fontId="13" fillId="2" borderId="11" xfId="0" applyFont="1" applyFill="1" applyBorder="1" applyAlignment="1">
      <alignment vertical="top" wrapText="1"/>
    </xf>
    <xf numFmtId="0" fontId="0" fillId="0" borderId="11" xfId="0" applyBorder="1"/>
    <xf numFmtId="0" fontId="14" fillId="2" borderId="8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wrapText="1"/>
    </xf>
    <xf numFmtId="0" fontId="18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/>
    </xf>
    <xf numFmtId="0" fontId="24" fillId="0" borderId="0" xfId="0" applyFont="1"/>
    <xf numFmtId="164" fontId="5" fillId="0" borderId="1" xfId="0" applyNumberFormat="1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0" fillId="2" borderId="3" xfId="0" applyFill="1" applyBorder="1"/>
    <xf numFmtId="0" fontId="0" fillId="2" borderId="3" xfId="0" applyFill="1" applyBorder="1" applyAlignment="1">
      <alignment vertical="top" wrapText="1"/>
    </xf>
    <xf numFmtId="0" fontId="0" fillId="2" borderId="12" xfId="0" applyFill="1" applyBorder="1" applyAlignment="1"/>
    <xf numFmtId="0" fontId="0" fillId="2" borderId="4" xfId="0" applyFill="1" applyBorder="1" applyAlignment="1"/>
    <xf numFmtId="164" fontId="6" fillId="2" borderId="10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1" fillId="2" borderId="11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vertical="top" wrapText="1"/>
    </xf>
    <xf numFmtId="164" fontId="0" fillId="0" borderId="0" xfId="0" applyNumberFormat="1" applyBorder="1"/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top" wrapText="1"/>
    </xf>
    <xf numFmtId="164" fontId="5" fillId="2" borderId="11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vertical="top" wrapText="1"/>
    </xf>
    <xf numFmtId="0" fontId="13" fillId="2" borderId="5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2" xfId="0" applyNumberFormat="1" applyFont="1" applyFill="1" applyBorder="1" applyAlignment="1">
      <alignment vertical="top" wrapText="1"/>
    </xf>
    <xf numFmtId="49" fontId="11" fillId="2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wrapText="1"/>
    </xf>
    <xf numFmtId="0" fontId="24" fillId="2" borderId="0" xfId="0" applyFont="1" applyFill="1"/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vertical="top" wrapText="1"/>
    </xf>
    <xf numFmtId="0" fontId="23" fillId="2" borderId="0" xfId="0" applyFont="1" applyFill="1" applyAlignment="1">
      <alignment vertical="top" wrapText="1"/>
    </xf>
    <xf numFmtId="0" fontId="13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/>
    </xf>
    <xf numFmtId="0" fontId="15" fillId="2" borderId="3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2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view="pageBreakPreview" topLeftCell="A12" zoomScaleNormal="100" zoomScaleSheetLayoutView="100" workbookViewId="0">
      <selection activeCell="I2" sqref="I2:J2"/>
    </sheetView>
  </sheetViews>
  <sheetFormatPr defaultRowHeight="15" x14ac:dyDescent="0.25"/>
  <cols>
    <col min="1" max="1" width="3.5703125" customWidth="1"/>
    <col min="2" max="2" width="14.5703125" customWidth="1"/>
    <col min="3" max="3" width="34" customWidth="1"/>
    <col min="4" max="4" width="7.42578125" customWidth="1"/>
    <col min="5" max="5" width="23.140625" customWidth="1"/>
    <col min="6" max="6" width="19.570312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4.57031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9"/>
      <c r="H1" s="92"/>
      <c r="I1" s="155" t="s">
        <v>132</v>
      </c>
      <c r="J1" s="155"/>
      <c r="K1" s="154"/>
      <c r="L1" s="154"/>
    </row>
    <row r="2" spans="1:12" ht="16.5" customHeight="1" x14ac:dyDescent="0.25">
      <c r="A2" s="4"/>
      <c r="B2" s="4"/>
      <c r="C2" s="4"/>
      <c r="D2" s="4"/>
      <c r="E2" s="4"/>
      <c r="F2" s="4"/>
      <c r="G2" s="28"/>
      <c r="H2" s="152"/>
      <c r="I2" s="201" t="s">
        <v>76</v>
      </c>
      <c r="J2" s="201"/>
      <c r="K2" s="153"/>
      <c r="L2" s="153"/>
    </row>
    <row r="3" spans="1:12" ht="31.5" customHeight="1" x14ac:dyDescent="0.25">
      <c r="A3" s="4"/>
      <c r="B3" s="4"/>
      <c r="C3" s="4"/>
      <c r="D3" s="4"/>
      <c r="E3" s="4"/>
      <c r="F3" s="4"/>
      <c r="G3" s="28"/>
      <c r="H3" s="152"/>
      <c r="I3" s="156" t="s">
        <v>141</v>
      </c>
      <c r="J3" s="156"/>
      <c r="K3" s="153"/>
      <c r="L3" s="153"/>
    </row>
    <row r="4" spans="1:12" ht="41.25" customHeight="1" x14ac:dyDescent="0.25">
      <c r="A4" s="4"/>
      <c r="B4" s="4"/>
      <c r="C4" s="202" t="s">
        <v>135</v>
      </c>
      <c r="D4" s="202"/>
      <c r="E4" s="202"/>
      <c r="F4" s="202"/>
      <c r="G4" s="202"/>
      <c r="H4" s="202"/>
      <c r="I4" s="202"/>
      <c r="J4" s="92"/>
      <c r="K4" s="93"/>
      <c r="L4" s="93"/>
    </row>
    <row r="5" spans="1:12" ht="20.25" x14ac:dyDescent="0.25">
      <c r="A5" s="4"/>
      <c r="B5" s="4"/>
      <c r="C5" s="112"/>
      <c r="D5" s="113"/>
      <c r="E5" s="113"/>
      <c r="F5" s="113"/>
      <c r="G5" s="113"/>
      <c r="H5" s="113"/>
      <c r="I5" s="92"/>
      <c r="J5" s="92"/>
      <c r="K5" s="93"/>
      <c r="L5" s="93"/>
    </row>
    <row r="6" spans="1:12" ht="23.25" customHeight="1" x14ac:dyDescent="0.3">
      <c r="A6" s="199" t="s">
        <v>7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2" ht="20.25" customHeight="1" x14ac:dyDescent="0.25">
      <c r="A7" s="202" t="s">
        <v>67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2" ht="20.25" customHeight="1" x14ac:dyDescent="0.25">
      <c r="A8" s="117"/>
      <c r="B8" s="118"/>
      <c r="C8" s="118"/>
      <c r="D8" s="118"/>
      <c r="E8" s="118"/>
      <c r="F8" s="118"/>
      <c r="G8" s="118"/>
      <c r="H8" s="118"/>
      <c r="I8" s="118"/>
      <c r="J8" s="118"/>
    </row>
    <row r="9" spans="1:12" ht="12" customHeight="1" x14ac:dyDescent="0.25">
      <c r="A9" s="23"/>
      <c r="B9" s="40"/>
      <c r="C9" s="40"/>
      <c r="D9" s="40"/>
      <c r="E9" s="40"/>
      <c r="F9" s="40"/>
      <c r="G9" s="40"/>
      <c r="H9" s="40"/>
      <c r="I9" s="40"/>
      <c r="J9" s="40"/>
    </row>
    <row r="10" spans="1:12" x14ac:dyDescent="0.25">
      <c r="A10" s="197" t="s">
        <v>68</v>
      </c>
      <c r="B10" s="197" t="s">
        <v>15</v>
      </c>
      <c r="C10" s="197" t="s">
        <v>23</v>
      </c>
      <c r="D10" s="197" t="s">
        <v>16</v>
      </c>
      <c r="E10" s="197" t="s">
        <v>17</v>
      </c>
      <c r="F10" s="197" t="s">
        <v>37</v>
      </c>
      <c r="G10" s="197" t="s">
        <v>66</v>
      </c>
      <c r="H10" s="204" t="s">
        <v>21</v>
      </c>
      <c r="I10" s="205"/>
      <c r="J10" s="206"/>
      <c r="K10" s="1"/>
      <c r="L10" s="1"/>
    </row>
    <row r="11" spans="1:12" x14ac:dyDescent="0.25">
      <c r="A11" s="207"/>
      <c r="B11" s="207"/>
      <c r="C11" s="211"/>
      <c r="D11" s="210"/>
      <c r="E11" s="210"/>
      <c r="F11" s="210"/>
      <c r="G11" s="210"/>
      <c r="H11" s="197" t="s">
        <v>91</v>
      </c>
      <c r="I11" s="197" t="s">
        <v>125</v>
      </c>
      <c r="J11" s="197" t="s">
        <v>92</v>
      </c>
      <c r="K11" s="1"/>
      <c r="L11" s="1"/>
    </row>
    <row r="12" spans="1:12" ht="32.25" customHeight="1" x14ac:dyDescent="0.25">
      <c r="A12" s="208"/>
      <c r="B12" s="209"/>
      <c r="C12" s="209"/>
      <c r="D12" s="198"/>
      <c r="E12" s="198"/>
      <c r="F12" s="198"/>
      <c r="G12" s="208"/>
      <c r="H12" s="198"/>
      <c r="I12" s="198"/>
      <c r="J12" s="198" t="s">
        <v>22</v>
      </c>
      <c r="K12" s="1"/>
      <c r="L12" s="1"/>
    </row>
    <row r="13" spans="1:12" hidden="1" x14ac:dyDescent="0.25">
      <c r="A13" s="135">
        <v>1</v>
      </c>
      <c r="B13" s="136">
        <v>2</v>
      </c>
      <c r="C13" s="137">
        <v>3</v>
      </c>
      <c r="D13" s="130">
        <v>4</v>
      </c>
      <c r="E13" s="43">
        <v>5</v>
      </c>
      <c r="F13" s="45">
        <v>6</v>
      </c>
      <c r="G13" s="138">
        <v>7</v>
      </c>
      <c r="H13" s="45">
        <v>8</v>
      </c>
      <c r="I13" s="45">
        <v>9</v>
      </c>
      <c r="J13" s="45">
        <v>10</v>
      </c>
      <c r="K13" s="1"/>
      <c r="L13" s="1"/>
    </row>
    <row r="14" spans="1:12" ht="57.75" hidden="1" customHeight="1" x14ac:dyDescent="0.25">
      <c r="A14" s="212" t="s">
        <v>10</v>
      </c>
      <c r="B14" s="192" t="s">
        <v>14</v>
      </c>
      <c r="C14" s="8" t="s">
        <v>24</v>
      </c>
      <c r="D14" s="214" t="s">
        <v>18</v>
      </c>
      <c r="E14" s="174" t="s">
        <v>19</v>
      </c>
      <c r="F14" s="61" t="s">
        <v>130</v>
      </c>
      <c r="G14" s="30">
        <f>H14+I14+J14</f>
        <v>66248.717680000002</v>
      </c>
      <c r="H14" s="30">
        <f>H15+H17+H20+H22+H24+H26+H28+H29+H31</f>
        <v>301.13008000000002</v>
      </c>
      <c r="I14" s="30">
        <f>I15+I17+I20+I22+I24+I26+I28+I29+I30+KI31</f>
        <v>195.98759999999999</v>
      </c>
      <c r="J14" s="30">
        <f>J15+J17+J20+J22+J24+J26+J28+J29+J30+KJ31</f>
        <v>65751.600000000006</v>
      </c>
    </row>
    <row r="15" spans="1:12" ht="38.25" hidden="1" customHeight="1" x14ac:dyDescent="0.25">
      <c r="A15" s="213"/>
      <c r="B15" s="164"/>
      <c r="C15" s="168" t="s">
        <v>123</v>
      </c>
      <c r="D15" s="196"/>
      <c r="E15" s="175"/>
      <c r="F15" s="61" t="s">
        <v>78</v>
      </c>
      <c r="G15" s="27">
        <f>H15+I15+J15</f>
        <v>24630.074999999997</v>
      </c>
      <c r="H15" s="27">
        <v>4.6349999999999998</v>
      </c>
      <c r="I15" s="27">
        <v>0</v>
      </c>
      <c r="J15" s="27">
        <v>24625.439999999999</v>
      </c>
    </row>
    <row r="16" spans="1:12" ht="145.5" hidden="1" customHeight="1" x14ac:dyDescent="0.25">
      <c r="A16" s="213"/>
      <c r="B16" s="164"/>
      <c r="C16" s="169"/>
      <c r="D16" s="196"/>
      <c r="E16" s="175"/>
      <c r="F16" s="76" t="s">
        <v>77</v>
      </c>
      <c r="G16" s="33">
        <f>H16+I16+J16</f>
        <v>20521.2</v>
      </c>
      <c r="H16" s="33">
        <v>0</v>
      </c>
      <c r="I16" s="33">
        <v>0</v>
      </c>
      <c r="J16" s="33">
        <v>20521.2</v>
      </c>
    </row>
    <row r="17" spans="1:11" ht="39" hidden="1" customHeight="1" x14ac:dyDescent="0.25">
      <c r="A17" s="213"/>
      <c r="B17" s="213"/>
      <c r="C17" s="171" t="s">
        <v>124</v>
      </c>
      <c r="D17" s="196"/>
      <c r="E17" s="196"/>
      <c r="F17" s="62" t="s">
        <v>79</v>
      </c>
      <c r="G17" s="77">
        <f t="shared" ref="G17:G37" si="0">H17+I17+J17</f>
        <v>17947.828750000001</v>
      </c>
      <c r="H17" s="77">
        <v>23.188749999999999</v>
      </c>
      <c r="I17" s="77">
        <v>0</v>
      </c>
      <c r="J17" s="27">
        <v>17924.64</v>
      </c>
    </row>
    <row r="18" spans="1:11" ht="74.25" hidden="1" customHeight="1" x14ac:dyDescent="0.25">
      <c r="A18" s="70"/>
      <c r="B18" s="70"/>
      <c r="C18" s="173"/>
      <c r="D18" s="67"/>
      <c r="E18" s="67"/>
      <c r="F18" s="63" t="s">
        <v>96</v>
      </c>
      <c r="G18" s="78">
        <f t="shared" si="0"/>
        <v>14937.2</v>
      </c>
      <c r="H18" s="78">
        <v>0</v>
      </c>
      <c r="I18" s="78">
        <v>0</v>
      </c>
      <c r="J18" s="26">
        <v>14937.2</v>
      </c>
    </row>
    <row r="19" spans="1:11" ht="81" hidden="1" customHeight="1" x14ac:dyDescent="0.25">
      <c r="A19" s="71"/>
      <c r="B19" s="65"/>
      <c r="C19" s="68"/>
      <c r="D19" s="62"/>
      <c r="E19" s="29"/>
      <c r="F19" s="76" t="s">
        <v>95</v>
      </c>
      <c r="G19" s="32"/>
      <c r="H19" s="33"/>
      <c r="I19" s="33"/>
      <c r="J19" s="33"/>
    </row>
    <row r="20" spans="1:11" ht="36" hidden="1" customHeight="1" x14ac:dyDescent="0.25">
      <c r="A20" s="55"/>
      <c r="B20" s="10"/>
      <c r="C20" s="168" t="s">
        <v>71</v>
      </c>
      <c r="D20" s="58"/>
      <c r="E20" s="24"/>
      <c r="F20" s="61" t="s">
        <v>79</v>
      </c>
      <c r="G20" s="27">
        <f t="shared" si="0"/>
        <v>4564.92</v>
      </c>
      <c r="H20" s="27">
        <v>0</v>
      </c>
      <c r="I20" s="27">
        <v>0</v>
      </c>
      <c r="J20" s="27">
        <v>4564.92</v>
      </c>
    </row>
    <row r="21" spans="1:11" ht="117.75" hidden="1" customHeight="1" x14ac:dyDescent="0.25">
      <c r="A21" s="55"/>
      <c r="B21" s="10"/>
      <c r="C21" s="169"/>
      <c r="D21" s="58"/>
      <c r="E21" s="24"/>
      <c r="F21" s="51" t="s">
        <v>77</v>
      </c>
      <c r="G21" s="33">
        <f t="shared" si="0"/>
        <v>3804.1</v>
      </c>
      <c r="H21" s="33">
        <v>0</v>
      </c>
      <c r="I21" s="33">
        <v>0</v>
      </c>
      <c r="J21" s="33">
        <v>3804.1</v>
      </c>
    </row>
    <row r="22" spans="1:11" ht="40.5" hidden="1" customHeight="1" x14ac:dyDescent="0.25">
      <c r="A22" s="55"/>
      <c r="B22" s="10"/>
      <c r="C22" s="168" t="s">
        <v>72</v>
      </c>
      <c r="D22" s="58"/>
      <c r="E22" s="24"/>
      <c r="F22" s="79" t="s">
        <v>79</v>
      </c>
      <c r="G22" s="77">
        <f t="shared" si="0"/>
        <v>7999.08</v>
      </c>
      <c r="H22" s="77">
        <v>0</v>
      </c>
      <c r="I22" s="77">
        <v>0</v>
      </c>
      <c r="J22" s="27">
        <v>7999.08</v>
      </c>
    </row>
    <row r="23" spans="1:11" ht="118.5" hidden="1" customHeight="1" x14ac:dyDescent="0.25">
      <c r="A23" s="44"/>
      <c r="B23" s="10"/>
      <c r="C23" s="170"/>
      <c r="D23" s="58"/>
      <c r="E23" s="24"/>
      <c r="F23" s="80" t="s">
        <v>77</v>
      </c>
      <c r="G23" s="78">
        <f t="shared" si="0"/>
        <v>6665.9</v>
      </c>
      <c r="H23" s="78">
        <v>0</v>
      </c>
      <c r="I23" s="78">
        <v>0</v>
      </c>
      <c r="J23" s="26">
        <v>6665.9</v>
      </c>
    </row>
    <row r="24" spans="1:11" ht="48" hidden="1" customHeight="1" x14ac:dyDescent="0.25">
      <c r="A24" s="44"/>
      <c r="B24" s="10"/>
      <c r="C24" s="73" t="s">
        <v>73</v>
      </c>
      <c r="D24" s="58"/>
      <c r="E24" s="24"/>
      <c r="F24" s="52" t="s">
        <v>79</v>
      </c>
      <c r="G24" s="26">
        <f t="shared" si="0"/>
        <v>1926.48</v>
      </c>
      <c r="H24" s="26">
        <v>0</v>
      </c>
      <c r="I24" s="26">
        <v>0</v>
      </c>
      <c r="J24" s="26">
        <v>1926.48</v>
      </c>
    </row>
    <row r="25" spans="1:11" ht="140.25" hidden="1" customHeight="1" x14ac:dyDescent="0.25">
      <c r="A25" s="64"/>
      <c r="B25" s="25"/>
      <c r="C25" s="143"/>
      <c r="D25" s="63"/>
      <c r="E25" s="16"/>
      <c r="F25" s="89" t="s">
        <v>77</v>
      </c>
      <c r="G25" s="7">
        <f t="shared" si="0"/>
        <v>1605.4</v>
      </c>
      <c r="H25" s="7">
        <v>0</v>
      </c>
      <c r="I25" s="7">
        <v>0</v>
      </c>
      <c r="J25" s="7">
        <v>1605.4</v>
      </c>
    </row>
    <row r="26" spans="1:11" ht="45" hidden="1" customHeight="1" x14ac:dyDescent="0.25">
      <c r="A26" s="44"/>
      <c r="B26" s="10"/>
      <c r="C26" s="169" t="s">
        <v>74</v>
      </c>
      <c r="D26" s="58"/>
      <c r="E26" s="24"/>
      <c r="F26" s="75" t="s">
        <v>79</v>
      </c>
      <c r="G26" s="142">
        <f t="shared" si="0"/>
        <v>8711.0400000000009</v>
      </c>
      <c r="H26" s="142">
        <v>0</v>
      </c>
      <c r="I26" s="142">
        <v>0</v>
      </c>
      <c r="J26" s="33">
        <v>8711.0400000000009</v>
      </c>
    </row>
    <row r="27" spans="1:11" ht="151.5" hidden="1" customHeight="1" x14ac:dyDescent="0.25">
      <c r="A27" s="44"/>
      <c r="B27" s="41"/>
      <c r="C27" s="170"/>
      <c r="D27" s="58"/>
      <c r="E27" s="24"/>
      <c r="F27" s="75" t="s">
        <v>77</v>
      </c>
      <c r="G27" s="78">
        <f t="shared" si="0"/>
        <v>7259.2</v>
      </c>
      <c r="H27" s="78">
        <v>0</v>
      </c>
      <c r="I27" s="78">
        <v>0</v>
      </c>
      <c r="J27" s="26">
        <v>7259.2</v>
      </c>
    </row>
    <row r="28" spans="1:11" ht="57" hidden="1" customHeight="1" x14ac:dyDescent="0.25">
      <c r="A28" s="44"/>
      <c r="B28" s="41"/>
      <c r="C28" s="73" t="s">
        <v>97</v>
      </c>
      <c r="D28" s="58"/>
      <c r="E28" s="58"/>
      <c r="F28" s="29" t="s">
        <v>130</v>
      </c>
      <c r="G28" s="15">
        <f t="shared" si="0"/>
        <v>44.132750000000001</v>
      </c>
      <c r="H28" s="26">
        <v>44.132750000000001</v>
      </c>
      <c r="I28" s="26">
        <v>0</v>
      </c>
      <c r="J28" s="26">
        <v>0</v>
      </c>
    </row>
    <row r="29" spans="1:11" ht="63.75" hidden="1" customHeight="1" x14ac:dyDescent="0.25">
      <c r="A29" s="44"/>
      <c r="B29" s="41"/>
      <c r="C29" s="66" t="s">
        <v>98</v>
      </c>
      <c r="D29" s="58"/>
      <c r="E29" s="58"/>
      <c r="F29" s="24"/>
      <c r="G29" s="15">
        <f>H29+I29+J29</f>
        <v>220.33698000000001</v>
      </c>
      <c r="H29" s="26">
        <v>220.33698000000001</v>
      </c>
      <c r="I29" s="26">
        <v>0</v>
      </c>
      <c r="J29" s="26">
        <v>0</v>
      </c>
    </row>
    <row r="30" spans="1:11" ht="66" hidden="1" customHeight="1" x14ac:dyDescent="0.25">
      <c r="A30" s="44"/>
      <c r="B30" s="41"/>
      <c r="C30" s="60" t="s">
        <v>69</v>
      </c>
      <c r="D30" s="58"/>
      <c r="E30" s="58"/>
      <c r="F30" s="24"/>
      <c r="G30" s="6">
        <f>H30+I30+J30</f>
        <v>195.98759999999999</v>
      </c>
      <c r="H30" s="7">
        <v>0</v>
      </c>
      <c r="I30" s="7">
        <v>195.98759999999999</v>
      </c>
      <c r="J30" s="7">
        <v>0</v>
      </c>
    </row>
    <row r="31" spans="1:11" ht="27" hidden="1" customHeight="1" x14ac:dyDescent="0.25">
      <c r="A31" s="64"/>
      <c r="B31" s="47"/>
      <c r="C31" s="122" t="s">
        <v>42</v>
      </c>
      <c r="D31" s="63"/>
      <c r="E31" s="63"/>
      <c r="F31" s="16"/>
      <c r="G31" s="6">
        <f>H31+I31+J31</f>
        <v>8.8366000000000007</v>
      </c>
      <c r="H31" s="7">
        <v>8.8366000000000007</v>
      </c>
      <c r="I31" s="7">
        <v>0</v>
      </c>
      <c r="J31" s="7">
        <v>0</v>
      </c>
    </row>
    <row r="32" spans="1:11" ht="51.75" hidden="1" customHeight="1" x14ac:dyDescent="0.25">
      <c r="A32" s="131">
        <v>1</v>
      </c>
      <c r="B32" s="192" t="s">
        <v>14</v>
      </c>
      <c r="C32" s="8" t="s">
        <v>26</v>
      </c>
      <c r="D32" s="29" t="s">
        <v>18</v>
      </c>
      <c r="E32" s="29" t="s">
        <v>19</v>
      </c>
      <c r="F32" s="29" t="s">
        <v>130</v>
      </c>
      <c r="G32" s="11">
        <f>G33+G34+G35</f>
        <v>36894.199240000002</v>
      </c>
      <c r="H32" s="14">
        <f>H33+H34+H35</f>
        <v>10125.72719</v>
      </c>
      <c r="I32" s="14">
        <f>I33+I34+I35</f>
        <v>19336.045050000001</v>
      </c>
      <c r="J32" s="14">
        <f>J33+J34+J35</f>
        <v>7432.4270000000006</v>
      </c>
      <c r="K32" s="3"/>
    </row>
    <row r="33" spans="1:15" ht="63.75" hidden="1" customHeight="1" x14ac:dyDescent="0.25">
      <c r="A33" s="44"/>
      <c r="B33" s="164"/>
      <c r="C33" s="122" t="s">
        <v>99</v>
      </c>
      <c r="D33" s="24"/>
      <c r="E33" s="24"/>
      <c r="F33" s="24"/>
      <c r="G33" s="12">
        <f>H33+I33+J33</f>
        <v>2999.5449300000005</v>
      </c>
      <c r="H33" s="13">
        <v>1499.53793</v>
      </c>
      <c r="I33" s="13">
        <v>0</v>
      </c>
      <c r="J33" s="13">
        <f>22100-4200-11637.203-4762.79</f>
        <v>1500.0070000000005</v>
      </c>
    </row>
    <row r="34" spans="1:15" ht="42.75" hidden="1" customHeight="1" x14ac:dyDescent="0.25">
      <c r="A34" s="44"/>
      <c r="B34" s="164"/>
      <c r="C34" s="129" t="s">
        <v>1</v>
      </c>
      <c r="D34" s="24"/>
      <c r="E34" s="24"/>
      <c r="F34" s="51"/>
      <c r="G34" s="35">
        <f>H34+I34+J34</f>
        <v>12282.125410000001</v>
      </c>
      <c r="H34" s="54">
        <v>7756.6526999999996</v>
      </c>
      <c r="I34" s="54">
        <v>2225.47271</v>
      </c>
      <c r="J34" s="54">
        <f>2500-200</f>
        <v>2300</v>
      </c>
    </row>
    <row r="35" spans="1:15" ht="43.5" hidden="1" customHeight="1" x14ac:dyDescent="0.25">
      <c r="A35" s="64"/>
      <c r="B35" s="165"/>
      <c r="C35" s="122" t="s">
        <v>3</v>
      </c>
      <c r="D35" s="16"/>
      <c r="E35" s="16"/>
      <c r="F35" s="52"/>
      <c r="G35" s="12">
        <f>H35+I35+J35</f>
        <v>21612.528899999998</v>
      </c>
      <c r="H35" s="13">
        <v>869.53656000000001</v>
      </c>
      <c r="I35" s="13">
        <v>17110.572339999999</v>
      </c>
      <c r="J35" s="13">
        <f>6566.62-295.5-1968-670.7</f>
        <v>3632.42</v>
      </c>
    </row>
    <row r="36" spans="1:15" ht="33.75" hidden="1" customHeight="1" x14ac:dyDescent="0.25">
      <c r="A36" s="59"/>
      <c r="B36" s="124"/>
      <c r="C36" s="144" t="s">
        <v>25</v>
      </c>
      <c r="D36" s="24" t="s">
        <v>18</v>
      </c>
      <c r="E36" s="196" t="s">
        <v>19</v>
      </c>
      <c r="F36" s="174" t="s">
        <v>130</v>
      </c>
      <c r="G36" s="110">
        <f>G37+G38+G39+G40</f>
        <v>23877.644939999998</v>
      </c>
      <c r="H36" s="110">
        <f t="shared" ref="H36:J36" si="1">H37+H38+H39+H40</f>
        <v>8628.6700999999994</v>
      </c>
      <c r="I36" s="110">
        <f t="shared" si="1"/>
        <v>4074.6748400000001</v>
      </c>
      <c r="J36" s="110">
        <f t="shared" si="1"/>
        <v>11174.3</v>
      </c>
      <c r="K36" s="3"/>
      <c r="M36" s="1"/>
      <c r="N36" s="1"/>
    </row>
    <row r="37" spans="1:15" ht="27" hidden="1" customHeight="1" x14ac:dyDescent="0.25">
      <c r="A37" s="44"/>
      <c r="B37" s="124"/>
      <c r="C37" s="105" t="s">
        <v>0</v>
      </c>
      <c r="D37" s="24"/>
      <c r="E37" s="196"/>
      <c r="F37" s="175"/>
      <c r="G37" s="15">
        <f t="shared" si="0"/>
        <v>11690.877779999999</v>
      </c>
      <c r="H37" s="26">
        <v>4601.1234299999996</v>
      </c>
      <c r="I37" s="26">
        <v>3821.7543500000002</v>
      </c>
      <c r="J37" s="26">
        <f>1500+1968-200</f>
        <v>3268</v>
      </c>
      <c r="M37" s="1"/>
      <c r="N37" s="1"/>
    </row>
    <row r="38" spans="1:15" ht="39" hidden="1" customHeight="1" x14ac:dyDescent="0.25">
      <c r="A38" s="44"/>
      <c r="B38" s="124"/>
      <c r="C38" s="122" t="s">
        <v>2</v>
      </c>
      <c r="D38" s="58"/>
      <c r="E38" s="58"/>
      <c r="F38" s="175"/>
      <c r="G38" s="6">
        <f>H38+I38+J38</f>
        <v>208.23133999999999</v>
      </c>
      <c r="H38" s="7">
        <v>181.45876999999999</v>
      </c>
      <c r="I38" s="7">
        <v>26.772570000000002</v>
      </c>
      <c r="J38" s="7">
        <v>0</v>
      </c>
      <c r="M38" s="1"/>
      <c r="N38" s="1"/>
    </row>
    <row r="39" spans="1:15" ht="31.5" hidden="1" customHeight="1" x14ac:dyDescent="0.25">
      <c r="A39" s="44"/>
      <c r="B39" s="106"/>
      <c r="C39" s="128" t="s">
        <v>4</v>
      </c>
      <c r="D39" s="58"/>
      <c r="E39" s="58"/>
      <c r="F39" s="16"/>
      <c r="G39" s="15">
        <f>H39+I39+J39</f>
        <v>5277.7358199999999</v>
      </c>
      <c r="H39" s="26">
        <v>3846.0879</v>
      </c>
      <c r="I39" s="26">
        <v>226.14792</v>
      </c>
      <c r="J39" s="26">
        <f>2000-794.5</f>
        <v>1205.5</v>
      </c>
      <c r="M39" s="1"/>
      <c r="N39" s="1"/>
    </row>
    <row r="40" spans="1:15" ht="62.25" hidden="1" customHeight="1" x14ac:dyDescent="0.25">
      <c r="A40" s="44"/>
      <c r="B40" s="189"/>
      <c r="C40" s="102" t="s">
        <v>100</v>
      </c>
      <c r="D40" s="58"/>
      <c r="E40" s="24"/>
      <c r="F40" s="51" t="s">
        <v>128</v>
      </c>
      <c r="G40" s="36">
        <f>H40+I40+J40</f>
        <v>6700.8</v>
      </c>
      <c r="H40" s="27">
        <v>0</v>
      </c>
      <c r="I40" s="27">
        <v>0</v>
      </c>
      <c r="J40" s="27">
        <v>6700.8</v>
      </c>
      <c r="L40" s="3"/>
      <c r="M40" s="1"/>
      <c r="N40" s="1"/>
    </row>
    <row r="41" spans="1:15" ht="62.25" hidden="1" customHeight="1" x14ac:dyDescent="0.25">
      <c r="A41" s="64"/>
      <c r="B41" s="190"/>
      <c r="C41" s="8" t="s">
        <v>137</v>
      </c>
      <c r="D41" s="39" t="s">
        <v>18</v>
      </c>
      <c r="E41" s="88" t="s">
        <v>19</v>
      </c>
      <c r="F41" s="88" t="s">
        <v>130</v>
      </c>
      <c r="G41" s="30">
        <f>H41+I41+J41</f>
        <v>1100</v>
      </c>
      <c r="H41" s="119">
        <v>0</v>
      </c>
      <c r="I41" s="119">
        <v>0</v>
      </c>
      <c r="J41" s="119">
        <v>1100</v>
      </c>
      <c r="L41" s="3"/>
      <c r="M41" s="1"/>
      <c r="N41" s="1"/>
    </row>
    <row r="42" spans="1:15" hidden="1" x14ac:dyDescent="0.25">
      <c r="A42" s="115"/>
      <c r="B42" s="178" t="s">
        <v>9</v>
      </c>
      <c r="C42" s="179"/>
      <c r="D42" s="24"/>
      <c r="E42" s="24"/>
      <c r="F42" s="24"/>
      <c r="G42" s="11">
        <f>G32+G14+G36</f>
        <v>127020.56186</v>
      </c>
      <c r="H42" s="14">
        <f>H32+H14+H36+H41</f>
        <v>19055.52737</v>
      </c>
      <c r="I42" s="14">
        <f>I32+I14+I36+I41</f>
        <v>23606.707490000001</v>
      </c>
      <c r="J42" s="14">
        <f>J32+J14+J36+J41</f>
        <v>85458.327000000005</v>
      </c>
      <c r="M42" s="191"/>
      <c r="N42" s="1"/>
    </row>
    <row r="43" spans="1:15" ht="65.25" hidden="1" customHeight="1" x14ac:dyDescent="0.25">
      <c r="A43" s="81">
        <v>2</v>
      </c>
      <c r="B43" s="123" t="s">
        <v>27</v>
      </c>
      <c r="C43" s="8" t="s">
        <v>38</v>
      </c>
      <c r="D43" s="62" t="s">
        <v>18</v>
      </c>
      <c r="E43" s="62" t="s">
        <v>19</v>
      </c>
      <c r="F43" s="126" t="s">
        <v>130</v>
      </c>
      <c r="G43" s="11">
        <f>H43+I43+J43</f>
        <v>49731.29264</v>
      </c>
      <c r="H43" s="14">
        <f>H44+H45+H46+H47+H48+H50</f>
        <v>9535.0578299999979</v>
      </c>
      <c r="I43" s="14">
        <f t="shared" ref="I43" si="2">I44+I45+I46+I47+I48+I50</f>
        <v>3845.6898000000001</v>
      </c>
      <c r="J43" s="14">
        <f>J44+J45+J46+J47+J48</f>
        <v>36350.545010000002</v>
      </c>
      <c r="K43" s="3"/>
      <c r="M43" s="191"/>
      <c r="N43" s="1"/>
    </row>
    <row r="44" spans="1:15" ht="76.5" hidden="1" customHeight="1" x14ac:dyDescent="0.25">
      <c r="A44" s="55"/>
      <c r="B44" s="124"/>
      <c r="C44" s="129" t="s">
        <v>101</v>
      </c>
      <c r="D44" s="58"/>
      <c r="E44" s="58"/>
      <c r="F44" s="24"/>
      <c r="G44" s="15">
        <f t="shared" ref="G44:G82" si="3">H44+I44+J44</f>
        <v>4226.20442</v>
      </c>
      <c r="H44" s="26">
        <v>4226.20442</v>
      </c>
      <c r="I44" s="26">
        <v>0</v>
      </c>
      <c r="J44" s="26">
        <v>0</v>
      </c>
      <c r="M44" s="116"/>
      <c r="N44" s="116"/>
      <c r="O44" s="3"/>
    </row>
    <row r="45" spans="1:15" ht="53.25" hidden="1" customHeight="1" x14ac:dyDescent="0.25">
      <c r="A45" s="55"/>
      <c r="B45" s="107"/>
      <c r="C45" s="104" t="s">
        <v>83</v>
      </c>
      <c r="D45" s="58"/>
      <c r="E45" s="58"/>
      <c r="F45" s="24"/>
      <c r="G45" s="15">
        <f t="shared" si="3"/>
        <v>6211.6457899999996</v>
      </c>
      <c r="H45" s="26">
        <v>4596.1773999999996</v>
      </c>
      <c r="I45" s="26">
        <v>1615.46839</v>
      </c>
      <c r="J45" s="26">
        <v>0</v>
      </c>
      <c r="M45" s="1"/>
      <c r="N45" s="1"/>
    </row>
    <row r="46" spans="1:15" ht="71.25" hidden="1" customHeight="1" x14ac:dyDescent="0.25">
      <c r="A46" s="87"/>
      <c r="B46" s="90"/>
      <c r="C46" s="129" t="s">
        <v>102</v>
      </c>
      <c r="D46" s="63"/>
      <c r="E46" s="63"/>
      <c r="F46" s="16"/>
      <c r="G46" s="15">
        <f t="shared" si="3"/>
        <v>247.91211000000001</v>
      </c>
      <c r="H46" s="26">
        <v>247.91211000000001</v>
      </c>
      <c r="I46" s="26">
        <v>0</v>
      </c>
      <c r="J46" s="26">
        <v>0</v>
      </c>
      <c r="M46" s="1"/>
      <c r="N46" s="1"/>
    </row>
    <row r="47" spans="1:15" ht="84.75" hidden="1" customHeight="1" x14ac:dyDescent="0.25">
      <c r="A47" s="55"/>
      <c r="B47" s="107"/>
      <c r="C47" s="129" t="s">
        <v>87</v>
      </c>
      <c r="D47" s="58"/>
      <c r="E47" s="63"/>
      <c r="F47" s="24"/>
      <c r="G47" s="32">
        <f t="shared" ref="G47:G51" si="4">H47+I47+J47</f>
        <v>4571.5303199999998</v>
      </c>
      <c r="H47" s="32">
        <v>464.76389999999998</v>
      </c>
      <c r="I47" s="33">
        <v>776.76642000000004</v>
      </c>
      <c r="J47" s="33">
        <v>3330</v>
      </c>
      <c r="M47" s="116"/>
      <c r="N47" s="116"/>
    </row>
    <row r="48" spans="1:15" ht="57" hidden="1" customHeight="1" x14ac:dyDescent="0.25">
      <c r="A48" s="69"/>
      <c r="B48" s="82"/>
      <c r="C48" s="168" t="s">
        <v>103</v>
      </c>
      <c r="D48" s="24"/>
      <c r="E48" s="75" t="s">
        <v>84</v>
      </c>
      <c r="F48" s="24"/>
      <c r="G48" s="6">
        <f t="shared" si="4"/>
        <v>34474</v>
      </c>
      <c r="H48" s="6">
        <f>H49+H50</f>
        <v>0</v>
      </c>
      <c r="I48" s="6">
        <v>1453.45499</v>
      </c>
      <c r="J48" s="6">
        <f t="shared" ref="J48" si="5">J49+J50</f>
        <v>33020.545010000002</v>
      </c>
      <c r="M48" s="116"/>
      <c r="N48" s="116"/>
    </row>
    <row r="49" spans="1:15" ht="59.25" hidden="1" customHeight="1" x14ac:dyDescent="0.25">
      <c r="A49" s="55"/>
      <c r="B49" s="107"/>
      <c r="C49" s="169"/>
      <c r="D49" s="24"/>
      <c r="E49" s="75" t="s">
        <v>85</v>
      </c>
      <c r="F49" s="24"/>
      <c r="G49" s="6">
        <f t="shared" si="4"/>
        <v>34268</v>
      </c>
      <c r="H49" s="6">
        <v>0</v>
      </c>
      <c r="I49" s="7">
        <v>1453.45499</v>
      </c>
      <c r="J49" s="7">
        <f>17774+15040.54501</f>
        <v>32814.545010000002</v>
      </c>
      <c r="M49" s="116"/>
      <c r="N49" s="116"/>
    </row>
    <row r="50" spans="1:15" ht="54.75" hidden="1" customHeight="1" x14ac:dyDescent="0.25">
      <c r="A50" s="55"/>
      <c r="B50" s="107"/>
      <c r="C50" s="170"/>
      <c r="D50" s="16"/>
      <c r="E50" s="75" t="s">
        <v>86</v>
      </c>
      <c r="F50" s="16"/>
      <c r="G50" s="6">
        <f t="shared" si="4"/>
        <v>206</v>
      </c>
      <c r="H50" s="6">
        <v>0</v>
      </c>
      <c r="I50" s="7">
        <v>0</v>
      </c>
      <c r="J50" s="6">
        <v>206</v>
      </c>
      <c r="M50" s="116"/>
      <c r="N50" s="116"/>
    </row>
    <row r="51" spans="1:15" ht="51.75" hidden="1" customHeight="1" x14ac:dyDescent="0.25">
      <c r="A51" s="55"/>
      <c r="B51" s="25"/>
      <c r="C51" s="83" t="s">
        <v>82</v>
      </c>
      <c r="D51" s="39" t="s">
        <v>18</v>
      </c>
      <c r="E51" s="39" t="s">
        <v>19</v>
      </c>
      <c r="F51" s="88" t="s">
        <v>130</v>
      </c>
      <c r="G51" s="37">
        <f t="shared" si="4"/>
        <v>398.14195000000001</v>
      </c>
      <c r="H51" s="38">
        <v>398.14195000000001</v>
      </c>
      <c r="I51" s="38">
        <v>0</v>
      </c>
      <c r="J51" s="38">
        <v>0</v>
      </c>
      <c r="L51" s="3"/>
      <c r="M51" s="1"/>
      <c r="N51" s="1"/>
    </row>
    <row r="52" spans="1:15" ht="17.25" hidden="1" customHeight="1" x14ac:dyDescent="0.25">
      <c r="A52" s="10"/>
      <c r="B52" s="180" t="s">
        <v>9</v>
      </c>
      <c r="C52" s="166"/>
      <c r="D52" s="24"/>
      <c r="E52" s="24"/>
      <c r="F52" s="24"/>
      <c r="G52" s="11">
        <f>G43+G51</f>
        <v>50129.434589999997</v>
      </c>
      <c r="H52" s="14">
        <f>H43+H51</f>
        <v>9933.1997799999972</v>
      </c>
      <c r="I52" s="14">
        <f>I43+I51</f>
        <v>3845.6898000000001</v>
      </c>
      <c r="J52" s="14">
        <f>J43+J51</f>
        <v>36350.545010000002</v>
      </c>
      <c r="K52" s="3"/>
      <c r="M52" s="1"/>
      <c r="N52" s="1"/>
    </row>
    <row r="53" spans="1:15" ht="51" hidden="1" customHeight="1" x14ac:dyDescent="0.25">
      <c r="A53" s="134">
        <v>3</v>
      </c>
      <c r="B53" s="185" t="s">
        <v>28</v>
      </c>
      <c r="C53" s="8" t="s">
        <v>35</v>
      </c>
      <c r="D53" s="29" t="s">
        <v>18</v>
      </c>
      <c r="E53" s="79" t="s">
        <v>19</v>
      </c>
      <c r="F53" s="174" t="s">
        <v>130</v>
      </c>
      <c r="G53" s="11">
        <f>G54+G55+G56+G57+G58+G59+G60+G61+G63+G64+G62</f>
        <v>78484.052160000007</v>
      </c>
      <c r="H53" s="11">
        <f>H54+H55+H56+H57+H58+H59+H60+H61+H63+H64+H62</f>
        <v>29642.82663</v>
      </c>
      <c r="I53" s="11">
        <f>I54+I55+I56+I57+I58+I59+I60+I61+I63+I64+I62</f>
        <v>40210.225529999996</v>
      </c>
      <c r="J53" s="11">
        <f>J54+J55+J56+J57+J58+J59+J60+J61+J63+J64+J62</f>
        <v>8631</v>
      </c>
      <c r="M53" s="1"/>
      <c r="N53" s="1"/>
    </row>
    <row r="54" spans="1:15" ht="69.75" hidden="1" customHeight="1" x14ac:dyDescent="0.25">
      <c r="A54" s="10"/>
      <c r="B54" s="186"/>
      <c r="C54" s="95" t="s">
        <v>104</v>
      </c>
      <c r="D54" s="24"/>
      <c r="E54" s="75"/>
      <c r="F54" s="175"/>
      <c r="G54" s="6">
        <f t="shared" si="3"/>
        <v>31234.164240000002</v>
      </c>
      <c r="H54" s="7">
        <v>19267.596000000001</v>
      </c>
      <c r="I54" s="7">
        <v>11966.568240000001</v>
      </c>
      <c r="J54" s="7">
        <v>0</v>
      </c>
      <c r="M54" s="116"/>
      <c r="N54" s="116"/>
      <c r="O54" s="3"/>
    </row>
    <row r="55" spans="1:15" ht="87.75" hidden="1" customHeight="1" x14ac:dyDescent="0.25">
      <c r="A55" s="10"/>
      <c r="B55" s="145"/>
      <c r="C55" s="105" t="s">
        <v>31</v>
      </c>
      <c r="D55" s="24"/>
      <c r="E55" s="75"/>
      <c r="F55" s="24"/>
      <c r="G55" s="6">
        <f t="shared" si="3"/>
        <v>11646.628049999999</v>
      </c>
      <c r="H55" s="7">
        <v>6682.8781399999998</v>
      </c>
      <c r="I55" s="7">
        <v>4963.7499100000005</v>
      </c>
      <c r="J55" s="7">
        <v>0</v>
      </c>
      <c r="M55" s="1"/>
      <c r="N55" s="1"/>
    </row>
    <row r="56" spans="1:15" ht="54.75" hidden="1" customHeight="1" x14ac:dyDescent="0.25">
      <c r="A56" s="25"/>
      <c r="B56" s="141"/>
      <c r="C56" s="122" t="s">
        <v>105</v>
      </c>
      <c r="D56" s="16"/>
      <c r="E56" s="80"/>
      <c r="F56" s="16"/>
      <c r="G56" s="6">
        <f t="shared" si="3"/>
        <v>2288.5272599999998</v>
      </c>
      <c r="H56" s="7">
        <v>2288.5272599999998</v>
      </c>
      <c r="I56" s="7">
        <v>0</v>
      </c>
      <c r="J56" s="7">
        <v>0</v>
      </c>
      <c r="M56" s="1"/>
      <c r="N56" s="1"/>
    </row>
    <row r="57" spans="1:15" ht="66" hidden="1" customHeight="1" x14ac:dyDescent="0.25">
      <c r="A57" s="71"/>
      <c r="B57" s="65"/>
      <c r="C57" s="95" t="s">
        <v>107</v>
      </c>
      <c r="D57" s="62"/>
      <c r="E57" s="62"/>
      <c r="F57" s="29"/>
      <c r="G57" s="6">
        <f t="shared" si="3"/>
        <v>14286.633949999999</v>
      </c>
      <c r="H57" s="7">
        <v>157.81523999999999</v>
      </c>
      <c r="I57" s="7">
        <v>12128.81871</v>
      </c>
      <c r="J57" s="7">
        <f>5300-1300-2000</f>
        <v>2000</v>
      </c>
      <c r="M57" s="1"/>
      <c r="N57" s="1"/>
    </row>
    <row r="58" spans="1:15" ht="60.75" hidden="1" customHeight="1" x14ac:dyDescent="0.25">
      <c r="A58" s="55"/>
      <c r="B58" s="10"/>
      <c r="C58" s="104" t="s">
        <v>106</v>
      </c>
      <c r="D58" s="58"/>
      <c r="E58" s="58"/>
      <c r="F58" s="24"/>
      <c r="G58" s="15">
        <f t="shared" si="3"/>
        <v>99.568359999999998</v>
      </c>
      <c r="H58" s="26">
        <v>99.568359999999998</v>
      </c>
      <c r="I58" s="26">
        <v>0</v>
      </c>
      <c r="J58" s="26">
        <v>0</v>
      </c>
      <c r="M58" s="1"/>
      <c r="N58" s="1"/>
    </row>
    <row r="59" spans="1:15" ht="60.75" hidden="1" customHeight="1" x14ac:dyDescent="0.25">
      <c r="A59" s="55"/>
      <c r="B59" s="10"/>
      <c r="C59" s="105" t="s">
        <v>108</v>
      </c>
      <c r="D59" s="56"/>
      <c r="E59" s="58"/>
      <c r="F59" s="46"/>
      <c r="G59" s="6">
        <f t="shared" si="3"/>
        <v>5005.6359700000003</v>
      </c>
      <c r="H59" s="7">
        <v>125.67892000000001</v>
      </c>
      <c r="I59" s="7">
        <v>98.957049999999995</v>
      </c>
      <c r="J59" s="7">
        <v>4781</v>
      </c>
      <c r="M59" s="1"/>
      <c r="N59" s="1"/>
    </row>
    <row r="60" spans="1:15" ht="62.25" hidden="1" customHeight="1" x14ac:dyDescent="0.25">
      <c r="A60" s="55"/>
      <c r="B60" s="10"/>
      <c r="C60" s="105" t="s">
        <v>109</v>
      </c>
      <c r="D60" s="56"/>
      <c r="E60" s="56"/>
      <c r="F60" s="46"/>
      <c r="G60" s="6">
        <f t="shared" si="3"/>
        <v>28.041910000000001</v>
      </c>
      <c r="H60" s="7">
        <v>0</v>
      </c>
      <c r="I60" s="7">
        <v>28.041910000000001</v>
      </c>
      <c r="J60" s="7">
        <v>0</v>
      </c>
      <c r="M60" s="1"/>
      <c r="N60" s="1"/>
    </row>
    <row r="61" spans="1:15" ht="99.75" hidden="1" customHeight="1" x14ac:dyDescent="0.25">
      <c r="A61" s="55"/>
      <c r="B61" s="10"/>
      <c r="C61" s="104" t="s">
        <v>110</v>
      </c>
      <c r="D61" s="56"/>
      <c r="E61" s="56"/>
      <c r="F61" s="46"/>
      <c r="G61" s="15">
        <f t="shared" si="3"/>
        <v>120.90406</v>
      </c>
      <c r="H61" s="26">
        <v>38.36842</v>
      </c>
      <c r="I61" s="26">
        <v>82.535640000000001</v>
      </c>
      <c r="J61" s="26">
        <v>0</v>
      </c>
      <c r="M61" s="1"/>
      <c r="N61" s="1"/>
    </row>
    <row r="62" spans="1:15" ht="87" hidden="1" customHeight="1" x14ac:dyDescent="0.25">
      <c r="A62" s="55"/>
      <c r="B62" s="10"/>
      <c r="C62" s="105" t="s">
        <v>111</v>
      </c>
      <c r="D62" s="56"/>
      <c r="E62" s="56"/>
      <c r="F62" s="46"/>
      <c r="G62" s="15">
        <f t="shared" si="3"/>
        <v>12795.56307</v>
      </c>
      <c r="H62" s="26">
        <v>254.00899999999999</v>
      </c>
      <c r="I62" s="26">
        <v>10691.55407</v>
      </c>
      <c r="J62" s="26">
        <f>3000-1150</f>
        <v>1850</v>
      </c>
      <c r="M62" s="1"/>
      <c r="N62" s="1"/>
    </row>
    <row r="63" spans="1:15" ht="51" hidden="1" customHeight="1" x14ac:dyDescent="0.25">
      <c r="A63" s="59"/>
      <c r="B63" s="10"/>
      <c r="C63" s="122" t="s">
        <v>75</v>
      </c>
      <c r="D63" s="58"/>
      <c r="E63" s="133"/>
      <c r="F63" s="127"/>
      <c r="G63" s="6">
        <f t="shared" si="3"/>
        <v>596.33363000000008</v>
      </c>
      <c r="H63" s="7">
        <v>346.33363000000003</v>
      </c>
      <c r="I63" s="7">
        <f>250</f>
        <v>250</v>
      </c>
      <c r="J63" s="7">
        <v>0</v>
      </c>
      <c r="M63" s="1"/>
      <c r="N63" s="1"/>
    </row>
    <row r="64" spans="1:15" ht="96.75" hidden="1" customHeight="1" x14ac:dyDescent="0.25">
      <c r="A64" s="87"/>
      <c r="B64" s="25"/>
      <c r="C64" s="129" t="s">
        <v>112</v>
      </c>
      <c r="D64" s="85"/>
      <c r="E64" s="67"/>
      <c r="F64" s="48"/>
      <c r="G64" s="15">
        <f t="shared" si="3"/>
        <v>382.05166000000003</v>
      </c>
      <c r="H64" s="26">
        <v>382.05166000000003</v>
      </c>
      <c r="I64" s="26">
        <v>0</v>
      </c>
      <c r="J64" s="26">
        <v>0</v>
      </c>
      <c r="M64" s="1"/>
      <c r="N64" s="1"/>
    </row>
    <row r="65" spans="1:14" ht="37.5" hidden="1" customHeight="1" x14ac:dyDescent="0.25">
      <c r="A65" s="132">
        <v>3</v>
      </c>
      <c r="B65" s="164" t="s">
        <v>28</v>
      </c>
      <c r="C65" s="193" t="s">
        <v>34</v>
      </c>
      <c r="D65" s="58" t="s">
        <v>18</v>
      </c>
      <c r="E65" s="24" t="s">
        <v>19</v>
      </c>
      <c r="F65" s="16" t="s">
        <v>89</v>
      </c>
      <c r="G65" s="11">
        <f t="shared" si="3"/>
        <v>60440.45968</v>
      </c>
      <c r="H65" s="14">
        <f>H66+H67</f>
        <v>1734.6340299999999</v>
      </c>
      <c r="I65" s="14">
        <f t="shared" ref="I65:J65" si="6">I66+I67</f>
        <v>18635.825649999999</v>
      </c>
      <c r="J65" s="14">
        <f t="shared" si="6"/>
        <v>40070</v>
      </c>
      <c r="M65" s="1"/>
      <c r="N65" s="1"/>
    </row>
    <row r="66" spans="1:14" ht="37.5" hidden="1" customHeight="1" x14ac:dyDescent="0.25">
      <c r="A66" s="114"/>
      <c r="B66" s="164"/>
      <c r="C66" s="194"/>
      <c r="D66" s="46"/>
      <c r="E66" s="111"/>
      <c r="F66" s="39" t="s">
        <v>90</v>
      </c>
      <c r="G66" s="6">
        <f t="shared" si="3"/>
        <v>236.5915</v>
      </c>
      <c r="H66" s="7">
        <v>236.5915</v>
      </c>
      <c r="I66" s="7">
        <v>0</v>
      </c>
      <c r="J66" s="7">
        <v>0</v>
      </c>
      <c r="M66" s="1"/>
      <c r="N66" s="1"/>
    </row>
    <row r="67" spans="1:14" ht="49.5" hidden="1" customHeight="1" x14ac:dyDescent="0.25">
      <c r="A67" s="87"/>
      <c r="B67" s="165"/>
      <c r="C67" s="195"/>
      <c r="D67" s="46"/>
      <c r="E67" s="111"/>
      <c r="F67" s="39" t="s">
        <v>131</v>
      </c>
      <c r="G67" s="6">
        <f t="shared" si="3"/>
        <v>60203.868179999998</v>
      </c>
      <c r="H67" s="7">
        <v>1498.0425299999999</v>
      </c>
      <c r="I67" s="7">
        <v>18635.825649999999</v>
      </c>
      <c r="J67" s="7">
        <f>56000+970+530+600+670+1300-20000</f>
        <v>40070</v>
      </c>
      <c r="M67" s="1"/>
      <c r="N67" s="1"/>
    </row>
    <row r="68" spans="1:14" ht="15" hidden="1" customHeight="1" x14ac:dyDescent="0.25">
      <c r="A68" s="121"/>
      <c r="B68" s="166" t="s">
        <v>9</v>
      </c>
      <c r="C68" s="167"/>
      <c r="D68" s="120"/>
      <c r="E68" s="88"/>
      <c r="F68" s="120"/>
      <c r="G68" s="14">
        <f>G53+G65</f>
        <v>138924.51183999999</v>
      </c>
      <c r="H68" s="14">
        <f>H53+H65</f>
        <v>31377.460660000001</v>
      </c>
      <c r="I68" s="14">
        <f>I53+I65</f>
        <v>58846.051179999995</v>
      </c>
      <c r="J68" s="14">
        <f>J53+J65</f>
        <v>48701</v>
      </c>
      <c r="K68" s="3"/>
      <c r="M68" s="1"/>
      <c r="N68" s="1"/>
    </row>
    <row r="69" spans="1:14" ht="30" hidden="1" customHeight="1" x14ac:dyDescent="0.25">
      <c r="A69" s="81">
        <v>4</v>
      </c>
      <c r="B69" s="192" t="s">
        <v>29</v>
      </c>
      <c r="C69" s="8" t="s">
        <v>136</v>
      </c>
      <c r="D69" s="62" t="s">
        <v>18</v>
      </c>
      <c r="E69" s="174" t="s">
        <v>19</v>
      </c>
      <c r="F69" s="174" t="s">
        <v>130</v>
      </c>
      <c r="G69" s="11">
        <f>G70+G71+G72+G73</f>
        <v>2157.2465000000002</v>
      </c>
      <c r="H69" s="11">
        <f>H70+H71+H72+H73</f>
        <v>2054.60302</v>
      </c>
      <c r="I69" s="11">
        <f>I70+I71+I72+I73</f>
        <v>102.64348</v>
      </c>
      <c r="J69" s="11">
        <f>J70+J71+J72+J73</f>
        <v>0</v>
      </c>
      <c r="M69" s="1"/>
      <c r="N69" s="1"/>
    </row>
    <row r="70" spans="1:14" ht="61.5" hidden="1" customHeight="1" x14ac:dyDescent="0.25">
      <c r="A70" s="181"/>
      <c r="B70" s="164"/>
      <c r="C70" s="105" t="s">
        <v>113</v>
      </c>
      <c r="D70" s="56"/>
      <c r="E70" s="175"/>
      <c r="F70" s="175"/>
      <c r="G70" s="6">
        <f t="shared" si="3"/>
        <v>206.80914000000001</v>
      </c>
      <c r="H70" s="7">
        <v>206.80914000000001</v>
      </c>
      <c r="I70" s="7">
        <v>0</v>
      </c>
      <c r="J70" s="7">
        <v>0</v>
      </c>
      <c r="M70" s="1"/>
      <c r="N70" s="1"/>
    </row>
    <row r="71" spans="1:14" ht="51.75" hidden="1" customHeight="1" x14ac:dyDescent="0.25">
      <c r="A71" s="181"/>
      <c r="B71" s="10"/>
      <c r="C71" s="105" t="s">
        <v>114</v>
      </c>
      <c r="D71" s="56"/>
      <c r="E71" s="24"/>
      <c r="F71" s="46"/>
      <c r="G71" s="6">
        <f t="shared" si="3"/>
        <v>231.96628000000001</v>
      </c>
      <c r="H71" s="7">
        <v>231.96628000000001</v>
      </c>
      <c r="I71" s="7">
        <v>0</v>
      </c>
      <c r="J71" s="7">
        <v>0</v>
      </c>
      <c r="M71" s="1"/>
      <c r="N71" s="1"/>
    </row>
    <row r="72" spans="1:14" ht="73.5" hidden="1" customHeight="1" x14ac:dyDescent="0.25">
      <c r="A72" s="74"/>
      <c r="B72" s="10"/>
      <c r="C72" s="104" t="s">
        <v>115</v>
      </c>
      <c r="D72" s="56"/>
      <c r="E72" s="24"/>
      <c r="F72" s="46"/>
      <c r="G72" s="15">
        <v>1065.9179999999999</v>
      </c>
      <c r="H72" s="26">
        <v>1065.9179999999999</v>
      </c>
      <c r="I72" s="26">
        <v>0</v>
      </c>
      <c r="J72" s="26">
        <v>0</v>
      </c>
      <c r="M72" s="1"/>
      <c r="N72" s="1"/>
    </row>
    <row r="73" spans="1:14" ht="77.25" hidden="1" customHeight="1" x14ac:dyDescent="0.25">
      <c r="A73" s="87"/>
      <c r="B73" s="25"/>
      <c r="C73" s="86" t="s">
        <v>116</v>
      </c>
      <c r="D73" s="108"/>
      <c r="E73" s="108"/>
      <c r="F73" s="109"/>
      <c r="G73" s="15">
        <f t="shared" si="3"/>
        <v>652.55307999999991</v>
      </c>
      <c r="H73" s="26">
        <v>549.90959999999995</v>
      </c>
      <c r="I73" s="26">
        <v>102.64348</v>
      </c>
      <c r="J73" s="26">
        <v>0</v>
      </c>
      <c r="M73" s="116"/>
      <c r="N73" s="1"/>
    </row>
    <row r="74" spans="1:14" ht="42" hidden="1" customHeight="1" x14ac:dyDescent="0.25">
      <c r="A74" s="50"/>
      <c r="B74" s="25"/>
      <c r="C74" s="31" t="s">
        <v>70</v>
      </c>
      <c r="D74" s="62" t="s">
        <v>18</v>
      </c>
      <c r="E74" s="29" t="s">
        <v>19</v>
      </c>
      <c r="F74" s="29" t="s">
        <v>130</v>
      </c>
      <c r="G74" s="11">
        <f t="shared" si="3"/>
        <v>33349.168599999997</v>
      </c>
      <c r="H74" s="14">
        <v>0</v>
      </c>
      <c r="I74" s="14">
        <v>1254.5686000000001</v>
      </c>
      <c r="J74" s="14">
        <f>30794.6+1300</f>
        <v>32094.6</v>
      </c>
      <c r="L74" s="3"/>
      <c r="M74" s="1"/>
      <c r="N74" s="1"/>
    </row>
    <row r="75" spans="1:14" hidden="1" x14ac:dyDescent="0.25">
      <c r="A75" s="53"/>
      <c r="B75" s="180" t="s">
        <v>9</v>
      </c>
      <c r="C75" s="166"/>
      <c r="D75" s="146"/>
      <c r="E75" s="39"/>
      <c r="F75" s="39"/>
      <c r="G75" s="11">
        <f>G69+G74</f>
        <v>35506.415099999998</v>
      </c>
      <c r="H75" s="14">
        <f>H69+H74</f>
        <v>2054.60302</v>
      </c>
      <c r="I75" s="14">
        <f>I69+I74</f>
        <v>1357.21208</v>
      </c>
      <c r="J75" s="14">
        <f>J69+J74</f>
        <v>32094.6</v>
      </c>
      <c r="M75" s="1"/>
      <c r="N75" s="1"/>
    </row>
    <row r="76" spans="1:14" ht="87" hidden="1" customHeight="1" x14ac:dyDescent="0.25">
      <c r="A76" s="140">
        <v>5</v>
      </c>
      <c r="C76" s="31" t="s">
        <v>118</v>
      </c>
      <c r="D76" s="139" t="s">
        <v>18</v>
      </c>
      <c r="E76" s="139" t="s">
        <v>19</v>
      </c>
      <c r="F76" s="39" t="s">
        <v>130</v>
      </c>
      <c r="G76" s="11">
        <f>H76+I76+J76</f>
        <v>11925.652480000001</v>
      </c>
      <c r="H76" s="14">
        <f>H77+H78+H79+H80+H81</f>
        <v>861.16547999999989</v>
      </c>
      <c r="I76" s="14">
        <f t="shared" ref="I76:J76" si="7">I77+I78+I79+I80+I81</f>
        <v>364.48700000000002</v>
      </c>
      <c r="J76" s="14">
        <f t="shared" si="7"/>
        <v>10700</v>
      </c>
      <c r="M76" s="1"/>
      <c r="N76" s="1"/>
    </row>
    <row r="77" spans="1:14" ht="85.5" hidden="1" customHeight="1" x14ac:dyDescent="0.25">
      <c r="A77" s="55"/>
      <c r="B77" s="10"/>
      <c r="C77" s="129" t="s">
        <v>81</v>
      </c>
      <c r="D77" s="58"/>
      <c r="E77" s="58"/>
      <c r="F77" s="24"/>
      <c r="G77" s="15">
        <f t="shared" si="3"/>
        <v>10850.292880000001</v>
      </c>
      <c r="H77" s="26">
        <v>850.29287999999997</v>
      </c>
      <c r="I77" s="26">
        <v>0</v>
      </c>
      <c r="J77" s="26">
        <v>10000</v>
      </c>
      <c r="M77" s="1"/>
      <c r="N77" s="1"/>
    </row>
    <row r="78" spans="1:14" ht="51" hidden="1" customHeight="1" x14ac:dyDescent="0.25">
      <c r="A78" s="55"/>
      <c r="B78" s="10"/>
      <c r="C78" s="122" t="s">
        <v>119</v>
      </c>
      <c r="D78" s="58"/>
      <c r="E78" s="58"/>
      <c r="F78" s="24"/>
      <c r="G78" s="6">
        <f t="shared" si="3"/>
        <v>8.8366000000000007</v>
      </c>
      <c r="H78" s="7">
        <v>8.8366000000000007</v>
      </c>
      <c r="I78" s="7">
        <v>0</v>
      </c>
      <c r="J78" s="7">
        <v>0</v>
      </c>
      <c r="M78" s="1"/>
      <c r="N78" s="1"/>
    </row>
    <row r="79" spans="1:14" ht="9.75" hidden="1" customHeight="1" x14ac:dyDescent="0.25">
      <c r="A79" s="55"/>
      <c r="B79" s="10"/>
      <c r="C79" s="122"/>
      <c r="D79" s="58"/>
      <c r="E79" s="58"/>
      <c r="F79" s="24"/>
      <c r="G79" s="6">
        <f t="shared" si="3"/>
        <v>0</v>
      </c>
      <c r="H79" s="7">
        <v>0</v>
      </c>
      <c r="I79" s="7">
        <v>0</v>
      </c>
      <c r="J79" s="7">
        <v>0</v>
      </c>
      <c r="M79" s="1"/>
      <c r="N79" s="1"/>
    </row>
    <row r="80" spans="1:14" ht="63.75" hidden="1" customHeight="1" x14ac:dyDescent="0.25">
      <c r="A80" s="55"/>
      <c r="B80" s="10"/>
      <c r="C80" s="129" t="s">
        <v>120</v>
      </c>
      <c r="D80" s="58"/>
      <c r="E80" s="58"/>
      <c r="F80" s="24"/>
      <c r="G80" s="15">
        <f t="shared" si="3"/>
        <v>366.52300000000002</v>
      </c>
      <c r="H80" s="26">
        <v>2.036</v>
      </c>
      <c r="I80" s="26">
        <v>364.48700000000002</v>
      </c>
      <c r="J80" s="26">
        <v>0</v>
      </c>
      <c r="M80" s="1"/>
      <c r="N80" s="1"/>
    </row>
    <row r="81" spans="1:18" ht="87" hidden="1" customHeight="1" x14ac:dyDescent="0.25">
      <c r="A81" s="55"/>
      <c r="B81" s="10"/>
      <c r="C81" s="122" t="s">
        <v>139</v>
      </c>
      <c r="D81" s="58"/>
      <c r="E81" s="58"/>
      <c r="F81" s="24"/>
      <c r="G81" s="6">
        <f t="shared" si="3"/>
        <v>700</v>
      </c>
      <c r="H81" s="7">
        <v>0</v>
      </c>
      <c r="I81" s="7">
        <v>0</v>
      </c>
      <c r="J81" s="7">
        <v>700</v>
      </c>
      <c r="M81" s="1"/>
      <c r="N81" s="1"/>
    </row>
    <row r="82" spans="1:18" ht="87" customHeight="1" x14ac:dyDescent="0.25">
      <c r="A82" s="140">
        <v>5</v>
      </c>
      <c r="B82" s="91" t="s">
        <v>117</v>
      </c>
      <c r="C82" s="31" t="s">
        <v>40</v>
      </c>
      <c r="D82" s="139" t="s">
        <v>18</v>
      </c>
      <c r="E82" s="139" t="s">
        <v>19</v>
      </c>
      <c r="F82" s="39" t="s">
        <v>130</v>
      </c>
      <c r="G82" s="110">
        <f t="shared" si="3"/>
        <v>29166.290860000001</v>
      </c>
      <c r="H82" s="110">
        <f>138.18998+6507.79988</f>
        <v>6645.9898599999997</v>
      </c>
      <c r="I82" s="110">
        <v>1520.3009999999999</v>
      </c>
      <c r="J82" s="110">
        <f>25000-2000-2000</f>
        <v>21000</v>
      </c>
      <c r="M82" s="1"/>
      <c r="N82" s="1"/>
      <c r="O82" s="3"/>
    </row>
    <row r="83" spans="1:18" ht="16.5" customHeight="1" x14ac:dyDescent="0.25">
      <c r="A83" s="121"/>
      <c r="B83" s="167" t="s">
        <v>9</v>
      </c>
      <c r="C83" s="179"/>
      <c r="D83" s="39"/>
      <c r="E83" s="39"/>
      <c r="F83" s="89"/>
      <c r="G83" s="11">
        <f>G76+G82</f>
        <v>41091.943339999998</v>
      </c>
      <c r="H83" s="14">
        <f>H76+H82</f>
        <v>7507.1553399999993</v>
      </c>
      <c r="I83" s="14">
        <f>I76+I82</f>
        <v>1884.788</v>
      </c>
      <c r="J83" s="14">
        <f>J76+J82</f>
        <v>31700</v>
      </c>
    </row>
    <row r="84" spans="1:18" ht="54.75" hidden="1" customHeight="1" x14ac:dyDescent="0.25">
      <c r="A84" s="71">
        <v>6</v>
      </c>
      <c r="B84" s="65" t="s">
        <v>88</v>
      </c>
      <c r="C84" s="31" t="s">
        <v>20</v>
      </c>
      <c r="D84" s="62" t="s">
        <v>18</v>
      </c>
      <c r="E84" s="29" t="s">
        <v>19</v>
      </c>
      <c r="F84" s="61" t="s">
        <v>130</v>
      </c>
      <c r="G84" s="11">
        <f>H84+I84+J84</f>
        <v>115569.74185999999</v>
      </c>
      <c r="H84" s="11">
        <f t="shared" ref="H84:I84" si="8">H85+H86</f>
        <v>468.99286000000001</v>
      </c>
      <c r="I84" s="11">
        <f t="shared" si="8"/>
        <v>333.74900000000002</v>
      </c>
      <c r="J84" s="11">
        <f>J85+J86+J89</f>
        <v>114767</v>
      </c>
    </row>
    <row r="85" spans="1:18" ht="53.25" hidden="1" customHeight="1" x14ac:dyDescent="0.25">
      <c r="A85" s="55"/>
      <c r="B85" s="10"/>
      <c r="C85" s="105" t="s">
        <v>121</v>
      </c>
      <c r="D85" s="58"/>
      <c r="E85" s="24"/>
      <c r="F85" s="52"/>
      <c r="G85" s="6">
        <f t="shared" ref="G85:G89" si="9">H85+I85+J85</f>
        <v>468.99286000000001</v>
      </c>
      <c r="H85" s="7">
        <v>468.99286000000001</v>
      </c>
      <c r="I85" s="7">
        <v>0</v>
      </c>
      <c r="J85" s="7">
        <v>0</v>
      </c>
    </row>
    <row r="86" spans="1:18" ht="38.25" hidden="1" customHeight="1" x14ac:dyDescent="0.25">
      <c r="A86" s="55"/>
      <c r="B86" s="10"/>
      <c r="C86" s="168" t="s">
        <v>122</v>
      </c>
      <c r="D86" s="58"/>
      <c r="E86" s="24"/>
      <c r="F86" s="89" t="s">
        <v>133</v>
      </c>
      <c r="G86" s="6">
        <f t="shared" si="9"/>
        <v>110900.749</v>
      </c>
      <c r="H86" s="7">
        <f>H87+H88</f>
        <v>0</v>
      </c>
      <c r="I86" s="7">
        <f t="shared" ref="I86:J86" si="10">I87+I88</f>
        <v>333.74900000000002</v>
      </c>
      <c r="J86" s="7">
        <f t="shared" si="10"/>
        <v>110567</v>
      </c>
      <c r="M86" s="3"/>
    </row>
    <row r="87" spans="1:18" ht="74.25" hidden="1" customHeight="1" x14ac:dyDescent="0.25">
      <c r="A87" s="55"/>
      <c r="B87" s="10"/>
      <c r="C87" s="169"/>
      <c r="D87" s="58"/>
      <c r="E87" s="24"/>
      <c r="F87" s="52" t="s">
        <v>134</v>
      </c>
      <c r="G87" s="6">
        <f t="shared" si="9"/>
        <v>4933.7489999999998</v>
      </c>
      <c r="H87" s="7">
        <v>0</v>
      </c>
      <c r="I87" s="7">
        <v>333.74900000000002</v>
      </c>
      <c r="J87" s="7">
        <v>4600</v>
      </c>
      <c r="M87" s="3"/>
    </row>
    <row r="88" spans="1:18" ht="15" hidden="1" customHeight="1" x14ac:dyDescent="0.25">
      <c r="A88" s="84"/>
      <c r="B88" s="25"/>
      <c r="C88" s="170"/>
      <c r="D88" s="63"/>
      <c r="E88" s="16"/>
      <c r="F88" s="52" t="s">
        <v>39</v>
      </c>
      <c r="G88" s="6">
        <f t="shared" si="9"/>
        <v>105967</v>
      </c>
      <c r="H88" s="7">
        <v>0</v>
      </c>
      <c r="I88" s="7">
        <v>0</v>
      </c>
      <c r="J88" s="7">
        <v>105967</v>
      </c>
      <c r="M88" s="3"/>
    </row>
    <row r="89" spans="1:18" ht="33" hidden="1" customHeight="1" x14ac:dyDescent="0.25">
      <c r="A89" s="10"/>
      <c r="B89" s="10"/>
      <c r="C89" s="171" t="s">
        <v>126</v>
      </c>
      <c r="D89" s="24"/>
      <c r="E89" s="24"/>
      <c r="F89" s="39" t="s">
        <v>133</v>
      </c>
      <c r="G89" s="6">
        <f t="shared" si="9"/>
        <v>4200</v>
      </c>
      <c r="H89" s="7">
        <f t="shared" ref="H89:I89" si="11">H90+H91</f>
        <v>0</v>
      </c>
      <c r="I89" s="7">
        <f t="shared" si="11"/>
        <v>0</v>
      </c>
      <c r="J89" s="7">
        <f>J90+J91</f>
        <v>4200</v>
      </c>
      <c r="M89" s="3"/>
    </row>
    <row r="90" spans="1:18" ht="84" hidden="1" customHeight="1" x14ac:dyDescent="0.25">
      <c r="A90" s="10"/>
      <c r="B90" s="10"/>
      <c r="C90" s="172"/>
      <c r="D90" s="24"/>
      <c r="E90" s="24"/>
      <c r="F90" s="16" t="s">
        <v>134</v>
      </c>
      <c r="G90" s="6">
        <v>0</v>
      </c>
      <c r="H90" s="7">
        <v>0</v>
      </c>
      <c r="I90" s="7">
        <v>0</v>
      </c>
      <c r="J90" s="7">
        <v>0</v>
      </c>
      <c r="M90" s="3"/>
    </row>
    <row r="91" spans="1:18" ht="15" hidden="1" customHeight="1" x14ac:dyDescent="0.25">
      <c r="A91" s="25"/>
      <c r="B91" s="25"/>
      <c r="C91" s="173"/>
      <c r="D91" s="16"/>
      <c r="E91" s="16"/>
      <c r="F91" s="16" t="s">
        <v>39</v>
      </c>
      <c r="G91" s="6">
        <v>0</v>
      </c>
      <c r="H91" s="7">
        <v>0</v>
      </c>
      <c r="I91" s="7">
        <v>0</v>
      </c>
      <c r="J91" s="7">
        <v>4200</v>
      </c>
      <c r="M91" s="3"/>
    </row>
    <row r="92" spans="1:18" ht="24.75" hidden="1" customHeight="1" x14ac:dyDescent="0.25">
      <c r="A92" s="25"/>
      <c r="B92" s="166" t="s">
        <v>9</v>
      </c>
      <c r="C92" s="167"/>
      <c r="D92" s="16"/>
      <c r="E92" s="16"/>
      <c r="F92" s="16"/>
      <c r="G92" s="14">
        <f>G84</f>
        <v>115569.74185999999</v>
      </c>
      <c r="H92" s="14">
        <f>H84</f>
        <v>468.99286000000001</v>
      </c>
      <c r="I92" s="14">
        <f>I84</f>
        <v>333.74900000000002</v>
      </c>
      <c r="J92" s="14">
        <f>J84</f>
        <v>114767</v>
      </c>
    </row>
    <row r="93" spans="1:18" ht="39" hidden="1" customHeight="1" x14ac:dyDescent="0.25">
      <c r="A93" s="147" t="s">
        <v>138</v>
      </c>
      <c r="B93" s="91" t="s">
        <v>8</v>
      </c>
      <c r="C93" s="49" t="s">
        <v>80</v>
      </c>
      <c r="D93" s="88" t="s">
        <v>18</v>
      </c>
      <c r="E93" s="39" t="s">
        <v>19</v>
      </c>
      <c r="F93" s="88" t="s">
        <v>130</v>
      </c>
      <c r="G93" s="14">
        <f>H93+I93+J93</f>
        <v>5023.2857299999996</v>
      </c>
      <c r="H93" s="11">
        <f>244.50173+128.264</f>
        <v>372.76573000000002</v>
      </c>
      <c r="I93" s="11">
        <v>556.02</v>
      </c>
      <c r="J93" s="11">
        <f>3300+794.5</f>
        <v>4094.5</v>
      </c>
      <c r="R93" t="s">
        <v>93</v>
      </c>
    </row>
    <row r="94" spans="1:18" ht="27" hidden="1" customHeight="1" x14ac:dyDescent="0.25">
      <c r="A94" s="44"/>
      <c r="B94" s="10"/>
      <c r="C94" s="105" t="s">
        <v>11</v>
      </c>
      <c r="D94" s="101"/>
      <c r="E94" s="24"/>
      <c r="F94" s="96"/>
      <c r="G94" s="6">
        <f>H94+I94+J94</f>
        <v>0</v>
      </c>
      <c r="H94" s="7">
        <v>0</v>
      </c>
      <c r="I94" s="7">
        <v>0</v>
      </c>
      <c r="J94" s="7">
        <v>0</v>
      </c>
    </row>
    <row r="95" spans="1:18" ht="21.75" hidden="1" customHeight="1" x14ac:dyDescent="0.25">
      <c r="A95" s="44"/>
      <c r="B95" s="107"/>
      <c r="C95" s="105" t="s">
        <v>32</v>
      </c>
      <c r="D95" s="5"/>
      <c r="E95" s="24"/>
      <c r="F95" s="99"/>
      <c r="G95" s="6">
        <f>H95+I95+J95</f>
        <v>0</v>
      </c>
      <c r="H95" s="7">
        <v>0</v>
      </c>
      <c r="I95" s="7">
        <v>0</v>
      </c>
      <c r="J95" s="7">
        <v>0</v>
      </c>
    </row>
    <row r="96" spans="1:18" ht="27" hidden="1" customHeight="1" x14ac:dyDescent="0.25">
      <c r="A96" s="44"/>
      <c r="B96" s="124"/>
      <c r="C96" s="105" t="s">
        <v>13</v>
      </c>
      <c r="D96" s="5"/>
      <c r="E96" s="24"/>
      <c r="F96" s="99"/>
      <c r="G96" s="6">
        <f t="shared" ref="G96:G98" si="12">H96+I96+J96</f>
        <v>0</v>
      </c>
      <c r="H96" s="7">
        <v>0</v>
      </c>
      <c r="I96" s="7">
        <v>0</v>
      </c>
      <c r="J96" s="7">
        <v>0</v>
      </c>
    </row>
    <row r="97" spans="1:13" ht="25.5" hidden="1" customHeight="1" x14ac:dyDescent="0.25">
      <c r="A97" s="44"/>
      <c r="B97" s="124"/>
      <c r="C97" s="105" t="s">
        <v>12</v>
      </c>
      <c r="D97" s="72"/>
      <c r="E97" s="16"/>
      <c r="F97" s="100"/>
      <c r="G97" s="6">
        <f t="shared" si="12"/>
        <v>0</v>
      </c>
      <c r="H97" s="7">
        <v>0</v>
      </c>
      <c r="I97" s="7">
        <v>0</v>
      </c>
      <c r="J97" s="7">
        <v>0</v>
      </c>
    </row>
    <row r="98" spans="1:13" ht="21.75" hidden="1" customHeight="1" x14ac:dyDescent="0.25">
      <c r="A98" s="44"/>
      <c r="B98" s="125"/>
      <c r="C98" s="103"/>
      <c r="D98" s="5"/>
      <c r="E98" s="5"/>
      <c r="F98" s="99"/>
      <c r="G98" s="32">
        <f t="shared" si="12"/>
        <v>0</v>
      </c>
      <c r="H98" s="33">
        <v>0</v>
      </c>
      <c r="I98" s="33">
        <v>0</v>
      </c>
      <c r="J98" s="33">
        <v>0</v>
      </c>
    </row>
    <row r="99" spans="1:13" ht="15" hidden="1" customHeight="1" x14ac:dyDescent="0.25">
      <c r="A99" s="115"/>
      <c r="B99" s="160" t="s">
        <v>9</v>
      </c>
      <c r="C99" s="161"/>
      <c r="D99" s="97"/>
      <c r="E99" s="97"/>
      <c r="F99" s="98"/>
      <c r="G99" s="11">
        <f>G93</f>
        <v>5023.2857299999996</v>
      </c>
      <c r="H99" s="14">
        <f>H93</f>
        <v>372.76573000000002</v>
      </c>
      <c r="I99" s="14">
        <f>I93</f>
        <v>556.02</v>
      </c>
      <c r="J99" s="14">
        <f>J93</f>
        <v>4094.5</v>
      </c>
    </row>
    <row r="100" spans="1:13" x14ac:dyDescent="0.25">
      <c r="A100" s="148"/>
      <c r="B100" s="162" t="s">
        <v>36</v>
      </c>
      <c r="C100" s="162"/>
      <c r="D100" s="162"/>
      <c r="E100" s="162"/>
      <c r="F100" s="163"/>
      <c r="G100" s="34">
        <f>H100+I100+J100</f>
        <v>514365.89377000002</v>
      </c>
      <c r="H100" s="34">
        <f>H52+H42+H68+H75+H83+H92+H99</f>
        <v>70769.704760000008</v>
      </c>
      <c r="I100" s="34">
        <v>90430.217000000004</v>
      </c>
      <c r="J100" s="34">
        <f>J52+J42+J68+J75+J83+J92+J99</f>
        <v>353165.97201000003</v>
      </c>
      <c r="K100" s="3"/>
      <c r="L100" s="3"/>
      <c r="M100" s="3"/>
    </row>
    <row r="101" spans="1:13" ht="15" hidden="1" customHeight="1" x14ac:dyDescent="0.25">
      <c r="A101" s="115"/>
      <c r="B101" s="157" t="s">
        <v>39</v>
      </c>
      <c r="C101" s="158"/>
      <c r="D101" s="158"/>
      <c r="E101" s="158"/>
      <c r="F101" s="159"/>
      <c r="G101" s="15">
        <f t="shared" ref="G101" si="13">H101+I101+J101</f>
        <v>110403.59149999999</v>
      </c>
      <c r="H101" s="15">
        <f>H66</f>
        <v>236.5915</v>
      </c>
      <c r="I101" s="15">
        <f t="shared" ref="I101" si="14">I66</f>
        <v>0</v>
      </c>
      <c r="J101" s="15">
        <f>J88+J91</f>
        <v>110167</v>
      </c>
      <c r="L101" s="3"/>
      <c r="M101" s="3"/>
    </row>
    <row r="102" spans="1:13" x14ac:dyDescent="0.25">
      <c r="A102" s="42"/>
      <c r="B102" s="157" t="s">
        <v>129</v>
      </c>
      <c r="C102" s="158"/>
      <c r="D102" s="158"/>
      <c r="E102" s="158"/>
      <c r="F102" s="159"/>
      <c r="G102" s="15">
        <f>H102+I102+J102</f>
        <v>397261.50227000006</v>
      </c>
      <c r="H102" s="7">
        <f>H42+H52+H68+H75+H83+H92+H99+-H66</f>
        <v>70533.113260000013</v>
      </c>
      <c r="I102" s="7">
        <v>90430.217000000004</v>
      </c>
      <c r="J102" s="7">
        <f>J42+J52+J68+J75+J83+J92+J99+-J66-J40-J92+J87+J90</f>
        <v>236298.17201000004</v>
      </c>
      <c r="L102" s="3"/>
      <c r="M102" s="3"/>
    </row>
    <row r="103" spans="1:13" ht="15" hidden="1" customHeight="1" x14ac:dyDescent="0.25">
      <c r="A103" s="115"/>
      <c r="B103" s="182" t="s">
        <v>41</v>
      </c>
      <c r="C103" s="183"/>
      <c r="D103" s="183"/>
      <c r="E103" s="183"/>
      <c r="F103" s="184"/>
      <c r="G103" s="35"/>
      <c r="H103" s="13"/>
      <c r="I103" s="13"/>
      <c r="J103" s="13"/>
      <c r="K103" s="3"/>
      <c r="L103" s="3"/>
      <c r="M103" s="3"/>
    </row>
    <row r="104" spans="1:13" ht="26.25" hidden="1" customHeight="1" x14ac:dyDescent="0.25">
      <c r="A104" s="115"/>
      <c r="B104" s="182" t="s">
        <v>94</v>
      </c>
      <c r="C104" s="183"/>
      <c r="D104" s="183"/>
      <c r="E104" s="183"/>
      <c r="F104" s="184"/>
      <c r="G104" s="7">
        <f>H104+I104+J104</f>
        <v>54793</v>
      </c>
      <c r="H104" s="7">
        <f>H16</f>
        <v>0</v>
      </c>
      <c r="I104" s="7">
        <f>I16+I19+I21+I23+I25+I27+I18</f>
        <v>0</v>
      </c>
      <c r="J104" s="7">
        <f>J16+J19+J21+J23+J25+J27+J18</f>
        <v>54793</v>
      </c>
      <c r="M104" s="3"/>
    </row>
    <row r="105" spans="1:13" ht="19.5" hidden="1" customHeight="1" x14ac:dyDescent="0.25">
      <c r="A105" s="42"/>
      <c r="B105" s="187" t="s">
        <v>127</v>
      </c>
      <c r="C105" s="188"/>
      <c r="D105" s="188"/>
      <c r="E105" s="188"/>
      <c r="F105" s="188"/>
      <c r="G105" s="94">
        <f>H105+I105+J105</f>
        <v>6700.8</v>
      </c>
      <c r="H105" s="94">
        <v>0</v>
      </c>
      <c r="I105" s="94">
        <v>0</v>
      </c>
      <c r="J105" s="94">
        <f>J40</f>
        <v>6700.8</v>
      </c>
      <c r="K105" s="57"/>
      <c r="M105" s="3"/>
    </row>
    <row r="106" spans="1:13" ht="19.5" customHeight="1" x14ac:dyDescent="0.25">
      <c r="A106" s="149"/>
      <c r="B106" s="150"/>
      <c r="C106" s="150"/>
      <c r="D106" s="150"/>
      <c r="E106" s="150"/>
      <c r="F106" s="150"/>
      <c r="G106" s="151"/>
      <c r="H106" s="151"/>
      <c r="I106" s="151"/>
      <c r="J106" s="151"/>
      <c r="K106" s="57"/>
      <c r="M106" s="3"/>
    </row>
    <row r="107" spans="1:13" ht="38.25" customHeight="1" x14ac:dyDescent="0.35">
      <c r="A107" s="1"/>
      <c r="H107" s="2"/>
      <c r="I107" s="1"/>
      <c r="J107" s="1"/>
    </row>
    <row r="108" spans="1:13" ht="66.75" customHeight="1" x14ac:dyDescent="0.35">
      <c r="A108" s="176" t="s">
        <v>140</v>
      </c>
      <c r="B108" s="177"/>
      <c r="C108" s="177"/>
      <c r="D108" s="177"/>
      <c r="E108" s="177"/>
      <c r="F108" s="177"/>
      <c r="G108" s="177"/>
      <c r="H108" s="177"/>
      <c r="I108" s="177"/>
      <c r="J108" s="177"/>
    </row>
  </sheetData>
  <mergeCells count="55">
    <mergeCell ref="C15:C16"/>
    <mergeCell ref="B14:B17"/>
    <mergeCell ref="D14:D17"/>
    <mergeCell ref="E14:E17"/>
    <mergeCell ref="C17:C18"/>
    <mergeCell ref="I2:J2"/>
    <mergeCell ref="A7:J7"/>
    <mergeCell ref="J11:J12"/>
    <mergeCell ref="H10:J10"/>
    <mergeCell ref="A10:A12"/>
    <mergeCell ref="H11:H12"/>
    <mergeCell ref="B10:B12"/>
    <mergeCell ref="G10:G12"/>
    <mergeCell ref="C10:C12"/>
    <mergeCell ref="C4:I4"/>
    <mergeCell ref="F10:F12"/>
    <mergeCell ref="E10:E12"/>
    <mergeCell ref="D10:D12"/>
    <mergeCell ref="M42:M43"/>
    <mergeCell ref="C26:C27"/>
    <mergeCell ref="B68:C68"/>
    <mergeCell ref="F69:F70"/>
    <mergeCell ref="B32:B35"/>
    <mergeCell ref="C65:C67"/>
    <mergeCell ref="B69:B70"/>
    <mergeCell ref="E36:E37"/>
    <mergeCell ref="F36:F38"/>
    <mergeCell ref="A108:J108"/>
    <mergeCell ref="B42:C42"/>
    <mergeCell ref="B52:C52"/>
    <mergeCell ref="C48:C50"/>
    <mergeCell ref="A70:A71"/>
    <mergeCell ref="B83:C83"/>
    <mergeCell ref="B75:C75"/>
    <mergeCell ref="B104:F104"/>
    <mergeCell ref="B53:B54"/>
    <mergeCell ref="B105:F105"/>
    <mergeCell ref="B102:F102"/>
    <mergeCell ref="B103:F103"/>
    <mergeCell ref="I3:J3"/>
    <mergeCell ref="B101:F101"/>
    <mergeCell ref="B99:C99"/>
    <mergeCell ref="B100:F100"/>
    <mergeCell ref="B65:B67"/>
    <mergeCell ref="B92:C92"/>
    <mergeCell ref="C86:C88"/>
    <mergeCell ref="C89:C91"/>
    <mergeCell ref="E69:E70"/>
    <mergeCell ref="C20:C21"/>
    <mergeCell ref="F53:F54"/>
    <mergeCell ref="C22:C23"/>
    <mergeCell ref="B40:B41"/>
    <mergeCell ref="I11:I12"/>
    <mergeCell ref="A6:J6"/>
    <mergeCell ref="A14:A17"/>
  </mergeCells>
  <pageMargins left="0.70866141732283472" right="0.70866141732283472" top="0.98425196850393704" bottom="0.39370078740157483" header="0.31496062992125984" footer="0.31496062992125984"/>
  <pageSetup paperSize="9" scale="85" orientation="landscape" r:id="rId1"/>
  <headerFooter differentFirst="1">
    <oddHeader xml:space="preserve">&amp;C&amp;"Times New Roman,обычный"&amp;14&amp;P&amp;R&amp;"Times New Roman,курсив"&amp;12Продовження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17"/>
    </row>
    <row r="2" spans="1:5" x14ac:dyDescent="0.25">
      <c r="B2" s="17"/>
    </row>
    <row r="3" spans="1:5" ht="19.5" x14ac:dyDescent="0.25">
      <c r="A3" s="20" t="s">
        <v>44</v>
      </c>
      <c r="B3" s="20" t="s">
        <v>43</v>
      </c>
      <c r="C3" s="20">
        <v>2019</v>
      </c>
      <c r="D3" s="20">
        <v>2020</v>
      </c>
      <c r="E3" s="20">
        <v>2021</v>
      </c>
    </row>
    <row r="4" spans="1:5" ht="45" x14ac:dyDescent="0.25">
      <c r="A4" s="19">
        <v>1</v>
      </c>
      <c r="B4" s="19" t="s">
        <v>1</v>
      </c>
      <c r="C4" s="21" t="s">
        <v>47</v>
      </c>
      <c r="D4" s="21" t="s">
        <v>45</v>
      </c>
      <c r="E4" s="21" t="s">
        <v>47</v>
      </c>
    </row>
    <row r="5" spans="1:5" ht="105.75" customHeight="1" x14ac:dyDescent="0.25">
      <c r="A5" s="19">
        <v>2</v>
      </c>
      <c r="B5" s="19" t="s">
        <v>62</v>
      </c>
      <c r="C5" s="21" t="s">
        <v>46</v>
      </c>
      <c r="D5" s="21" t="s">
        <v>48</v>
      </c>
      <c r="E5" s="21" t="s">
        <v>49</v>
      </c>
    </row>
    <row r="6" spans="1:5" ht="108.75" customHeight="1" x14ac:dyDescent="0.25">
      <c r="A6" s="19">
        <v>3</v>
      </c>
      <c r="B6" s="19" t="s">
        <v>63</v>
      </c>
      <c r="C6" s="21" t="s">
        <v>50</v>
      </c>
      <c r="D6" s="21" t="s">
        <v>47</v>
      </c>
      <c r="E6" s="21" t="s">
        <v>47</v>
      </c>
    </row>
    <row r="7" spans="1:5" ht="90" x14ac:dyDescent="0.25">
      <c r="A7" s="19">
        <v>4</v>
      </c>
      <c r="B7" s="19" t="s">
        <v>5</v>
      </c>
      <c r="C7" s="21" t="s">
        <v>47</v>
      </c>
      <c r="D7" s="21" t="s">
        <v>51</v>
      </c>
      <c r="E7" s="21" t="s">
        <v>47</v>
      </c>
    </row>
    <row r="8" spans="1:5" ht="90" x14ac:dyDescent="0.25">
      <c r="A8" s="19">
        <v>5</v>
      </c>
      <c r="B8" s="19" t="s">
        <v>6</v>
      </c>
      <c r="C8" s="21" t="s">
        <v>47</v>
      </c>
      <c r="D8" s="21" t="s">
        <v>47</v>
      </c>
      <c r="E8" s="21" t="s">
        <v>52</v>
      </c>
    </row>
    <row r="9" spans="1:5" ht="75" x14ac:dyDescent="0.25">
      <c r="A9" s="19">
        <v>6</v>
      </c>
      <c r="B9" s="19" t="s">
        <v>33</v>
      </c>
      <c r="C9" s="21" t="s">
        <v>47</v>
      </c>
      <c r="D9" s="21" t="s">
        <v>53</v>
      </c>
      <c r="E9" s="21" t="s">
        <v>47</v>
      </c>
    </row>
    <row r="10" spans="1:5" ht="105" x14ac:dyDescent="0.25">
      <c r="A10" s="19">
        <v>7</v>
      </c>
      <c r="B10" s="19" t="s">
        <v>64</v>
      </c>
      <c r="C10" s="21" t="s">
        <v>47</v>
      </c>
      <c r="D10" s="21" t="s">
        <v>47</v>
      </c>
      <c r="E10" s="21" t="s">
        <v>54</v>
      </c>
    </row>
    <row r="11" spans="1:5" ht="30" x14ac:dyDescent="0.25">
      <c r="A11" s="19">
        <v>8</v>
      </c>
      <c r="B11" s="19" t="s">
        <v>55</v>
      </c>
      <c r="C11" s="21" t="s">
        <v>47</v>
      </c>
      <c r="D11" s="21" t="s">
        <v>56</v>
      </c>
      <c r="E11" s="21" t="s">
        <v>47</v>
      </c>
    </row>
    <row r="12" spans="1:5" ht="60" x14ac:dyDescent="0.25">
      <c r="A12" s="19">
        <v>9</v>
      </c>
      <c r="B12" s="19" t="s">
        <v>65</v>
      </c>
      <c r="C12" s="21" t="s">
        <v>57</v>
      </c>
      <c r="D12" s="21" t="s">
        <v>58</v>
      </c>
      <c r="E12" s="21" t="s">
        <v>47</v>
      </c>
    </row>
    <row r="13" spans="1:5" ht="30" x14ac:dyDescent="0.25">
      <c r="A13" s="19">
        <v>10</v>
      </c>
      <c r="B13" s="19" t="s">
        <v>30</v>
      </c>
      <c r="C13" s="21" t="s">
        <v>47</v>
      </c>
      <c r="D13" s="21" t="s">
        <v>59</v>
      </c>
      <c r="E13" s="21" t="s">
        <v>47</v>
      </c>
    </row>
    <row r="14" spans="1:5" ht="27" customHeight="1" x14ac:dyDescent="0.35">
      <c r="A14" s="215"/>
      <c r="B14" s="216"/>
      <c r="C14" s="22" t="s">
        <v>47</v>
      </c>
      <c r="D14" s="22" t="s">
        <v>60</v>
      </c>
      <c r="E14" s="22" t="s">
        <v>61</v>
      </c>
    </row>
    <row r="15" spans="1:5" x14ac:dyDescent="0.25">
      <c r="B15" s="18"/>
    </row>
    <row r="16" spans="1:5" x14ac:dyDescent="0.25">
      <c r="B16" s="18"/>
    </row>
    <row r="17" spans="2:2" x14ac:dyDescent="0.25">
      <c r="B17" s="18"/>
    </row>
    <row r="18" spans="2:2" x14ac:dyDescent="0.25">
      <c r="B18" s="18"/>
    </row>
    <row r="19" spans="2:2" x14ac:dyDescent="0.25">
      <c r="B19" s="18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2025-01-21T11:35:23Z</dcterms:modified>
</cp:coreProperties>
</file>