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05" windowWidth="14805" windowHeight="6810"/>
  </bookViews>
  <sheets>
    <sheet name="10.2021" sheetId="1" r:id="rId1"/>
  </sheets>
  <definedNames>
    <definedName name="_xlnm.Print_Titles" localSheetId="0">'10.2021'!$64:$64</definedName>
    <definedName name="_xlnm.Print_Area" localSheetId="0">'10.2021'!$A$1:$I$152</definedName>
  </definedNames>
  <calcPr calcId="145621"/>
</workbook>
</file>

<file path=xl/calcChain.xml><?xml version="1.0" encoding="utf-8"?>
<calcChain xmlns="http://schemas.openxmlformats.org/spreadsheetml/2006/main">
  <c r="H121" i="1" l="1"/>
  <c r="H77" i="1" l="1"/>
  <c r="H78" i="1"/>
  <c r="H52" i="1" l="1"/>
  <c r="H49" i="1"/>
  <c r="H76" i="1"/>
  <c r="H21" i="1"/>
  <c r="H85" i="1"/>
  <c r="H22" i="1"/>
  <c r="H56" i="1" l="1"/>
  <c r="H60" i="1" s="1"/>
  <c r="H102" i="1" l="1"/>
  <c r="H100" i="1" l="1"/>
  <c r="H99" i="1" s="1"/>
  <c r="H36" i="1"/>
  <c r="H35" i="1" s="1"/>
  <c r="H39" i="1" s="1"/>
  <c r="H20" i="1"/>
  <c r="H112" i="1" l="1"/>
  <c r="H111" i="1" s="1"/>
  <c r="H120" i="1" l="1"/>
  <c r="H89" i="1"/>
  <c r="H128" i="1"/>
  <c r="H119" i="1" l="1"/>
  <c r="H141" i="1" l="1"/>
  <c r="H140" i="1" s="1"/>
  <c r="H125" i="1" l="1"/>
  <c r="H82" i="1"/>
  <c r="H134" i="1" l="1"/>
  <c r="H118" i="1"/>
  <c r="H14" i="1" l="1"/>
  <c r="H16" i="1" l="1"/>
  <c r="H15" i="1" l="1"/>
  <c r="H142" i="1" l="1"/>
  <c r="H18" i="1"/>
  <c r="H19" i="1" s="1"/>
  <c r="H84" i="1"/>
  <c r="H95" i="1" l="1"/>
  <c r="H54" i="1" l="1"/>
  <c r="H51" i="1" s="1"/>
  <c r="H44" i="1"/>
  <c r="H46" i="1" s="1"/>
  <c r="H30" i="1"/>
  <c r="H28" i="1"/>
  <c r="H27" i="1" l="1"/>
  <c r="H34" i="1" s="1"/>
  <c r="H145" i="1" l="1"/>
  <c r="H146" i="1" s="1"/>
  <c r="H87" i="1" l="1"/>
  <c r="H131" i="1" l="1"/>
  <c r="H115" i="1"/>
  <c r="H81" i="1" l="1"/>
  <c r="H80" i="1" s="1"/>
  <c r="H13" i="1"/>
  <c r="H71" i="1" l="1"/>
  <c r="H116" i="1" l="1"/>
  <c r="H72" i="1" l="1"/>
  <c r="H73" i="1"/>
  <c r="H70" i="1"/>
  <c r="H47" i="1" l="1"/>
  <c r="H69" i="1" l="1"/>
  <c r="H124" i="1" l="1"/>
  <c r="H75" i="1" l="1"/>
  <c r="H74" i="1"/>
  <c r="H123" i="1"/>
  <c r="H86" i="1"/>
  <c r="H50" i="1" l="1"/>
  <c r="H40" i="1"/>
  <c r="H43" i="1" s="1"/>
  <c r="H23" i="1"/>
  <c r="H26" i="1" s="1"/>
  <c r="H68" i="1" l="1"/>
  <c r="H117" i="1"/>
  <c r="H114" i="1"/>
  <c r="H110" i="1"/>
  <c r="H107" i="1"/>
  <c r="H106" i="1"/>
  <c r="H105" i="1"/>
  <c r="H113" i="1" l="1"/>
  <c r="H104" i="1"/>
  <c r="H109" i="1" l="1"/>
  <c r="H108" i="1" s="1"/>
  <c r="H138" i="1"/>
  <c r="H139" i="1"/>
  <c r="H137" i="1"/>
  <c r="H136" i="1"/>
  <c r="H98" i="1"/>
  <c r="H93" i="1"/>
  <c r="H97" i="1"/>
  <c r="H96" i="1"/>
  <c r="H94" i="1"/>
  <c r="H92" i="1" l="1"/>
  <c r="H135" i="1"/>
  <c r="H132" i="1" l="1"/>
  <c r="H133" i="1"/>
  <c r="H130" i="1"/>
  <c r="H129" i="1" l="1"/>
  <c r="H11" i="1"/>
  <c r="H59" i="1" s="1"/>
  <c r="H58" i="1" s="1"/>
  <c r="H91" i="1"/>
  <c r="H90" i="1" s="1"/>
  <c r="H127" i="1"/>
  <c r="H88" i="1"/>
  <c r="H149" i="1" l="1"/>
  <c r="H66" i="1"/>
  <c r="H148" i="1" s="1"/>
  <c r="H147" i="1" l="1"/>
</calcChain>
</file>

<file path=xl/sharedStrings.xml><?xml version="1.0" encoding="utf-8"?>
<sst xmlns="http://schemas.openxmlformats.org/spreadsheetml/2006/main" count="238" uniqueCount="107">
  <si>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</si>
  <si>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</si>
  <si>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</si>
  <si>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</si>
  <si>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</si>
  <si>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</si>
  <si>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</si>
  <si>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</si>
  <si>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</si>
  <si>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</si>
  <si>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</si>
  <si>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</si>
  <si>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</si>
  <si>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</si>
  <si>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</si>
  <si>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</si>
  <si>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</si>
  <si>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</si>
  <si>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</si>
  <si>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</si>
  <si>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</si>
  <si>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</si>
  <si>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</si>
  <si>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</si>
  <si>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</si>
  <si>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</si>
  <si>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</si>
  <si>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</si>
  <si>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</si>
  <si>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</si>
  <si>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</si>
  <si>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</si>
  <si>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</si>
  <si>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</si>
  <si>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</si>
  <si>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</si>
  <si>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</si>
  <si>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</si>
  <si>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</si>
  <si>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</si>
  <si>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</si>
  <si>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</si>
  <si>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</si>
  <si>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</si>
  <si>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</si>
  <si>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</si>
  <si>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</si>
  <si>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</si>
  <si>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</si>
  <si>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</si>
  <si>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</si>
  <si>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</si>
  <si>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</si>
  <si>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</si>
  <si>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</si>
  <si>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</si>
  <si>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</si>
  <si>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</si>
  <si>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</si>
  <si>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</si>
  <si>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</si>
  <si>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</si>
  <si>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</si>
  <si>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</si>
  <si>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</si>
  <si>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</si>
  <si>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</si>
  <si>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</si>
  <si>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</si>
  <si>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</si>
  <si>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</si>
  <si>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</si>
  <si>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</si>
  <si>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</si>
  <si>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</si>
  <si>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</si>
  <si>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</si>
  <si>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</si>
  <si>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</si>
  <si>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</si>
  <si>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</si>
  <si>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</si>
  <si>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до рішення міської ради</t>
  </si>
  <si>
    <t>1219510</t>
  </si>
  <si>
    <t>0619770</t>
  </si>
  <si>
    <t>0819241</t>
  </si>
  <si>
    <t xml:space="preserve"> - на закупівлю кисневих концентраторів та/або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</si>
  <si>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ІІ. Трансферти до спецільного фонду бюджету</t>
  </si>
  <si>
    <t>Інші субвенції з місцевого бюджету, у тому числі на співфінансування придбання мультифункціональних спортивних майданчиків</t>
  </si>
  <si>
    <t>Інші субвенції з місцевого бюджету, у тому числі співфінансування на придбання ноутбуків</t>
  </si>
  <si>
    <t xml:space="preserve"> - на підвищення кваліфікації вчителів, які забезпечують здобуття учнями 5–11(12) класів загальної  середньої освіти</t>
  </si>
  <si>
    <t xml:space="preserve">            Додаток 4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</si>
  <si>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бюджету, з них:</t>
  </si>
  <si>
    <t xml:space="preserve"> - на видатки розвитку</t>
  </si>
  <si>
    <t>Субвенція з місцевого бюджету за рахунок залишку коштів освітньої субвенції, що утворився на початок бюджетного періоду, з них:</t>
  </si>
  <si>
    <t xml:space="preserve"> - видатки розвитку, в тому числі:</t>
  </si>
  <si>
    <t xml:space="preserve"> - на придбання обладнання для оснащення ресурсних кімнат</t>
  </si>
  <si>
    <t xml:space="preserve"> - на ремонт та придбання обладнання для їдалень (харчоблоків) закладів загальної середньої освіти</t>
  </si>
  <si>
    <t>0919270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</si>
  <si>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</si>
  <si>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Інші субвенції з місцевого бюджету, у тому числі на придбання лабораторного обладнання для КНП «Криворізька міська лікарня №17» КМР»</t>
  </si>
  <si>
    <t>04550000000</t>
  </si>
  <si>
    <t>Бюджет Карпівської сільської територіальної громади</t>
  </si>
  <si>
    <t xml:space="preserve">Керуюча справами виконкому </t>
  </si>
  <si>
    <t xml:space="preserve">         Тетяна Мала</t>
  </si>
  <si>
    <t>УСЬОГО за розділами І, ІІ у тому числі:</t>
  </si>
  <si>
    <t xml:space="preserve">       27.10.2021 №841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</si>
</sst>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i/>
      <sz val="14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wrapText="1"/>
    </xf>
    <xf numFmtId="4" fontId="23" fillId="0" borderId="0" xfId="0" applyNumberFormat="1" applyFont="1" applyFill="1" applyBorder="1" applyAlignment="1">
      <alignment horizontal="left"/>
    </xf>
    <xf numFmtId="3" fontId="21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tabSelected="1" view="pageBreakPreview" zoomScale="110" zoomScaleNormal="100" zoomScaleSheetLayoutView="110" workbookViewId="0">
      <selection activeCell="G6" sqref="G6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91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82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99" t="s">
        <v>106</v>
      </c>
      <c r="H3" s="99"/>
      <c r="I3" s="1"/>
      <c r="J3" s="1"/>
      <c r="K3" s="1"/>
      <c r="L3" s="1"/>
      <c r="M3" s="1"/>
      <c r="N3" s="1"/>
      <c r="O3" s="1"/>
    </row>
    <row r="4" spans="1:15" ht="18.75" x14ac:dyDescent="0.3">
      <c r="A4" s="77" t="s">
        <v>0</v>
      </c>
      <c r="B4" s="78"/>
      <c r="C4" s="78"/>
      <c r="D4" s="78"/>
      <c r="E4" s="78"/>
      <c r="F4" s="78"/>
      <c r="G4" s="78"/>
      <c r="H4" s="78"/>
      <c r="I4" s="78"/>
      <c r="J4" s="1"/>
      <c r="K4" s="1"/>
      <c r="L4" s="1"/>
      <c r="M4" s="1"/>
      <c r="N4" s="1"/>
      <c r="O4" s="1"/>
    </row>
    <row r="5" spans="1:15" ht="18.75" x14ac:dyDescent="0.3">
      <c r="A5" s="79" t="s">
        <v>1</v>
      </c>
      <c r="B5" s="8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81" t="s">
        <v>2</v>
      </c>
      <c r="B6" s="8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62" t="s">
        <v>3</v>
      </c>
      <c r="B7" s="63"/>
      <c r="C7" s="63"/>
      <c r="D7" s="63"/>
      <c r="E7" s="63"/>
      <c r="F7" s="63"/>
      <c r="G7" s="63"/>
      <c r="H7" s="63"/>
      <c r="I7" s="63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51" t="s">
        <v>6</v>
      </c>
      <c r="C9" s="52"/>
      <c r="D9" s="52"/>
      <c r="E9" s="52"/>
      <c r="F9" s="52"/>
      <c r="G9" s="53"/>
      <c r="H9" s="54" t="s">
        <v>7</v>
      </c>
      <c r="I9" s="55"/>
      <c r="J9" s="1"/>
      <c r="K9" s="1"/>
      <c r="L9" s="1"/>
      <c r="M9" s="1"/>
      <c r="N9" s="1"/>
      <c r="O9" s="1"/>
    </row>
    <row r="10" spans="1:15" ht="21" customHeight="1" x14ac:dyDescent="0.3">
      <c r="A10" s="40" t="s">
        <v>9</v>
      </c>
      <c r="B10" s="41"/>
      <c r="C10" s="41"/>
      <c r="D10" s="41"/>
      <c r="E10" s="41"/>
      <c r="F10" s="41"/>
      <c r="G10" s="41"/>
      <c r="H10" s="41"/>
      <c r="I10" s="42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37" t="s">
        <v>22</v>
      </c>
      <c r="C11" s="49"/>
      <c r="D11" s="49"/>
      <c r="E11" s="49"/>
      <c r="F11" s="49"/>
      <c r="G11" s="50"/>
      <c r="H11" s="43">
        <f>H12</f>
        <v>1120601700</v>
      </c>
      <c r="I11" s="48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45" t="s">
        <v>12</v>
      </c>
      <c r="C12" s="46"/>
      <c r="D12" s="46"/>
      <c r="E12" s="46"/>
      <c r="F12" s="46"/>
      <c r="G12" s="47"/>
      <c r="H12" s="27">
        <v>1120601700</v>
      </c>
      <c r="I12" s="28"/>
      <c r="J12" s="1"/>
      <c r="K12" s="1"/>
      <c r="L12" s="1"/>
      <c r="M12" s="1"/>
      <c r="N12" s="1"/>
      <c r="O12" s="1"/>
    </row>
    <row r="13" spans="1:15" ht="49.15" customHeight="1" x14ac:dyDescent="0.3">
      <c r="A13" s="22">
        <v>41034500</v>
      </c>
      <c r="B13" s="37" t="s">
        <v>64</v>
      </c>
      <c r="C13" s="49"/>
      <c r="D13" s="49"/>
      <c r="E13" s="49"/>
      <c r="F13" s="49"/>
      <c r="G13" s="50"/>
      <c r="H13" s="43">
        <f>H14</f>
        <v>50265500</v>
      </c>
      <c r="I13" s="48"/>
      <c r="J13" s="1"/>
      <c r="K13" s="1"/>
      <c r="L13" s="1"/>
      <c r="M13" s="1"/>
      <c r="N13" s="1"/>
      <c r="O13" s="1"/>
    </row>
    <row r="14" spans="1:15" ht="18" customHeight="1" x14ac:dyDescent="0.3">
      <c r="A14" s="17">
        <v>99000000000</v>
      </c>
      <c r="B14" s="45" t="s">
        <v>12</v>
      </c>
      <c r="C14" s="46"/>
      <c r="D14" s="46"/>
      <c r="E14" s="46"/>
      <c r="F14" s="46"/>
      <c r="G14" s="47"/>
      <c r="H14" s="27">
        <f>30308600+19956900</f>
        <v>50265500</v>
      </c>
      <c r="I14" s="28"/>
      <c r="J14" s="1"/>
      <c r="K14" s="1"/>
      <c r="L14" s="1"/>
      <c r="M14" s="1"/>
      <c r="N14" s="1"/>
      <c r="O14" s="1"/>
    </row>
    <row r="15" spans="1:15" ht="75.599999999999994" customHeight="1" x14ac:dyDescent="0.3">
      <c r="A15" s="22">
        <v>41035600</v>
      </c>
      <c r="B15" s="37" t="s">
        <v>80</v>
      </c>
      <c r="C15" s="49"/>
      <c r="D15" s="49"/>
      <c r="E15" s="49"/>
      <c r="F15" s="49"/>
      <c r="G15" s="50"/>
      <c r="H15" s="43">
        <f>H17</f>
        <v>1500000</v>
      </c>
      <c r="I15" s="48"/>
      <c r="J15" s="1"/>
      <c r="K15" s="1"/>
      <c r="L15" s="1"/>
      <c r="M15" s="1"/>
      <c r="N15" s="1"/>
      <c r="O15" s="1"/>
    </row>
    <row r="16" spans="1:15" ht="18" customHeight="1" x14ac:dyDescent="0.3">
      <c r="A16" s="15"/>
      <c r="B16" s="45" t="s">
        <v>81</v>
      </c>
      <c r="C16" s="88"/>
      <c r="D16" s="88"/>
      <c r="E16" s="88"/>
      <c r="F16" s="88"/>
      <c r="G16" s="89"/>
      <c r="H16" s="27">
        <f>H17</f>
        <v>1500000</v>
      </c>
      <c r="I16" s="92"/>
      <c r="J16" s="1"/>
      <c r="K16" s="1"/>
      <c r="L16" s="1"/>
      <c r="M16" s="1"/>
      <c r="N16" s="1"/>
      <c r="O16" s="1"/>
    </row>
    <row r="17" spans="1:15" ht="18" customHeight="1" x14ac:dyDescent="0.3">
      <c r="A17" s="14">
        <v>99000000000</v>
      </c>
      <c r="B17" s="45" t="s">
        <v>12</v>
      </c>
      <c r="C17" s="46"/>
      <c r="D17" s="46"/>
      <c r="E17" s="46"/>
      <c r="F17" s="46"/>
      <c r="G17" s="47"/>
      <c r="H17" s="27">
        <v>1500000</v>
      </c>
      <c r="I17" s="28"/>
      <c r="J17" s="1"/>
      <c r="K17" s="1"/>
      <c r="L17" s="1"/>
      <c r="M17" s="1"/>
      <c r="N17" s="1"/>
      <c r="O17" s="1"/>
    </row>
    <row r="18" spans="1:15" ht="282" customHeight="1" x14ac:dyDescent="0.3">
      <c r="A18" s="23">
        <v>41050400</v>
      </c>
      <c r="B18" s="37" t="s">
        <v>78</v>
      </c>
      <c r="C18" s="49"/>
      <c r="D18" s="49"/>
      <c r="E18" s="49"/>
      <c r="F18" s="49"/>
      <c r="G18" s="50"/>
      <c r="H18" s="64">
        <f>H22</f>
        <v>757396.5</v>
      </c>
      <c r="I18" s="65"/>
      <c r="J18" s="1"/>
      <c r="K18" s="1"/>
      <c r="L18" s="1"/>
      <c r="M18" s="1"/>
      <c r="N18" s="1"/>
      <c r="O18" s="1"/>
    </row>
    <row r="19" spans="1:15" ht="18.75" x14ac:dyDescent="0.3">
      <c r="A19" s="14">
        <v>99000000000</v>
      </c>
      <c r="B19" s="45" t="s">
        <v>12</v>
      </c>
      <c r="C19" s="46"/>
      <c r="D19" s="46"/>
      <c r="E19" s="46"/>
      <c r="F19" s="46"/>
      <c r="G19" s="47"/>
      <c r="H19" s="73">
        <f>H18</f>
        <v>757396.5</v>
      </c>
      <c r="I19" s="74"/>
      <c r="J19" s="1"/>
      <c r="K19" s="1"/>
      <c r="L19" s="1"/>
      <c r="M19" s="1"/>
      <c r="N19" s="1"/>
      <c r="O19" s="1"/>
    </row>
    <row r="20" spans="1:15" ht="129.75" customHeight="1" x14ac:dyDescent="0.3">
      <c r="A20" s="23">
        <v>41050900</v>
      </c>
      <c r="B20" s="37" t="s">
        <v>92</v>
      </c>
      <c r="C20" s="49"/>
      <c r="D20" s="49"/>
      <c r="E20" s="49"/>
      <c r="F20" s="49"/>
      <c r="G20" s="50"/>
      <c r="H20" s="90">
        <f>H21</f>
        <v>10134492.140000001</v>
      </c>
      <c r="I20" s="91"/>
      <c r="J20" s="1"/>
      <c r="K20" s="1"/>
      <c r="L20" s="1"/>
      <c r="M20" s="1"/>
      <c r="N20" s="1"/>
      <c r="O20" s="1"/>
    </row>
    <row r="21" spans="1:15" ht="18.75" x14ac:dyDescent="0.3">
      <c r="A21" s="15"/>
      <c r="B21" s="37" t="s">
        <v>93</v>
      </c>
      <c r="C21" s="38"/>
      <c r="D21" s="38"/>
      <c r="E21" s="38"/>
      <c r="F21" s="38"/>
      <c r="G21" s="39"/>
      <c r="H21" s="90">
        <f>9413091.14+721401</f>
        <v>10134492.140000001</v>
      </c>
      <c r="I21" s="91"/>
      <c r="J21" s="1"/>
      <c r="K21" s="1"/>
      <c r="L21" s="1"/>
      <c r="M21" s="1"/>
      <c r="N21" s="1"/>
      <c r="O21" s="1"/>
    </row>
    <row r="22" spans="1:15" ht="18" customHeight="1" x14ac:dyDescent="0.3">
      <c r="A22" s="21" t="s">
        <v>16</v>
      </c>
      <c r="B22" s="45" t="s">
        <v>15</v>
      </c>
      <c r="C22" s="46"/>
      <c r="D22" s="46"/>
      <c r="E22" s="46"/>
      <c r="F22" s="46"/>
      <c r="G22" s="47"/>
      <c r="H22" s="73">
        <f>940356.54-182960.04</f>
        <v>757396.5</v>
      </c>
      <c r="I22" s="74"/>
      <c r="J22" s="1"/>
      <c r="K22" s="1"/>
      <c r="L22" s="1"/>
      <c r="M22" s="1"/>
      <c r="N22" s="1"/>
      <c r="O22" s="1"/>
    </row>
    <row r="23" spans="1:15" ht="50.45" customHeight="1" x14ac:dyDescent="0.3">
      <c r="A23" s="7">
        <v>41051000</v>
      </c>
      <c r="B23" s="37" t="s">
        <v>49</v>
      </c>
      <c r="C23" s="38"/>
      <c r="D23" s="38"/>
      <c r="E23" s="38"/>
      <c r="F23" s="38"/>
      <c r="G23" s="39"/>
      <c r="H23" s="43">
        <f>SUM(H24:I25)</f>
        <v>4609308</v>
      </c>
      <c r="I23" s="48"/>
      <c r="J23" s="1"/>
      <c r="K23" s="1"/>
      <c r="L23" s="1"/>
      <c r="M23" s="1"/>
      <c r="N23" s="1"/>
      <c r="O23" s="1"/>
    </row>
    <row r="24" spans="1:15" ht="19.899999999999999" customHeight="1" x14ac:dyDescent="0.3">
      <c r="A24" s="7"/>
      <c r="B24" s="37" t="s">
        <v>53</v>
      </c>
      <c r="C24" s="38"/>
      <c r="D24" s="38"/>
      <c r="E24" s="38"/>
      <c r="F24" s="38"/>
      <c r="G24" s="39"/>
      <c r="H24" s="43">
        <v>4020899</v>
      </c>
      <c r="I24" s="48"/>
      <c r="J24" s="1"/>
      <c r="K24" s="1"/>
      <c r="L24" s="1"/>
      <c r="M24" s="1"/>
      <c r="N24" s="1"/>
      <c r="O24" s="1"/>
    </row>
    <row r="25" spans="1:15" ht="16.899999999999999" customHeight="1" x14ac:dyDescent="0.3">
      <c r="A25" s="7"/>
      <c r="B25" s="37" t="s">
        <v>50</v>
      </c>
      <c r="C25" s="38"/>
      <c r="D25" s="38"/>
      <c r="E25" s="38"/>
      <c r="F25" s="38"/>
      <c r="G25" s="39"/>
      <c r="H25" s="43">
        <v>588409</v>
      </c>
      <c r="I25" s="48"/>
      <c r="J25" s="1"/>
      <c r="K25" s="1"/>
      <c r="L25" s="1"/>
      <c r="M25" s="1"/>
      <c r="N25" s="1"/>
      <c r="O25" s="1"/>
    </row>
    <row r="26" spans="1:15" ht="24.6" customHeight="1" x14ac:dyDescent="0.3">
      <c r="A26" s="9" t="s">
        <v>16</v>
      </c>
      <c r="B26" s="45" t="s">
        <v>15</v>
      </c>
      <c r="C26" s="46"/>
      <c r="D26" s="46"/>
      <c r="E26" s="46"/>
      <c r="F26" s="46"/>
      <c r="G26" s="47"/>
      <c r="H26" s="27">
        <f>H23</f>
        <v>4609308</v>
      </c>
      <c r="I26" s="28"/>
      <c r="J26" s="1"/>
      <c r="K26" s="1"/>
      <c r="L26" s="1"/>
      <c r="M26" s="1"/>
      <c r="N26" s="1"/>
      <c r="O26" s="1"/>
    </row>
    <row r="27" spans="1:15" ht="68.45" customHeight="1" x14ac:dyDescent="0.3">
      <c r="A27" s="15">
        <v>41051400</v>
      </c>
      <c r="B27" s="37" t="s">
        <v>69</v>
      </c>
      <c r="C27" s="38"/>
      <c r="D27" s="38"/>
      <c r="E27" s="38"/>
      <c r="F27" s="38"/>
      <c r="G27" s="39"/>
      <c r="H27" s="43">
        <f>H28+H30</f>
        <v>14393094</v>
      </c>
      <c r="I27" s="48"/>
      <c r="J27" s="1"/>
      <c r="K27" s="1"/>
      <c r="L27" s="1"/>
      <c r="M27" s="1"/>
      <c r="N27" s="1"/>
      <c r="O27" s="1"/>
    </row>
    <row r="28" spans="1:15" ht="24.6" customHeight="1" x14ac:dyDescent="0.3">
      <c r="A28" s="15"/>
      <c r="B28" s="45" t="s">
        <v>70</v>
      </c>
      <c r="C28" s="88"/>
      <c r="D28" s="88"/>
      <c r="E28" s="88"/>
      <c r="F28" s="88"/>
      <c r="G28" s="89"/>
      <c r="H28" s="27">
        <f>H29</f>
        <v>10626089</v>
      </c>
      <c r="I28" s="92"/>
      <c r="J28" s="1"/>
      <c r="K28" s="1"/>
      <c r="L28" s="1"/>
      <c r="M28" s="1"/>
      <c r="N28" s="1"/>
      <c r="O28" s="1"/>
    </row>
    <row r="29" spans="1:15" ht="36" customHeight="1" x14ac:dyDescent="0.3">
      <c r="A29" s="15"/>
      <c r="B29" s="37" t="s">
        <v>71</v>
      </c>
      <c r="C29" s="38"/>
      <c r="D29" s="38"/>
      <c r="E29" s="38"/>
      <c r="F29" s="38"/>
      <c r="G29" s="39"/>
      <c r="H29" s="43">
        <v>10626089</v>
      </c>
      <c r="I29" s="48"/>
      <c r="J29" s="1"/>
      <c r="K29" s="1"/>
      <c r="L29" s="1"/>
      <c r="M29" s="1"/>
      <c r="N29" s="1"/>
      <c r="O29" s="1"/>
    </row>
    <row r="30" spans="1:15" ht="24.6" customHeight="1" x14ac:dyDescent="0.3">
      <c r="A30" s="15"/>
      <c r="B30" s="45" t="s">
        <v>72</v>
      </c>
      <c r="C30" s="88"/>
      <c r="D30" s="88"/>
      <c r="E30" s="88"/>
      <c r="F30" s="88"/>
      <c r="G30" s="89"/>
      <c r="H30" s="27">
        <f>SUM(H31:I33)</f>
        <v>3767005</v>
      </c>
      <c r="I30" s="92"/>
      <c r="J30" s="1"/>
      <c r="K30" s="1"/>
      <c r="L30" s="1"/>
      <c r="M30" s="1"/>
      <c r="N30" s="1"/>
      <c r="O30" s="1"/>
    </row>
    <row r="31" spans="1:15" ht="24.6" customHeight="1" x14ac:dyDescent="0.3">
      <c r="A31" s="15"/>
      <c r="B31" s="37" t="s">
        <v>73</v>
      </c>
      <c r="C31" s="38"/>
      <c r="D31" s="38"/>
      <c r="E31" s="38"/>
      <c r="F31" s="38"/>
      <c r="G31" s="39"/>
      <c r="H31" s="43">
        <v>211560</v>
      </c>
      <c r="I31" s="48"/>
      <c r="J31" s="1"/>
      <c r="K31" s="1"/>
      <c r="L31" s="1"/>
      <c r="M31" s="1"/>
      <c r="N31" s="1"/>
      <c r="O31" s="1"/>
    </row>
    <row r="32" spans="1:15" ht="46.9" customHeight="1" x14ac:dyDescent="0.3">
      <c r="A32" s="15"/>
      <c r="B32" s="37" t="s">
        <v>90</v>
      </c>
      <c r="C32" s="38"/>
      <c r="D32" s="38"/>
      <c r="E32" s="38"/>
      <c r="F32" s="38"/>
      <c r="G32" s="39"/>
      <c r="H32" s="43">
        <v>3442035</v>
      </c>
      <c r="I32" s="48"/>
      <c r="J32" s="1"/>
      <c r="K32" s="1"/>
      <c r="L32" s="1"/>
      <c r="M32" s="1"/>
      <c r="N32" s="1"/>
      <c r="O32" s="1"/>
    </row>
    <row r="33" spans="1:15" ht="47.45" customHeight="1" x14ac:dyDescent="0.3">
      <c r="A33" s="15"/>
      <c r="B33" s="37" t="s">
        <v>74</v>
      </c>
      <c r="C33" s="38"/>
      <c r="D33" s="38"/>
      <c r="E33" s="38"/>
      <c r="F33" s="38"/>
      <c r="G33" s="39"/>
      <c r="H33" s="43">
        <v>113410</v>
      </c>
      <c r="I33" s="48"/>
      <c r="J33" s="1"/>
      <c r="K33" s="1"/>
      <c r="L33" s="1"/>
      <c r="M33" s="1"/>
      <c r="N33" s="1"/>
      <c r="O33" s="1"/>
    </row>
    <row r="34" spans="1:15" ht="30" customHeight="1" x14ac:dyDescent="0.3">
      <c r="A34" s="9" t="s">
        <v>16</v>
      </c>
      <c r="B34" s="45" t="s">
        <v>15</v>
      </c>
      <c r="C34" s="46"/>
      <c r="D34" s="46"/>
      <c r="E34" s="46"/>
      <c r="F34" s="46"/>
      <c r="G34" s="47"/>
      <c r="H34" s="27">
        <f>H27</f>
        <v>14393094</v>
      </c>
      <c r="I34" s="28"/>
      <c r="J34" s="1"/>
      <c r="K34" s="1"/>
      <c r="L34" s="1"/>
      <c r="M34" s="1"/>
      <c r="N34" s="1"/>
      <c r="O34" s="1"/>
    </row>
    <row r="35" spans="1:15" ht="47.45" customHeight="1" x14ac:dyDescent="0.3">
      <c r="A35" s="23">
        <v>41051100</v>
      </c>
      <c r="B35" s="37" t="s">
        <v>94</v>
      </c>
      <c r="C35" s="38"/>
      <c r="D35" s="38"/>
      <c r="E35" s="38"/>
      <c r="F35" s="38"/>
      <c r="G35" s="39"/>
      <c r="H35" s="43">
        <f>H36</f>
        <v>883211</v>
      </c>
      <c r="I35" s="48"/>
      <c r="J35" s="1"/>
      <c r="K35" s="1"/>
      <c r="L35" s="1"/>
      <c r="M35" s="1"/>
      <c r="N35" s="1"/>
      <c r="O35" s="1"/>
    </row>
    <row r="36" spans="1:15" ht="18.75" x14ac:dyDescent="0.3">
      <c r="A36" s="7"/>
      <c r="B36" s="37" t="s">
        <v>95</v>
      </c>
      <c r="C36" s="38"/>
      <c r="D36" s="38"/>
      <c r="E36" s="38"/>
      <c r="F36" s="38"/>
      <c r="G36" s="39"/>
      <c r="H36" s="43">
        <f>H37+H38</f>
        <v>883211</v>
      </c>
      <c r="I36" s="48"/>
      <c r="J36" s="1"/>
      <c r="K36" s="1"/>
      <c r="L36" s="1"/>
      <c r="M36" s="1"/>
      <c r="N36" s="1"/>
      <c r="O36" s="1"/>
    </row>
    <row r="37" spans="1:15" ht="34.5" customHeight="1" x14ac:dyDescent="0.3">
      <c r="A37" s="7"/>
      <c r="B37" s="37" t="s">
        <v>96</v>
      </c>
      <c r="C37" s="49"/>
      <c r="D37" s="49"/>
      <c r="E37" s="49"/>
      <c r="F37" s="49"/>
      <c r="G37" s="50"/>
      <c r="H37" s="43">
        <v>184780</v>
      </c>
      <c r="I37" s="48"/>
      <c r="J37" s="1"/>
      <c r="K37" s="1"/>
      <c r="L37" s="1"/>
      <c r="M37" s="1"/>
      <c r="N37" s="1"/>
      <c r="O37" s="1"/>
    </row>
    <row r="38" spans="1:15" ht="38.25" customHeight="1" x14ac:dyDescent="0.3">
      <c r="A38" s="7"/>
      <c r="B38" s="37" t="s">
        <v>97</v>
      </c>
      <c r="C38" s="49"/>
      <c r="D38" s="49"/>
      <c r="E38" s="49"/>
      <c r="F38" s="49"/>
      <c r="G38" s="50"/>
      <c r="H38" s="43">
        <v>698431</v>
      </c>
      <c r="I38" s="48"/>
      <c r="J38" s="1"/>
      <c r="K38" s="1"/>
      <c r="L38" s="1"/>
      <c r="M38" s="1"/>
      <c r="N38" s="1"/>
      <c r="O38" s="1"/>
    </row>
    <row r="39" spans="1:15" ht="24.6" customHeight="1" x14ac:dyDescent="0.3">
      <c r="A39" s="9" t="s">
        <v>16</v>
      </c>
      <c r="B39" s="45" t="s">
        <v>15</v>
      </c>
      <c r="C39" s="46"/>
      <c r="D39" s="46"/>
      <c r="E39" s="46"/>
      <c r="F39" s="46"/>
      <c r="G39" s="47"/>
      <c r="H39" s="27">
        <f>H35</f>
        <v>883211</v>
      </c>
      <c r="I39" s="28"/>
      <c r="J39" s="1"/>
      <c r="K39" s="1"/>
      <c r="L39" s="1"/>
      <c r="M39" s="1"/>
      <c r="N39" s="1"/>
      <c r="O39" s="1"/>
    </row>
    <row r="40" spans="1:15" ht="66" customHeight="1" x14ac:dyDescent="0.3">
      <c r="A40" s="7">
        <v>41051200</v>
      </c>
      <c r="B40" s="37" t="s">
        <v>59</v>
      </c>
      <c r="C40" s="38"/>
      <c r="D40" s="38"/>
      <c r="E40" s="38"/>
      <c r="F40" s="38"/>
      <c r="G40" s="39"/>
      <c r="H40" s="43">
        <f>SUM(H41:I42)</f>
        <v>3836239</v>
      </c>
      <c r="I40" s="48"/>
      <c r="J40" s="1"/>
      <c r="K40" s="1"/>
      <c r="L40" s="1"/>
      <c r="M40" s="1"/>
      <c r="N40" s="1"/>
      <c r="O40" s="1"/>
    </row>
    <row r="41" spans="1:15" ht="19.149999999999999" customHeight="1" x14ac:dyDescent="0.3">
      <c r="A41" s="7"/>
      <c r="B41" s="37" t="s">
        <v>51</v>
      </c>
      <c r="C41" s="38"/>
      <c r="D41" s="38"/>
      <c r="E41" s="38"/>
      <c r="F41" s="38"/>
      <c r="G41" s="39"/>
      <c r="H41" s="43">
        <v>2544880</v>
      </c>
      <c r="I41" s="48"/>
      <c r="J41" s="1"/>
      <c r="K41" s="1"/>
      <c r="L41" s="1"/>
      <c r="M41" s="1"/>
      <c r="N41" s="1"/>
      <c r="O41" s="1"/>
    </row>
    <row r="42" spans="1:15" ht="18.600000000000001" customHeight="1" x14ac:dyDescent="0.3">
      <c r="A42" s="7"/>
      <c r="B42" s="37" t="s">
        <v>52</v>
      </c>
      <c r="C42" s="49"/>
      <c r="D42" s="49"/>
      <c r="E42" s="49"/>
      <c r="F42" s="49"/>
      <c r="G42" s="50"/>
      <c r="H42" s="43">
        <v>1291359</v>
      </c>
      <c r="I42" s="48"/>
      <c r="J42" s="1"/>
      <c r="K42" s="1"/>
      <c r="L42" s="1"/>
      <c r="M42" s="1"/>
      <c r="N42" s="1"/>
      <c r="O42" s="1"/>
    </row>
    <row r="43" spans="1:15" ht="21" customHeight="1" x14ac:dyDescent="0.3">
      <c r="A43" s="9" t="s">
        <v>16</v>
      </c>
      <c r="B43" s="45" t="s">
        <v>15</v>
      </c>
      <c r="C43" s="46"/>
      <c r="D43" s="46"/>
      <c r="E43" s="46"/>
      <c r="F43" s="46"/>
      <c r="G43" s="47"/>
      <c r="H43" s="27">
        <f>H40</f>
        <v>3836239</v>
      </c>
      <c r="I43" s="28"/>
      <c r="J43" s="1"/>
      <c r="K43" s="1"/>
      <c r="L43" s="1"/>
      <c r="M43" s="1"/>
      <c r="N43" s="1"/>
      <c r="O43" s="1"/>
    </row>
    <row r="44" spans="1:15" ht="67.900000000000006" customHeight="1" x14ac:dyDescent="0.3">
      <c r="A44" s="12" t="s">
        <v>77</v>
      </c>
      <c r="B44" s="37" t="s">
        <v>75</v>
      </c>
      <c r="C44" s="38"/>
      <c r="D44" s="38"/>
      <c r="E44" s="38"/>
      <c r="F44" s="38"/>
      <c r="G44" s="39"/>
      <c r="H44" s="43">
        <f>H45</f>
        <v>322222</v>
      </c>
      <c r="I44" s="48"/>
      <c r="J44" s="1"/>
      <c r="K44" s="1"/>
      <c r="L44" s="1"/>
      <c r="M44" s="1"/>
      <c r="N44" s="1"/>
      <c r="O44" s="1"/>
    </row>
    <row r="45" spans="1:15" ht="33.6" customHeight="1" x14ac:dyDescent="0.3">
      <c r="A45" s="20"/>
      <c r="B45" s="37" t="s">
        <v>76</v>
      </c>
      <c r="C45" s="38"/>
      <c r="D45" s="38"/>
      <c r="E45" s="38"/>
      <c r="F45" s="38"/>
      <c r="G45" s="39"/>
      <c r="H45" s="75">
        <v>322222</v>
      </c>
      <c r="I45" s="76"/>
      <c r="J45" s="1"/>
      <c r="K45" s="1"/>
      <c r="L45" s="1"/>
      <c r="M45" s="1"/>
      <c r="N45" s="1"/>
      <c r="O45" s="1"/>
    </row>
    <row r="46" spans="1:15" ht="21" customHeight="1" x14ac:dyDescent="0.3">
      <c r="A46" s="20" t="s">
        <v>16</v>
      </c>
      <c r="B46" s="45" t="s">
        <v>15</v>
      </c>
      <c r="C46" s="46"/>
      <c r="D46" s="46"/>
      <c r="E46" s="46"/>
      <c r="F46" s="46"/>
      <c r="G46" s="47"/>
      <c r="H46" s="27">
        <f>H44</f>
        <v>322222</v>
      </c>
      <c r="I46" s="28"/>
      <c r="J46" s="1"/>
      <c r="K46" s="1"/>
      <c r="L46" s="1"/>
      <c r="M46" s="1"/>
      <c r="N46" s="1"/>
      <c r="O46" s="1"/>
    </row>
    <row r="47" spans="1:15" ht="24" customHeight="1" x14ac:dyDescent="0.3">
      <c r="A47" s="22">
        <v>41053900</v>
      </c>
      <c r="B47" s="37" t="s">
        <v>54</v>
      </c>
      <c r="C47" s="38"/>
      <c r="D47" s="38"/>
      <c r="E47" s="38"/>
      <c r="F47" s="38"/>
      <c r="G47" s="39"/>
      <c r="H47" s="43">
        <f>SUM(H48:I49)</f>
        <v>15699831</v>
      </c>
      <c r="I47" s="48"/>
      <c r="J47" s="1"/>
      <c r="K47" s="1"/>
      <c r="L47" s="1"/>
      <c r="M47" s="1"/>
      <c r="N47" s="1"/>
      <c r="O47" s="1"/>
    </row>
    <row r="48" spans="1:15" ht="30" customHeight="1" x14ac:dyDescent="0.3">
      <c r="A48" s="22"/>
      <c r="B48" s="37" t="s">
        <v>60</v>
      </c>
      <c r="C48" s="38"/>
      <c r="D48" s="38"/>
      <c r="E48" s="38"/>
      <c r="F48" s="38"/>
      <c r="G48" s="39"/>
      <c r="H48" s="43">
        <v>739831</v>
      </c>
      <c r="I48" s="48"/>
      <c r="J48" s="1"/>
      <c r="K48" s="1"/>
      <c r="L48" s="1"/>
      <c r="M48" s="1"/>
      <c r="N48" s="1"/>
      <c r="O48" s="1"/>
    </row>
    <row r="49" spans="1:15" ht="34.15" customHeight="1" x14ac:dyDescent="0.3">
      <c r="A49" s="23"/>
      <c r="B49" s="37" t="s">
        <v>61</v>
      </c>
      <c r="C49" s="38"/>
      <c r="D49" s="38"/>
      <c r="E49" s="38"/>
      <c r="F49" s="38"/>
      <c r="G49" s="39"/>
      <c r="H49" s="43">
        <f>10430000+5110000-380000-200000</f>
        <v>14960000</v>
      </c>
      <c r="I49" s="48"/>
      <c r="J49" s="1"/>
      <c r="K49" s="1"/>
      <c r="L49" s="1"/>
      <c r="M49" s="1"/>
      <c r="N49" s="1"/>
      <c r="O49" s="1"/>
    </row>
    <row r="50" spans="1:15" ht="16.899999999999999" customHeight="1" x14ac:dyDescent="0.3">
      <c r="A50" s="17">
        <v>4100000000</v>
      </c>
      <c r="B50" s="45" t="s">
        <v>15</v>
      </c>
      <c r="C50" s="46"/>
      <c r="D50" s="46"/>
      <c r="E50" s="46"/>
      <c r="F50" s="46"/>
      <c r="G50" s="47"/>
      <c r="H50" s="27">
        <f>H47</f>
        <v>15699831</v>
      </c>
      <c r="I50" s="28"/>
      <c r="J50" s="1"/>
      <c r="K50" s="1"/>
      <c r="L50" s="1"/>
      <c r="M50" s="1"/>
      <c r="N50" s="1"/>
      <c r="O50" s="1"/>
    </row>
    <row r="51" spans="1:15" ht="69" customHeight="1" x14ac:dyDescent="0.3">
      <c r="A51" s="23">
        <v>41055000</v>
      </c>
      <c r="B51" s="37" t="s">
        <v>57</v>
      </c>
      <c r="C51" s="38"/>
      <c r="D51" s="38"/>
      <c r="E51" s="38"/>
      <c r="F51" s="38"/>
      <c r="G51" s="39"/>
      <c r="H51" s="43">
        <f>H54</f>
        <v>57684096</v>
      </c>
      <c r="I51" s="48"/>
      <c r="J51" s="1"/>
      <c r="K51" s="1"/>
      <c r="L51" s="1"/>
      <c r="M51" s="1"/>
      <c r="N51" s="1"/>
      <c r="O51" s="1"/>
    </row>
    <row r="52" spans="1:15" ht="31.9" customHeight="1" x14ac:dyDescent="0.3">
      <c r="A52" s="23"/>
      <c r="B52" s="37" t="s">
        <v>58</v>
      </c>
      <c r="C52" s="38"/>
      <c r="D52" s="38"/>
      <c r="E52" s="38"/>
      <c r="F52" s="38"/>
      <c r="G52" s="39"/>
      <c r="H52" s="43">
        <f>15804791+7902405-1000000</f>
        <v>22707196</v>
      </c>
      <c r="I52" s="48"/>
      <c r="J52" s="1"/>
      <c r="K52" s="1"/>
      <c r="L52" s="1"/>
      <c r="M52" s="1"/>
      <c r="N52" s="1"/>
      <c r="O52" s="1"/>
    </row>
    <row r="53" spans="1:15" ht="105" customHeight="1" x14ac:dyDescent="0.3">
      <c r="A53" s="22"/>
      <c r="B53" s="37" t="s">
        <v>86</v>
      </c>
      <c r="C53" s="38"/>
      <c r="D53" s="38"/>
      <c r="E53" s="38"/>
      <c r="F53" s="38"/>
      <c r="G53" s="39"/>
      <c r="H53" s="43">
        <v>34976900</v>
      </c>
      <c r="I53" s="48"/>
      <c r="J53" s="1"/>
      <c r="K53" s="1"/>
      <c r="L53" s="1"/>
      <c r="M53" s="1"/>
      <c r="N53" s="1"/>
      <c r="O53" s="1"/>
    </row>
    <row r="54" spans="1:15" ht="20.45" customHeight="1" x14ac:dyDescent="0.3">
      <c r="A54" s="20" t="s">
        <v>16</v>
      </c>
      <c r="B54" s="45" t="s">
        <v>15</v>
      </c>
      <c r="C54" s="46"/>
      <c r="D54" s="46"/>
      <c r="E54" s="46"/>
      <c r="F54" s="46"/>
      <c r="G54" s="47"/>
      <c r="H54" s="27">
        <f>SUM(H52:I53)</f>
        <v>57684096</v>
      </c>
      <c r="I54" s="28"/>
      <c r="J54" s="1"/>
      <c r="K54" s="1"/>
      <c r="L54" s="1"/>
      <c r="M54" s="1"/>
      <c r="N54" s="1"/>
      <c r="O54" s="1"/>
    </row>
    <row r="55" spans="1:15" ht="20.45" customHeight="1" x14ac:dyDescent="0.3">
      <c r="A55" s="40" t="s">
        <v>87</v>
      </c>
      <c r="B55" s="41"/>
      <c r="C55" s="41"/>
      <c r="D55" s="41"/>
      <c r="E55" s="41"/>
      <c r="F55" s="41"/>
      <c r="G55" s="41"/>
      <c r="H55" s="41"/>
      <c r="I55" s="42"/>
      <c r="J55" s="1"/>
      <c r="K55" s="1"/>
      <c r="L55" s="1"/>
      <c r="M55" s="1"/>
      <c r="N55" s="1"/>
      <c r="O55" s="1"/>
    </row>
    <row r="56" spans="1:15" ht="30.75" customHeight="1" x14ac:dyDescent="0.3">
      <c r="A56" s="20" t="s">
        <v>101</v>
      </c>
      <c r="B56" s="45" t="s">
        <v>102</v>
      </c>
      <c r="C56" s="46"/>
      <c r="D56" s="46"/>
      <c r="E56" s="46"/>
      <c r="F56" s="46"/>
      <c r="G56" s="47"/>
      <c r="H56" s="27">
        <f>H57</f>
        <v>250000</v>
      </c>
      <c r="I56" s="28"/>
      <c r="J56" s="1"/>
      <c r="K56" s="1"/>
      <c r="L56" s="1"/>
      <c r="M56" s="1"/>
      <c r="N56" s="1"/>
      <c r="O56" s="1"/>
    </row>
    <row r="57" spans="1:15" ht="48.75" customHeight="1" x14ac:dyDescent="0.3">
      <c r="A57" s="22">
        <v>41053900</v>
      </c>
      <c r="B57" s="37" t="s">
        <v>100</v>
      </c>
      <c r="C57" s="38"/>
      <c r="D57" s="38"/>
      <c r="E57" s="38"/>
      <c r="F57" s="38"/>
      <c r="G57" s="39"/>
      <c r="H57" s="43">
        <v>250000</v>
      </c>
      <c r="I57" s="48"/>
      <c r="J57" s="1"/>
      <c r="K57" s="1"/>
      <c r="L57" s="1"/>
      <c r="M57" s="1"/>
      <c r="N57" s="1"/>
      <c r="O57" s="1"/>
    </row>
    <row r="58" spans="1:15" ht="21" customHeight="1" x14ac:dyDescent="0.3">
      <c r="A58" s="7"/>
      <c r="B58" s="83" t="s">
        <v>105</v>
      </c>
      <c r="C58" s="84"/>
      <c r="D58" s="84"/>
      <c r="E58" s="84"/>
      <c r="F58" s="84"/>
      <c r="G58" s="85"/>
      <c r="H58" s="86">
        <f>H59+H60</f>
        <v>1280937089.6400001</v>
      </c>
      <c r="I58" s="87"/>
      <c r="J58" s="1"/>
      <c r="K58" s="1"/>
      <c r="L58" s="1"/>
      <c r="M58" s="1"/>
      <c r="N58" s="1"/>
      <c r="O58" s="1"/>
    </row>
    <row r="59" spans="1:15" ht="16.899999999999999" customHeight="1" x14ac:dyDescent="0.3">
      <c r="A59" s="7"/>
      <c r="B59" s="37" t="s">
        <v>21</v>
      </c>
      <c r="C59" s="49"/>
      <c r="D59" s="49"/>
      <c r="E59" s="49"/>
      <c r="F59" s="49"/>
      <c r="G59" s="50"/>
      <c r="H59" s="64">
        <f>H11+H13+H23+H27+H40+H44+H47+H51+H18+H15+H20+H35</f>
        <v>1280687089.6400001</v>
      </c>
      <c r="I59" s="65"/>
      <c r="J59" s="1"/>
      <c r="K59" s="1"/>
      <c r="L59" s="1"/>
      <c r="M59" s="1"/>
      <c r="N59" s="1"/>
      <c r="O59" s="1"/>
    </row>
    <row r="60" spans="1:15" ht="16.899999999999999" customHeight="1" x14ac:dyDescent="0.3">
      <c r="A60" s="7"/>
      <c r="B60" s="37" t="s">
        <v>20</v>
      </c>
      <c r="C60" s="49" t="s">
        <v>20</v>
      </c>
      <c r="D60" s="49"/>
      <c r="E60" s="49"/>
      <c r="F60" s="49"/>
      <c r="G60" s="50"/>
      <c r="H60" s="43">
        <f>H56</f>
        <v>250000</v>
      </c>
      <c r="I60" s="48"/>
      <c r="J60" s="1"/>
      <c r="K60" s="1"/>
      <c r="L60" s="1"/>
      <c r="M60" s="1"/>
      <c r="N60" s="1"/>
      <c r="O60" s="1"/>
    </row>
    <row r="61" spans="1:15" ht="21" customHeight="1" x14ac:dyDescent="0.3">
      <c r="A61" s="62" t="s">
        <v>63</v>
      </c>
      <c r="B61" s="63"/>
      <c r="C61" s="63"/>
      <c r="D61" s="63"/>
      <c r="E61" s="63"/>
      <c r="F61" s="63"/>
      <c r="G61" s="63"/>
      <c r="H61" s="63"/>
      <c r="I61" s="63"/>
      <c r="J61" s="1"/>
      <c r="K61" s="1"/>
      <c r="L61" s="1"/>
      <c r="M61" s="1"/>
      <c r="N61" s="1"/>
      <c r="O61" s="1"/>
    </row>
    <row r="62" spans="1:15" ht="13.15" customHeight="1" x14ac:dyDescent="0.3">
      <c r="A62" s="1"/>
      <c r="B62" s="1"/>
      <c r="C62" s="1"/>
      <c r="D62" s="1"/>
      <c r="E62" s="1"/>
      <c r="F62" s="1"/>
      <c r="G62" s="1"/>
      <c r="H62" s="1"/>
      <c r="I62" s="10" t="s">
        <v>4</v>
      </c>
      <c r="J62" s="1"/>
      <c r="K62" s="1"/>
      <c r="L62" s="1"/>
      <c r="M62" s="1"/>
      <c r="N62" s="1"/>
      <c r="O62" s="1"/>
    </row>
    <row r="63" spans="1:15" ht="116.45" customHeight="1" x14ac:dyDescent="0.3">
      <c r="A63" s="6" t="s">
        <v>23</v>
      </c>
      <c r="B63" s="6" t="s">
        <v>62</v>
      </c>
      <c r="C63" s="51" t="s">
        <v>8</v>
      </c>
      <c r="D63" s="52"/>
      <c r="E63" s="52"/>
      <c r="F63" s="52"/>
      <c r="G63" s="53"/>
      <c r="H63" s="54" t="s">
        <v>7</v>
      </c>
      <c r="I63" s="55"/>
      <c r="J63" s="1"/>
      <c r="K63" s="1"/>
      <c r="L63" s="1"/>
      <c r="M63" s="1"/>
      <c r="N63" s="1"/>
      <c r="O63" s="1"/>
    </row>
    <row r="64" spans="1:15" ht="12" customHeight="1" x14ac:dyDescent="0.3">
      <c r="A64" s="3">
        <v>1</v>
      </c>
      <c r="B64" s="3">
        <v>2</v>
      </c>
      <c r="C64" s="66">
        <v>3</v>
      </c>
      <c r="D64" s="67"/>
      <c r="E64" s="67"/>
      <c r="F64" s="67"/>
      <c r="G64" s="68"/>
      <c r="H64" s="69">
        <v>4</v>
      </c>
      <c r="I64" s="70"/>
      <c r="J64" s="1"/>
      <c r="K64" s="1"/>
      <c r="L64" s="1"/>
      <c r="M64" s="1"/>
      <c r="N64" s="1"/>
      <c r="O64" s="1"/>
    </row>
    <row r="65" spans="1:15" ht="21" customHeight="1" x14ac:dyDescent="0.3">
      <c r="A65" s="40" t="s">
        <v>10</v>
      </c>
      <c r="B65" s="41"/>
      <c r="C65" s="41"/>
      <c r="D65" s="41"/>
      <c r="E65" s="41"/>
      <c r="F65" s="41"/>
      <c r="G65" s="41"/>
      <c r="H65" s="41"/>
      <c r="I65" s="42"/>
      <c r="J65" s="1"/>
      <c r="K65" s="1"/>
      <c r="L65" s="1"/>
      <c r="M65" s="1"/>
      <c r="N65" s="1"/>
      <c r="O65" s="1"/>
    </row>
    <row r="66" spans="1:15" ht="18.75" x14ac:dyDescent="0.3">
      <c r="A66" s="7">
        <v>3719110</v>
      </c>
      <c r="B66" s="7">
        <v>9110</v>
      </c>
      <c r="C66" s="33" t="s">
        <v>11</v>
      </c>
      <c r="D66" s="34"/>
      <c r="E66" s="34"/>
      <c r="F66" s="34"/>
      <c r="G66" s="34"/>
      <c r="H66" s="43">
        <f>H67</f>
        <v>465590800</v>
      </c>
      <c r="I66" s="44"/>
      <c r="J66" s="1"/>
      <c r="K66" s="1"/>
      <c r="L66" s="1"/>
      <c r="M66" s="1"/>
      <c r="N66" s="1"/>
      <c r="O66" s="1"/>
    </row>
    <row r="67" spans="1:15" ht="18" customHeight="1" x14ac:dyDescent="0.3">
      <c r="A67" s="8">
        <v>99000000000</v>
      </c>
      <c r="B67" s="7"/>
      <c r="C67" s="29" t="s">
        <v>12</v>
      </c>
      <c r="D67" s="30"/>
      <c r="E67" s="30"/>
      <c r="F67" s="30"/>
      <c r="G67" s="30"/>
      <c r="H67" s="27">
        <v>465590800</v>
      </c>
      <c r="I67" s="28"/>
      <c r="J67" s="1"/>
      <c r="K67" s="1"/>
      <c r="L67" s="1"/>
      <c r="M67" s="1"/>
      <c r="N67" s="1"/>
      <c r="O67" s="1"/>
    </row>
    <row r="68" spans="1:15" ht="19.149999999999999" customHeight="1" x14ac:dyDescent="0.3">
      <c r="A68" s="16">
        <v>3719150</v>
      </c>
      <c r="B68" s="7">
        <v>9150</v>
      </c>
      <c r="C68" s="33" t="s">
        <v>35</v>
      </c>
      <c r="D68" s="34"/>
      <c r="E68" s="34"/>
      <c r="F68" s="34"/>
      <c r="G68" s="34"/>
      <c r="H68" s="43">
        <f>SUM(H69:I75)</f>
        <v>281375009</v>
      </c>
      <c r="I68" s="44"/>
      <c r="J68" s="1"/>
      <c r="K68" s="1"/>
      <c r="L68" s="1"/>
      <c r="M68" s="1"/>
      <c r="N68" s="1"/>
      <c r="O68" s="1"/>
    </row>
    <row r="69" spans="1:15" ht="27.6" customHeight="1" x14ac:dyDescent="0.3">
      <c r="A69" s="12" t="s">
        <v>36</v>
      </c>
      <c r="B69" s="7"/>
      <c r="C69" s="29" t="s">
        <v>37</v>
      </c>
      <c r="D69" s="30"/>
      <c r="E69" s="30"/>
      <c r="F69" s="30"/>
      <c r="G69" s="30"/>
      <c r="H69" s="60">
        <f>37386464+461500+685608</f>
        <v>38533572</v>
      </c>
      <c r="I69" s="61"/>
      <c r="J69" s="1"/>
      <c r="K69" s="1"/>
      <c r="L69" s="1"/>
      <c r="M69" s="1"/>
      <c r="N69" s="1"/>
      <c r="O69" s="1"/>
    </row>
    <row r="70" spans="1:15" ht="34.9" customHeight="1" x14ac:dyDescent="0.3">
      <c r="A70" s="12" t="s">
        <v>29</v>
      </c>
      <c r="B70" s="7"/>
      <c r="C70" s="29" t="s">
        <v>38</v>
      </c>
      <c r="D70" s="30"/>
      <c r="E70" s="30"/>
      <c r="F70" s="30"/>
      <c r="G70" s="30"/>
      <c r="H70" s="60">
        <f>31901274+198100+40000</f>
        <v>32139374</v>
      </c>
      <c r="I70" s="61"/>
      <c r="J70" s="1"/>
      <c r="K70" s="1"/>
      <c r="L70" s="1"/>
      <c r="M70" s="1"/>
      <c r="N70" s="1"/>
      <c r="O70" s="1"/>
    </row>
    <row r="71" spans="1:15" ht="30.6" customHeight="1" x14ac:dyDescent="0.3">
      <c r="A71" s="12" t="s">
        <v>30</v>
      </c>
      <c r="B71" s="7"/>
      <c r="C71" s="29" t="s">
        <v>39</v>
      </c>
      <c r="D71" s="30"/>
      <c r="E71" s="30"/>
      <c r="F71" s="30"/>
      <c r="G71" s="30"/>
      <c r="H71" s="60">
        <f>38227894+1092600+300000</f>
        <v>39620494</v>
      </c>
      <c r="I71" s="61"/>
      <c r="J71" s="1"/>
      <c r="K71" s="1"/>
      <c r="L71" s="1"/>
      <c r="M71" s="1"/>
      <c r="N71" s="1"/>
      <c r="O71" s="1"/>
    </row>
    <row r="72" spans="1:15" ht="31.15" customHeight="1" x14ac:dyDescent="0.3">
      <c r="A72" s="12" t="s">
        <v>33</v>
      </c>
      <c r="B72" s="7"/>
      <c r="C72" s="29" t="s">
        <v>40</v>
      </c>
      <c r="D72" s="30"/>
      <c r="E72" s="30"/>
      <c r="F72" s="30"/>
      <c r="G72" s="30"/>
      <c r="H72" s="60">
        <f>43785433+136000+654000+66000</f>
        <v>44641433</v>
      </c>
      <c r="I72" s="61"/>
      <c r="J72" s="1"/>
      <c r="K72" s="1"/>
      <c r="L72" s="1"/>
      <c r="M72" s="1"/>
      <c r="N72" s="1"/>
      <c r="O72" s="1"/>
    </row>
    <row r="73" spans="1:15" ht="30.6" customHeight="1" x14ac:dyDescent="0.3">
      <c r="A73" s="12" t="s">
        <v>31</v>
      </c>
      <c r="B73" s="7"/>
      <c r="C73" s="29" t="s">
        <v>41</v>
      </c>
      <c r="D73" s="30"/>
      <c r="E73" s="30"/>
      <c r="F73" s="30"/>
      <c r="G73" s="30"/>
      <c r="H73" s="60">
        <f>43899786+1179000+79000</f>
        <v>45157786</v>
      </c>
      <c r="I73" s="61"/>
      <c r="J73" s="1"/>
      <c r="K73" s="1"/>
      <c r="L73" s="1"/>
      <c r="M73" s="1"/>
      <c r="N73" s="1"/>
      <c r="O73" s="1"/>
    </row>
    <row r="74" spans="1:15" ht="40.15" customHeight="1" x14ac:dyDescent="0.3">
      <c r="A74" s="12" t="s">
        <v>34</v>
      </c>
      <c r="B74" s="7"/>
      <c r="C74" s="29" t="s">
        <v>42</v>
      </c>
      <c r="D74" s="30"/>
      <c r="E74" s="30"/>
      <c r="F74" s="30"/>
      <c r="G74" s="30"/>
      <c r="H74" s="60">
        <f>46025051+671700</f>
        <v>46696751</v>
      </c>
      <c r="I74" s="61"/>
      <c r="J74" s="1"/>
      <c r="K74" s="1"/>
      <c r="L74" s="1"/>
      <c r="M74" s="1"/>
      <c r="N74" s="1"/>
      <c r="O74" s="1"/>
    </row>
    <row r="75" spans="1:15" ht="35.450000000000003" customHeight="1" x14ac:dyDescent="0.3">
      <c r="A75" s="12" t="s">
        <v>32</v>
      </c>
      <c r="B75" s="7"/>
      <c r="C75" s="29" t="s">
        <v>43</v>
      </c>
      <c r="D75" s="30"/>
      <c r="E75" s="30"/>
      <c r="F75" s="30"/>
      <c r="G75" s="30"/>
      <c r="H75" s="60">
        <f>34341999+243600</f>
        <v>34585599</v>
      </c>
      <c r="I75" s="61"/>
      <c r="J75" s="1"/>
      <c r="K75" s="1"/>
      <c r="L75" s="1"/>
      <c r="M75" s="1"/>
      <c r="N75" s="1"/>
      <c r="O75" s="1"/>
    </row>
    <row r="76" spans="1:15" ht="159" customHeight="1" x14ac:dyDescent="0.3">
      <c r="A76" s="24" t="s">
        <v>98</v>
      </c>
      <c r="B76" s="16">
        <v>9270</v>
      </c>
      <c r="C76" s="33" t="s">
        <v>99</v>
      </c>
      <c r="D76" s="34"/>
      <c r="E76" s="34"/>
      <c r="F76" s="34"/>
      <c r="G76" s="34"/>
      <c r="H76" s="35">
        <f>H77+H78+H79</f>
        <v>2619996</v>
      </c>
      <c r="I76" s="36"/>
      <c r="J76" s="1"/>
      <c r="K76" s="1"/>
      <c r="L76" s="1"/>
      <c r="M76" s="1"/>
      <c r="N76" s="1"/>
      <c r="O76" s="1"/>
    </row>
    <row r="77" spans="1:15" ht="35.450000000000003" customHeight="1" x14ac:dyDescent="0.3">
      <c r="A77" s="25" t="s">
        <v>33</v>
      </c>
      <c r="B77" s="7"/>
      <c r="C77" s="29" t="s">
        <v>40</v>
      </c>
      <c r="D77" s="30"/>
      <c r="E77" s="30"/>
      <c r="F77" s="30"/>
      <c r="G77" s="30"/>
      <c r="H77" s="31">
        <f>1708735.5+59761.8</f>
        <v>1768497.3</v>
      </c>
      <c r="I77" s="32"/>
      <c r="J77" s="1"/>
      <c r="K77" s="1"/>
      <c r="L77" s="1"/>
      <c r="M77" s="1"/>
      <c r="N77" s="1"/>
      <c r="O77" s="1"/>
    </row>
    <row r="78" spans="1:15" ht="35.450000000000003" customHeight="1" x14ac:dyDescent="0.3">
      <c r="A78" s="25" t="s">
        <v>32</v>
      </c>
      <c r="B78" s="7"/>
      <c r="C78" s="29" t="s">
        <v>43</v>
      </c>
      <c r="D78" s="30"/>
      <c r="E78" s="30"/>
      <c r="F78" s="30"/>
      <c r="G78" s="30"/>
      <c r="H78" s="31">
        <f>189859.5+6640.2</f>
        <v>196499.7</v>
      </c>
      <c r="I78" s="32"/>
      <c r="J78" s="1"/>
      <c r="K78" s="1"/>
      <c r="L78" s="1"/>
      <c r="M78" s="1"/>
      <c r="N78" s="1"/>
      <c r="O78" s="1"/>
    </row>
    <row r="79" spans="1:15" ht="35.450000000000003" customHeight="1" x14ac:dyDescent="0.3">
      <c r="A79" s="25" t="s">
        <v>29</v>
      </c>
      <c r="B79" s="7"/>
      <c r="C79" s="29" t="s">
        <v>38</v>
      </c>
      <c r="D79" s="30"/>
      <c r="E79" s="30"/>
      <c r="F79" s="30"/>
      <c r="G79" s="30"/>
      <c r="H79" s="97">
        <v>654999</v>
      </c>
      <c r="I79" s="98"/>
      <c r="J79" s="1"/>
      <c r="K79" s="1"/>
      <c r="L79" s="1"/>
      <c r="M79" s="1"/>
      <c r="N79" s="1"/>
      <c r="O79" s="1"/>
    </row>
    <row r="80" spans="1:15" ht="87.6" customHeight="1" x14ac:dyDescent="0.3">
      <c r="A80" s="18" t="s">
        <v>66</v>
      </c>
      <c r="B80" s="16">
        <v>9510</v>
      </c>
      <c r="C80" s="33" t="s">
        <v>65</v>
      </c>
      <c r="D80" s="34"/>
      <c r="E80" s="34"/>
      <c r="F80" s="34"/>
      <c r="G80" s="34"/>
      <c r="H80" s="58">
        <f>H81</f>
        <v>550000</v>
      </c>
      <c r="I80" s="59"/>
      <c r="J80" s="1"/>
      <c r="K80" s="1"/>
      <c r="L80" s="1"/>
      <c r="M80" s="1"/>
      <c r="N80" s="1"/>
      <c r="O80" s="1"/>
    </row>
    <row r="81" spans="1:15" ht="35.450000000000003" customHeight="1" x14ac:dyDescent="0.3">
      <c r="A81" s="19" t="s">
        <v>33</v>
      </c>
      <c r="B81" s="7"/>
      <c r="C81" s="29" t="s">
        <v>40</v>
      </c>
      <c r="D81" s="30"/>
      <c r="E81" s="30"/>
      <c r="F81" s="30"/>
      <c r="G81" s="30"/>
      <c r="H81" s="27">
        <f>550000</f>
        <v>550000</v>
      </c>
      <c r="I81" s="28"/>
      <c r="J81" s="1"/>
      <c r="K81" s="1"/>
      <c r="L81" s="1"/>
      <c r="M81" s="1"/>
      <c r="N81" s="1"/>
      <c r="O81" s="1"/>
    </row>
    <row r="82" spans="1:15" ht="91.15" customHeight="1" x14ac:dyDescent="0.3">
      <c r="A82" s="18" t="s">
        <v>83</v>
      </c>
      <c r="B82" s="16">
        <v>9510</v>
      </c>
      <c r="C82" s="33" t="s">
        <v>65</v>
      </c>
      <c r="D82" s="34"/>
      <c r="E82" s="34"/>
      <c r="F82" s="34"/>
      <c r="G82" s="34"/>
      <c r="H82" s="58">
        <f>H83</f>
        <v>2000000</v>
      </c>
      <c r="I82" s="59"/>
      <c r="J82" s="1"/>
      <c r="K82" s="1"/>
      <c r="L82" s="1"/>
      <c r="M82" s="1"/>
      <c r="N82" s="1"/>
      <c r="O82" s="1"/>
    </row>
    <row r="83" spans="1:15" ht="30" customHeight="1" x14ac:dyDescent="0.3">
      <c r="A83" s="19" t="s">
        <v>34</v>
      </c>
      <c r="B83" s="7"/>
      <c r="C83" s="29" t="s">
        <v>48</v>
      </c>
      <c r="D83" s="30"/>
      <c r="E83" s="30"/>
      <c r="F83" s="30"/>
      <c r="G83" s="30"/>
      <c r="H83" s="27">
        <v>2000000</v>
      </c>
      <c r="I83" s="28"/>
      <c r="J83" s="1"/>
      <c r="K83" s="1"/>
      <c r="L83" s="1"/>
      <c r="M83" s="1"/>
      <c r="N83" s="1"/>
      <c r="O83" s="1"/>
    </row>
    <row r="84" spans="1:15" ht="380.45" customHeight="1" x14ac:dyDescent="0.3">
      <c r="A84" s="24" t="s">
        <v>85</v>
      </c>
      <c r="B84" s="16">
        <v>9241</v>
      </c>
      <c r="C84" s="33" t="s">
        <v>78</v>
      </c>
      <c r="D84" s="34"/>
      <c r="E84" s="34"/>
      <c r="F84" s="34"/>
      <c r="G84" s="34"/>
      <c r="H84" s="56">
        <f>H85</f>
        <v>757396.5</v>
      </c>
      <c r="I84" s="57"/>
      <c r="J84" s="1"/>
      <c r="K84" s="1"/>
      <c r="L84" s="1"/>
      <c r="M84" s="1"/>
      <c r="N84" s="1"/>
      <c r="O84" s="1"/>
    </row>
    <row r="85" spans="1:15" ht="30" customHeight="1" x14ac:dyDescent="0.3">
      <c r="A85" s="25" t="s">
        <v>34</v>
      </c>
      <c r="B85" s="7"/>
      <c r="C85" s="29" t="s">
        <v>42</v>
      </c>
      <c r="D85" s="30"/>
      <c r="E85" s="30"/>
      <c r="F85" s="30"/>
      <c r="G85" s="30"/>
      <c r="H85" s="73">
        <f>940356.54-182960.04</f>
        <v>757396.5</v>
      </c>
      <c r="I85" s="74"/>
      <c r="J85" s="1"/>
      <c r="K85" s="1"/>
      <c r="L85" s="1"/>
      <c r="M85" s="1"/>
      <c r="N85" s="1"/>
      <c r="O85" s="1"/>
    </row>
    <row r="86" spans="1:15" ht="64.900000000000006" customHeight="1" x14ac:dyDescent="0.3">
      <c r="A86" s="18" t="s">
        <v>55</v>
      </c>
      <c r="B86" s="7">
        <v>9800</v>
      </c>
      <c r="C86" s="33" t="s">
        <v>56</v>
      </c>
      <c r="D86" s="34"/>
      <c r="E86" s="34"/>
      <c r="F86" s="34"/>
      <c r="G86" s="34"/>
      <c r="H86" s="58">
        <f>H87</f>
        <v>3393319</v>
      </c>
      <c r="I86" s="59"/>
      <c r="J86" s="1"/>
      <c r="K86" s="1"/>
      <c r="L86" s="1"/>
      <c r="M86" s="1"/>
      <c r="N86" s="1"/>
      <c r="O86" s="1"/>
    </row>
    <row r="87" spans="1:15" ht="20.45" customHeight="1" x14ac:dyDescent="0.3">
      <c r="A87" s="17">
        <v>99000000000</v>
      </c>
      <c r="B87" s="7"/>
      <c r="C87" s="29" t="s">
        <v>12</v>
      </c>
      <c r="D87" s="30"/>
      <c r="E87" s="30"/>
      <c r="F87" s="30"/>
      <c r="G87" s="30"/>
      <c r="H87" s="71">
        <f>3100000+293319</f>
        <v>3393319</v>
      </c>
      <c r="I87" s="72"/>
      <c r="J87" s="1"/>
      <c r="K87" s="1"/>
      <c r="L87" s="1"/>
      <c r="M87" s="1"/>
      <c r="N87" s="1"/>
      <c r="O87" s="1"/>
    </row>
    <row r="88" spans="1:15" ht="66" customHeight="1" x14ac:dyDescent="0.3">
      <c r="A88" s="12" t="s">
        <v>13</v>
      </c>
      <c r="B88" s="7">
        <v>9770</v>
      </c>
      <c r="C88" s="33" t="s">
        <v>14</v>
      </c>
      <c r="D88" s="34"/>
      <c r="E88" s="34"/>
      <c r="F88" s="34"/>
      <c r="G88" s="34"/>
      <c r="H88" s="43">
        <f>H89</f>
        <v>3420380</v>
      </c>
      <c r="I88" s="44"/>
      <c r="J88" s="1"/>
      <c r="K88" s="1"/>
      <c r="L88" s="1"/>
      <c r="M88" s="1"/>
      <c r="N88" s="1"/>
      <c r="O88" s="1"/>
    </row>
    <row r="89" spans="1:15" ht="34.15" customHeight="1" x14ac:dyDescent="0.3">
      <c r="A89" s="12" t="s">
        <v>16</v>
      </c>
      <c r="B89" s="7"/>
      <c r="C89" s="29" t="s">
        <v>15</v>
      </c>
      <c r="D89" s="30"/>
      <c r="E89" s="30"/>
      <c r="F89" s="30"/>
      <c r="G89" s="30"/>
      <c r="H89" s="27">
        <f>4000000-579620</f>
        <v>3420380</v>
      </c>
      <c r="I89" s="28"/>
      <c r="J89" s="1"/>
      <c r="K89" s="1"/>
      <c r="L89" s="1"/>
      <c r="M89" s="1"/>
      <c r="N89" s="1"/>
      <c r="O89" s="1"/>
    </row>
    <row r="90" spans="1:15" ht="93" customHeight="1" x14ac:dyDescent="0.3">
      <c r="A90" s="11" t="s">
        <v>13</v>
      </c>
      <c r="B90" s="7">
        <v>9770</v>
      </c>
      <c r="C90" s="33" t="s">
        <v>17</v>
      </c>
      <c r="D90" s="34"/>
      <c r="E90" s="34"/>
      <c r="F90" s="34"/>
      <c r="G90" s="34"/>
      <c r="H90" s="43">
        <f>H91</f>
        <v>1204200</v>
      </c>
      <c r="I90" s="44"/>
      <c r="J90" s="1"/>
      <c r="K90" s="1"/>
      <c r="L90" s="1"/>
      <c r="M90" s="1"/>
      <c r="N90" s="1"/>
      <c r="O90" s="1"/>
    </row>
    <row r="91" spans="1:15" ht="30.6" customHeight="1" x14ac:dyDescent="0.3">
      <c r="A91" s="11" t="s">
        <v>16</v>
      </c>
      <c r="B91" s="7"/>
      <c r="C91" s="29" t="s">
        <v>15</v>
      </c>
      <c r="D91" s="30"/>
      <c r="E91" s="30"/>
      <c r="F91" s="30"/>
      <c r="G91" s="30"/>
      <c r="H91" s="27">
        <f>1204200</f>
        <v>1204200</v>
      </c>
      <c r="I91" s="28"/>
      <c r="J91" s="1"/>
      <c r="K91" s="1"/>
      <c r="L91" s="1"/>
      <c r="M91" s="1"/>
      <c r="N91" s="1"/>
      <c r="O91" s="1"/>
    </row>
    <row r="92" spans="1:15" ht="64.150000000000006" customHeight="1" x14ac:dyDescent="0.3">
      <c r="A92" s="12" t="s">
        <v>26</v>
      </c>
      <c r="B92" s="7">
        <v>9770</v>
      </c>
      <c r="C92" s="33" t="s">
        <v>25</v>
      </c>
      <c r="D92" s="34"/>
      <c r="E92" s="34"/>
      <c r="F92" s="34"/>
      <c r="G92" s="34"/>
      <c r="H92" s="43">
        <f>SUM(H93:I98)</f>
        <v>1147163</v>
      </c>
      <c r="I92" s="44"/>
      <c r="J92" s="1"/>
      <c r="K92" s="1"/>
      <c r="L92" s="1"/>
      <c r="M92" s="1"/>
      <c r="N92" s="1"/>
      <c r="O92" s="1"/>
    </row>
    <row r="93" spans="1:15" ht="30.6" customHeight="1" x14ac:dyDescent="0.3">
      <c r="A93" s="11" t="s">
        <v>36</v>
      </c>
      <c r="B93" s="7"/>
      <c r="C93" s="29" t="s">
        <v>37</v>
      </c>
      <c r="D93" s="30"/>
      <c r="E93" s="30"/>
      <c r="F93" s="30"/>
      <c r="G93" s="30"/>
      <c r="H93" s="27">
        <f>235760</f>
        <v>235760</v>
      </c>
      <c r="I93" s="28"/>
      <c r="J93" s="1"/>
      <c r="K93" s="1"/>
      <c r="L93" s="1"/>
      <c r="M93" s="1"/>
      <c r="N93" s="1"/>
      <c r="O93" s="1"/>
    </row>
    <row r="94" spans="1:15" ht="33" customHeight="1" x14ac:dyDescent="0.3">
      <c r="A94" s="11" t="s">
        <v>29</v>
      </c>
      <c r="B94" s="7"/>
      <c r="C94" s="29" t="s">
        <v>38</v>
      </c>
      <c r="D94" s="30"/>
      <c r="E94" s="30"/>
      <c r="F94" s="30"/>
      <c r="G94" s="30"/>
      <c r="H94" s="27">
        <f>128625</f>
        <v>128625</v>
      </c>
      <c r="I94" s="28"/>
      <c r="J94" s="1"/>
      <c r="K94" s="1"/>
      <c r="L94" s="1"/>
      <c r="M94" s="1"/>
      <c r="N94" s="1"/>
      <c r="O94" s="1"/>
    </row>
    <row r="95" spans="1:15" ht="30.6" customHeight="1" x14ac:dyDescent="0.3">
      <c r="A95" s="12" t="s">
        <v>30</v>
      </c>
      <c r="B95" s="7"/>
      <c r="C95" s="29" t="s">
        <v>44</v>
      </c>
      <c r="D95" s="30"/>
      <c r="E95" s="30"/>
      <c r="F95" s="30"/>
      <c r="G95" s="30"/>
      <c r="H95" s="27">
        <f>167049+132950</f>
        <v>299999</v>
      </c>
      <c r="I95" s="28"/>
      <c r="J95" s="1"/>
      <c r="K95" s="1"/>
      <c r="L95" s="1"/>
      <c r="M95" s="1"/>
      <c r="N95" s="1"/>
      <c r="O95" s="1"/>
    </row>
    <row r="96" spans="1:15" ht="31.9" customHeight="1" x14ac:dyDescent="0.3">
      <c r="A96" s="11" t="s">
        <v>33</v>
      </c>
      <c r="B96" s="7"/>
      <c r="C96" s="29" t="s">
        <v>40</v>
      </c>
      <c r="D96" s="30"/>
      <c r="E96" s="30"/>
      <c r="F96" s="30"/>
      <c r="G96" s="30"/>
      <c r="H96" s="27">
        <f>119235</f>
        <v>119235</v>
      </c>
      <c r="I96" s="28"/>
      <c r="J96" s="1"/>
      <c r="K96" s="1"/>
      <c r="L96" s="1"/>
      <c r="M96" s="1"/>
      <c r="N96" s="1"/>
      <c r="O96" s="1"/>
    </row>
    <row r="97" spans="1:15" ht="30.6" customHeight="1" x14ac:dyDescent="0.3">
      <c r="A97" s="11" t="s">
        <v>31</v>
      </c>
      <c r="B97" s="7"/>
      <c r="C97" s="29" t="s">
        <v>45</v>
      </c>
      <c r="D97" s="30"/>
      <c r="E97" s="30"/>
      <c r="F97" s="30"/>
      <c r="G97" s="30"/>
      <c r="H97" s="27">
        <f>184264</f>
        <v>184264</v>
      </c>
      <c r="I97" s="28"/>
      <c r="J97" s="1"/>
      <c r="K97" s="1"/>
      <c r="L97" s="1"/>
      <c r="M97" s="1"/>
      <c r="N97" s="1"/>
      <c r="O97" s="1"/>
    </row>
    <row r="98" spans="1:15" ht="32.450000000000003" customHeight="1" x14ac:dyDescent="0.3">
      <c r="A98" s="11" t="s">
        <v>34</v>
      </c>
      <c r="B98" s="7"/>
      <c r="C98" s="29" t="s">
        <v>46</v>
      </c>
      <c r="D98" s="30"/>
      <c r="E98" s="30"/>
      <c r="F98" s="30"/>
      <c r="G98" s="30"/>
      <c r="H98" s="27">
        <f>179280</f>
        <v>179280</v>
      </c>
      <c r="I98" s="28"/>
      <c r="J98" s="1"/>
      <c r="K98" s="1"/>
      <c r="L98" s="1"/>
      <c r="M98" s="1"/>
      <c r="N98" s="1"/>
      <c r="O98" s="1"/>
    </row>
    <row r="99" spans="1:15" ht="76.900000000000006" customHeight="1" x14ac:dyDescent="0.3">
      <c r="A99" s="25" t="s">
        <v>26</v>
      </c>
      <c r="B99" s="7">
        <v>9770</v>
      </c>
      <c r="C99" s="33" t="s">
        <v>67</v>
      </c>
      <c r="D99" s="34"/>
      <c r="E99" s="34"/>
      <c r="F99" s="34"/>
      <c r="G99" s="34"/>
      <c r="H99" s="43">
        <f>H100+H101</f>
        <v>251000</v>
      </c>
      <c r="I99" s="44"/>
      <c r="J99" s="1"/>
      <c r="K99" s="1"/>
      <c r="L99" s="1"/>
      <c r="M99" s="1"/>
      <c r="N99" s="1"/>
      <c r="O99" s="1"/>
    </row>
    <row r="100" spans="1:15" ht="32.450000000000003" customHeight="1" x14ac:dyDescent="0.3">
      <c r="A100" s="25" t="s">
        <v>31</v>
      </c>
      <c r="B100" s="7"/>
      <c r="C100" s="29" t="s">
        <v>45</v>
      </c>
      <c r="D100" s="30"/>
      <c r="E100" s="30"/>
      <c r="F100" s="30"/>
      <c r="G100" s="30"/>
      <c r="H100" s="27">
        <f>21000+20000+10000+100000</f>
        <v>151000</v>
      </c>
      <c r="I100" s="28"/>
      <c r="J100" s="1"/>
      <c r="K100" s="1"/>
      <c r="L100" s="1"/>
      <c r="M100" s="1"/>
      <c r="N100" s="1"/>
      <c r="O100" s="1"/>
    </row>
    <row r="101" spans="1:15" ht="32.450000000000003" customHeight="1" x14ac:dyDescent="0.3">
      <c r="A101" s="25" t="s">
        <v>30</v>
      </c>
      <c r="B101" s="7"/>
      <c r="C101" s="29" t="s">
        <v>44</v>
      </c>
      <c r="D101" s="30"/>
      <c r="E101" s="30"/>
      <c r="F101" s="30"/>
      <c r="G101" s="30"/>
      <c r="H101" s="27">
        <v>100000</v>
      </c>
      <c r="I101" s="28"/>
      <c r="J101" s="1"/>
      <c r="K101" s="1"/>
      <c r="L101" s="1"/>
      <c r="M101" s="1"/>
      <c r="N101" s="1"/>
      <c r="O101" s="1"/>
    </row>
    <row r="102" spans="1:15" ht="78" customHeight="1" x14ac:dyDescent="0.3">
      <c r="A102" s="25" t="s">
        <v>28</v>
      </c>
      <c r="B102" s="7">
        <v>9770</v>
      </c>
      <c r="C102" s="33" t="s">
        <v>67</v>
      </c>
      <c r="D102" s="34"/>
      <c r="E102" s="34"/>
      <c r="F102" s="34"/>
      <c r="G102" s="34"/>
      <c r="H102" s="43">
        <f>H103</f>
        <v>77400</v>
      </c>
      <c r="I102" s="44"/>
      <c r="J102" s="1"/>
      <c r="K102" s="1"/>
      <c r="L102" s="1"/>
      <c r="M102" s="1"/>
      <c r="N102" s="1"/>
      <c r="O102" s="1"/>
    </row>
    <row r="103" spans="1:15" ht="32.450000000000003" customHeight="1" x14ac:dyDescent="0.3">
      <c r="A103" s="25" t="s">
        <v>34</v>
      </c>
      <c r="B103" s="7"/>
      <c r="C103" s="29" t="s">
        <v>46</v>
      </c>
      <c r="D103" s="30"/>
      <c r="E103" s="30"/>
      <c r="F103" s="30"/>
      <c r="G103" s="30"/>
      <c r="H103" s="27">
        <v>77400</v>
      </c>
      <c r="I103" s="28"/>
      <c r="J103" s="1"/>
      <c r="K103" s="1"/>
      <c r="L103" s="1"/>
      <c r="M103" s="1"/>
      <c r="N103" s="1"/>
      <c r="O103" s="1"/>
    </row>
    <row r="104" spans="1:15" ht="64.900000000000006" customHeight="1" x14ac:dyDescent="0.3">
      <c r="A104" s="11" t="s">
        <v>28</v>
      </c>
      <c r="B104" s="7">
        <v>9770</v>
      </c>
      <c r="C104" s="33" t="s">
        <v>25</v>
      </c>
      <c r="D104" s="34"/>
      <c r="E104" s="34"/>
      <c r="F104" s="34"/>
      <c r="G104" s="34"/>
      <c r="H104" s="43">
        <f>SUM(H105:I107)</f>
        <v>858605</v>
      </c>
      <c r="I104" s="44"/>
      <c r="J104" s="1"/>
      <c r="K104" s="1"/>
      <c r="L104" s="1"/>
      <c r="M104" s="1"/>
      <c r="N104" s="1"/>
      <c r="O104" s="1"/>
    </row>
    <row r="105" spans="1:15" ht="38.450000000000003" customHeight="1" x14ac:dyDescent="0.3">
      <c r="A105" s="11" t="s">
        <v>33</v>
      </c>
      <c r="B105" s="7"/>
      <c r="C105" s="29" t="s">
        <v>40</v>
      </c>
      <c r="D105" s="30"/>
      <c r="E105" s="30"/>
      <c r="F105" s="30"/>
      <c r="G105" s="30"/>
      <c r="H105" s="27">
        <f>199980</f>
        <v>199980</v>
      </c>
      <c r="I105" s="28"/>
      <c r="J105" s="1"/>
      <c r="K105" s="1"/>
      <c r="L105" s="1"/>
      <c r="M105" s="1"/>
      <c r="N105" s="1"/>
      <c r="O105" s="1"/>
    </row>
    <row r="106" spans="1:15" ht="33" customHeight="1" x14ac:dyDescent="0.3">
      <c r="A106" s="11" t="s">
        <v>34</v>
      </c>
      <c r="B106" s="7"/>
      <c r="C106" s="29" t="s">
        <v>46</v>
      </c>
      <c r="D106" s="30"/>
      <c r="E106" s="30"/>
      <c r="F106" s="30"/>
      <c r="G106" s="30"/>
      <c r="H106" s="27">
        <f>459625</f>
        <v>459625</v>
      </c>
      <c r="I106" s="28"/>
      <c r="J106" s="1"/>
      <c r="K106" s="1"/>
      <c r="L106" s="1"/>
      <c r="M106" s="1"/>
      <c r="N106" s="1"/>
      <c r="O106" s="1"/>
    </row>
    <row r="107" spans="1:15" ht="30.6" customHeight="1" x14ac:dyDescent="0.3">
      <c r="A107" s="11" t="s">
        <v>32</v>
      </c>
      <c r="B107" s="7"/>
      <c r="C107" s="29" t="s">
        <v>43</v>
      </c>
      <c r="D107" s="30"/>
      <c r="E107" s="30"/>
      <c r="F107" s="30"/>
      <c r="G107" s="30"/>
      <c r="H107" s="27">
        <f>199000</f>
        <v>199000</v>
      </c>
      <c r="I107" s="28"/>
      <c r="J107" s="1"/>
      <c r="K107" s="1"/>
      <c r="L107" s="1"/>
      <c r="M107" s="1"/>
      <c r="N107" s="1"/>
      <c r="O107" s="1"/>
    </row>
    <row r="108" spans="1:15" ht="68.45" customHeight="1" x14ac:dyDescent="0.3">
      <c r="A108" s="11" t="s">
        <v>27</v>
      </c>
      <c r="B108" s="7">
        <v>9770</v>
      </c>
      <c r="C108" s="33" t="s">
        <v>25</v>
      </c>
      <c r="D108" s="34"/>
      <c r="E108" s="34"/>
      <c r="F108" s="34"/>
      <c r="G108" s="34"/>
      <c r="H108" s="43">
        <f>SUM(H109:I110)</f>
        <v>795801</v>
      </c>
      <c r="I108" s="44"/>
      <c r="J108" s="1"/>
      <c r="K108" s="1"/>
      <c r="L108" s="1"/>
      <c r="M108" s="1"/>
      <c r="N108" s="1"/>
      <c r="O108" s="1"/>
    </row>
    <row r="109" spans="1:15" ht="33" customHeight="1" x14ac:dyDescent="0.3">
      <c r="A109" s="11" t="s">
        <v>33</v>
      </c>
      <c r="B109" s="7"/>
      <c r="C109" s="29" t="s">
        <v>40</v>
      </c>
      <c r="D109" s="30"/>
      <c r="E109" s="30"/>
      <c r="F109" s="30"/>
      <c r="G109" s="30"/>
      <c r="H109" s="27">
        <f>199110</f>
        <v>199110</v>
      </c>
      <c r="I109" s="28"/>
      <c r="J109" s="1"/>
      <c r="K109" s="1"/>
      <c r="L109" s="1"/>
      <c r="M109" s="1"/>
      <c r="N109" s="1"/>
      <c r="O109" s="1"/>
    </row>
    <row r="110" spans="1:15" ht="31.9" customHeight="1" x14ac:dyDescent="0.3">
      <c r="A110" s="11" t="s">
        <v>34</v>
      </c>
      <c r="B110" s="7"/>
      <c r="C110" s="29" t="s">
        <v>46</v>
      </c>
      <c r="D110" s="30"/>
      <c r="E110" s="30"/>
      <c r="F110" s="30"/>
      <c r="G110" s="30"/>
      <c r="H110" s="27">
        <f>396786+199905</f>
        <v>596691</v>
      </c>
      <c r="I110" s="28"/>
      <c r="J110" s="1"/>
      <c r="K110" s="1"/>
      <c r="L110" s="1"/>
      <c r="M110" s="1"/>
      <c r="N110" s="1"/>
      <c r="O110" s="1"/>
    </row>
    <row r="111" spans="1:15" ht="79.150000000000006" customHeight="1" x14ac:dyDescent="0.3">
      <c r="A111" s="12" t="s">
        <v>27</v>
      </c>
      <c r="B111" s="7">
        <v>9770</v>
      </c>
      <c r="C111" s="33" t="s">
        <v>67</v>
      </c>
      <c r="D111" s="34"/>
      <c r="E111" s="34"/>
      <c r="F111" s="34"/>
      <c r="G111" s="34"/>
      <c r="H111" s="43">
        <f>H112</f>
        <v>150000</v>
      </c>
      <c r="I111" s="44"/>
      <c r="J111" s="1"/>
      <c r="K111" s="1"/>
      <c r="L111" s="1"/>
      <c r="M111" s="1"/>
      <c r="N111" s="1"/>
      <c r="O111" s="1"/>
    </row>
    <row r="112" spans="1:15" ht="34.15" customHeight="1" x14ac:dyDescent="0.3">
      <c r="A112" s="12" t="s">
        <v>34</v>
      </c>
      <c r="B112" s="7"/>
      <c r="C112" s="29" t="s">
        <v>46</v>
      </c>
      <c r="D112" s="30"/>
      <c r="E112" s="30"/>
      <c r="F112" s="30"/>
      <c r="G112" s="30"/>
      <c r="H112" s="27">
        <f>150000</f>
        <v>150000</v>
      </c>
      <c r="I112" s="28"/>
      <c r="J112" s="1"/>
      <c r="K112" s="1"/>
      <c r="L112" s="1"/>
      <c r="M112" s="1"/>
      <c r="N112" s="1"/>
      <c r="O112" s="1"/>
    </row>
    <row r="113" spans="1:15" ht="64.150000000000006" customHeight="1" x14ac:dyDescent="0.3">
      <c r="A113" s="19" t="s">
        <v>24</v>
      </c>
      <c r="B113" s="7">
        <v>9770</v>
      </c>
      <c r="C113" s="33" t="s">
        <v>25</v>
      </c>
      <c r="D113" s="34"/>
      <c r="E113" s="34"/>
      <c r="F113" s="34"/>
      <c r="G113" s="34"/>
      <c r="H113" s="43">
        <f>SUM(H114:I118)</f>
        <v>3304392</v>
      </c>
      <c r="I113" s="44"/>
      <c r="J113" s="1"/>
      <c r="K113" s="1"/>
      <c r="L113" s="1"/>
      <c r="M113" s="1"/>
      <c r="N113" s="1"/>
      <c r="O113" s="1"/>
    </row>
    <row r="114" spans="1:15" ht="33.6" customHeight="1" x14ac:dyDescent="0.3">
      <c r="A114" s="19" t="s">
        <v>29</v>
      </c>
      <c r="B114" s="7"/>
      <c r="C114" s="29" t="s">
        <v>47</v>
      </c>
      <c r="D114" s="30"/>
      <c r="E114" s="30"/>
      <c r="F114" s="30"/>
      <c r="G114" s="30"/>
      <c r="H114" s="27">
        <f>1639617</f>
        <v>1639617</v>
      </c>
      <c r="I114" s="28"/>
      <c r="J114" s="1"/>
      <c r="K114" s="1"/>
      <c r="L114" s="1"/>
      <c r="M114" s="1"/>
      <c r="N114" s="1"/>
      <c r="O114" s="1"/>
    </row>
    <row r="115" spans="1:15" ht="35.450000000000003" customHeight="1" x14ac:dyDescent="0.3">
      <c r="A115" s="19" t="s">
        <v>30</v>
      </c>
      <c r="B115" s="7"/>
      <c r="C115" s="29" t="s">
        <v>39</v>
      </c>
      <c r="D115" s="30"/>
      <c r="E115" s="30"/>
      <c r="F115" s="30"/>
      <c r="G115" s="30"/>
      <c r="H115" s="27">
        <f>68191+48000</f>
        <v>116191</v>
      </c>
      <c r="I115" s="28"/>
      <c r="J115" s="1"/>
      <c r="K115" s="1"/>
      <c r="L115" s="1"/>
      <c r="M115" s="1"/>
      <c r="N115" s="1"/>
      <c r="O115" s="1"/>
    </row>
    <row r="116" spans="1:15" ht="31.9" customHeight="1" x14ac:dyDescent="0.3">
      <c r="A116" s="12" t="s">
        <v>33</v>
      </c>
      <c r="B116" s="7"/>
      <c r="C116" s="29" t="s">
        <v>40</v>
      </c>
      <c r="D116" s="30"/>
      <c r="E116" s="30"/>
      <c r="F116" s="30"/>
      <c r="G116" s="30"/>
      <c r="H116" s="27">
        <f>1352000-4720</f>
        <v>1347280</v>
      </c>
      <c r="I116" s="28"/>
      <c r="J116" s="1"/>
      <c r="K116" s="1"/>
      <c r="L116" s="1"/>
      <c r="M116" s="1"/>
      <c r="N116" s="1"/>
      <c r="O116" s="1"/>
    </row>
    <row r="117" spans="1:15" ht="34.9" customHeight="1" x14ac:dyDescent="0.3">
      <c r="A117" s="11" t="s">
        <v>31</v>
      </c>
      <c r="B117" s="7"/>
      <c r="C117" s="29" t="s">
        <v>45</v>
      </c>
      <c r="D117" s="30"/>
      <c r="E117" s="30"/>
      <c r="F117" s="30"/>
      <c r="G117" s="30"/>
      <c r="H117" s="27">
        <f>23166</f>
        <v>23166</v>
      </c>
      <c r="I117" s="28"/>
      <c r="J117" s="1"/>
      <c r="K117" s="1"/>
      <c r="L117" s="1"/>
      <c r="M117" s="1"/>
      <c r="N117" s="1"/>
      <c r="O117" s="1"/>
    </row>
    <row r="118" spans="1:15" ht="33" customHeight="1" x14ac:dyDescent="0.3">
      <c r="A118" s="19" t="s">
        <v>32</v>
      </c>
      <c r="B118" s="7"/>
      <c r="C118" s="29" t="s">
        <v>43</v>
      </c>
      <c r="D118" s="30"/>
      <c r="E118" s="30"/>
      <c r="F118" s="30"/>
      <c r="G118" s="30"/>
      <c r="H118" s="27">
        <f>230179-52041</f>
        <v>178138</v>
      </c>
      <c r="I118" s="28"/>
      <c r="J118" s="1"/>
      <c r="K118" s="1"/>
      <c r="L118" s="1"/>
      <c r="M118" s="1"/>
      <c r="N118" s="1"/>
      <c r="O118" s="1"/>
    </row>
    <row r="119" spans="1:15" ht="85.15" customHeight="1" x14ac:dyDescent="0.3">
      <c r="A119" s="25" t="s">
        <v>24</v>
      </c>
      <c r="B119" s="7">
        <v>9770</v>
      </c>
      <c r="C119" s="33" t="s">
        <v>67</v>
      </c>
      <c r="D119" s="34"/>
      <c r="E119" s="34"/>
      <c r="F119" s="34"/>
      <c r="G119" s="34"/>
      <c r="H119" s="43">
        <f>SUM(H120:I121)</f>
        <v>545200</v>
      </c>
      <c r="I119" s="44"/>
      <c r="J119" s="1"/>
      <c r="K119" s="1"/>
      <c r="L119" s="1"/>
      <c r="M119" s="1"/>
      <c r="N119" s="1"/>
      <c r="O119" s="1"/>
    </row>
    <row r="120" spans="1:15" ht="31.9" customHeight="1" x14ac:dyDescent="0.3">
      <c r="A120" s="12" t="s">
        <v>32</v>
      </c>
      <c r="B120" s="7"/>
      <c r="C120" s="29" t="s">
        <v>43</v>
      </c>
      <c r="D120" s="30"/>
      <c r="E120" s="30"/>
      <c r="F120" s="30"/>
      <c r="G120" s="30"/>
      <c r="H120" s="27">
        <f>250000</f>
        <v>250000</v>
      </c>
      <c r="I120" s="28"/>
      <c r="J120" s="1"/>
      <c r="K120" s="1"/>
      <c r="L120" s="1"/>
      <c r="M120" s="1"/>
      <c r="N120" s="1"/>
      <c r="O120" s="1"/>
    </row>
    <row r="121" spans="1:15" ht="33" customHeight="1" x14ac:dyDescent="0.3">
      <c r="A121" s="25" t="s">
        <v>36</v>
      </c>
      <c r="B121" s="7"/>
      <c r="C121" s="29" t="s">
        <v>37</v>
      </c>
      <c r="D121" s="30"/>
      <c r="E121" s="30"/>
      <c r="F121" s="30"/>
      <c r="G121" s="30"/>
      <c r="H121" s="27">
        <f>40000+10000+245200</f>
        <v>295200</v>
      </c>
      <c r="I121" s="28"/>
      <c r="J121" s="1"/>
      <c r="K121" s="1"/>
      <c r="L121" s="1"/>
      <c r="M121" s="1"/>
      <c r="N121" s="1"/>
      <c r="O121" s="1"/>
    </row>
    <row r="122" spans="1:15" ht="22.15" customHeight="1" x14ac:dyDescent="0.3">
      <c r="A122" s="40" t="s">
        <v>18</v>
      </c>
      <c r="B122" s="41"/>
      <c r="C122" s="41"/>
      <c r="D122" s="41"/>
      <c r="E122" s="41"/>
      <c r="F122" s="41"/>
      <c r="G122" s="41"/>
      <c r="H122" s="41"/>
      <c r="I122" s="42"/>
      <c r="J122" s="1"/>
      <c r="K122" s="1"/>
      <c r="L122" s="1"/>
      <c r="M122" s="1"/>
      <c r="N122" s="1"/>
      <c r="O122" s="1"/>
    </row>
    <row r="123" spans="1:15" ht="67.150000000000006" customHeight="1" x14ac:dyDescent="0.3">
      <c r="A123" s="13" t="s">
        <v>55</v>
      </c>
      <c r="B123" s="7">
        <v>9800</v>
      </c>
      <c r="C123" s="33" t="s">
        <v>56</v>
      </c>
      <c r="D123" s="34"/>
      <c r="E123" s="34"/>
      <c r="F123" s="34"/>
      <c r="G123" s="34"/>
      <c r="H123" s="58">
        <f>H124</f>
        <v>4600000</v>
      </c>
      <c r="I123" s="59"/>
      <c r="J123" s="1"/>
      <c r="K123" s="1"/>
      <c r="L123" s="1"/>
      <c r="M123" s="1"/>
      <c r="N123" s="1"/>
      <c r="O123" s="1"/>
    </row>
    <row r="124" spans="1:15" ht="17.45" customHeight="1" x14ac:dyDescent="0.3">
      <c r="A124" s="14">
        <v>99000000000</v>
      </c>
      <c r="B124" s="7"/>
      <c r="C124" s="29" t="s">
        <v>12</v>
      </c>
      <c r="D124" s="30"/>
      <c r="E124" s="30"/>
      <c r="F124" s="30"/>
      <c r="G124" s="30"/>
      <c r="H124" s="71">
        <f>4600000</f>
        <v>4600000</v>
      </c>
      <c r="I124" s="72"/>
      <c r="J124" s="1"/>
      <c r="K124" s="1"/>
      <c r="L124" s="1"/>
      <c r="M124" s="1"/>
      <c r="N124" s="1"/>
      <c r="O124" s="1"/>
    </row>
    <row r="125" spans="1:15" ht="63.6" customHeight="1" x14ac:dyDescent="0.3">
      <c r="A125" s="12" t="s">
        <v>84</v>
      </c>
      <c r="B125" s="7">
        <v>9770</v>
      </c>
      <c r="C125" s="33" t="s">
        <v>89</v>
      </c>
      <c r="D125" s="34"/>
      <c r="E125" s="34"/>
      <c r="F125" s="34"/>
      <c r="G125" s="34"/>
      <c r="H125" s="43">
        <f>H126</f>
        <v>6054000</v>
      </c>
      <c r="I125" s="44"/>
      <c r="J125" s="1"/>
      <c r="K125" s="1"/>
      <c r="L125" s="1"/>
      <c r="M125" s="1"/>
      <c r="N125" s="1"/>
      <c r="O125" s="1"/>
    </row>
    <row r="126" spans="1:15" ht="39.6" customHeight="1" x14ac:dyDescent="0.3">
      <c r="A126" s="19" t="s">
        <v>16</v>
      </c>
      <c r="B126" s="7"/>
      <c r="C126" s="29" t="s">
        <v>15</v>
      </c>
      <c r="D126" s="30"/>
      <c r="E126" s="30"/>
      <c r="F126" s="30"/>
      <c r="G126" s="30"/>
      <c r="H126" s="27">
        <v>6054000</v>
      </c>
      <c r="I126" s="28"/>
      <c r="J126" s="1"/>
      <c r="K126" s="1"/>
      <c r="L126" s="1"/>
      <c r="M126" s="1"/>
      <c r="N126" s="1"/>
      <c r="O126" s="1"/>
    </row>
    <row r="127" spans="1:15" ht="78" customHeight="1" x14ac:dyDescent="0.3">
      <c r="A127" s="12" t="s">
        <v>13</v>
      </c>
      <c r="B127" s="7">
        <v>9770</v>
      </c>
      <c r="C127" s="33" t="s">
        <v>14</v>
      </c>
      <c r="D127" s="34"/>
      <c r="E127" s="34"/>
      <c r="F127" s="34"/>
      <c r="G127" s="34"/>
      <c r="H127" s="43">
        <f>H128</f>
        <v>0</v>
      </c>
      <c r="I127" s="44"/>
      <c r="J127" s="1"/>
      <c r="K127" s="1"/>
      <c r="L127" s="1"/>
      <c r="M127" s="1"/>
      <c r="N127" s="1"/>
      <c r="O127" s="1"/>
    </row>
    <row r="128" spans="1:15" ht="32.450000000000003" customHeight="1" x14ac:dyDescent="0.3">
      <c r="A128" s="12" t="s">
        <v>16</v>
      </c>
      <c r="B128" s="7"/>
      <c r="C128" s="29" t="s">
        <v>15</v>
      </c>
      <c r="D128" s="30"/>
      <c r="E128" s="30"/>
      <c r="F128" s="30"/>
      <c r="G128" s="30"/>
      <c r="H128" s="27">
        <f>6000000-6000000</f>
        <v>0</v>
      </c>
      <c r="I128" s="28"/>
      <c r="J128" s="1"/>
      <c r="K128" s="1"/>
      <c r="L128" s="1"/>
      <c r="M128" s="1"/>
      <c r="N128" s="1"/>
      <c r="O128" s="1"/>
    </row>
    <row r="129" spans="1:15" ht="71.45" customHeight="1" x14ac:dyDescent="0.3">
      <c r="A129" s="19" t="s">
        <v>24</v>
      </c>
      <c r="B129" s="7">
        <v>9770</v>
      </c>
      <c r="C129" s="33" t="s">
        <v>25</v>
      </c>
      <c r="D129" s="34"/>
      <c r="E129" s="34"/>
      <c r="F129" s="34"/>
      <c r="G129" s="34"/>
      <c r="H129" s="43">
        <f>SUM(H130:I134)</f>
        <v>10638865</v>
      </c>
      <c r="I129" s="44"/>
      <c r="J129" s="1"/>
      <c r="K129" s="1"/>
      <c r="L129" s="1"/>
      <c r="M129" s="1"/>
      <c r="N129" s="1"/>
      <c r="O129" s="1"/>
    </row>
    <row r="130" spans="1:15" ht="40.15" customHeight="1" x14ac:dyDescent="0.3">
      <c r="A130" s="19" t="s">
        <v>29</v>
      </c>
      <c r="B130" s="7"/>
      <c r="C130" s="29" t="s">
        <v>38</v>
      </c>
      <c r="D130" s="30"/>
      <c r="E130" s="30"/>
      <c r="F130" s="30"/>
      <c r="G130" s="30"/>
      <c r="H130" s="27">
        <f>479610</f>
        <v>479610</v>
      </c>
      <c r="I130" s="28"/>
      <c r="J130" s="1"/>
      <c r="K130" s="1"/>
      <c r="L130" s="1"/>
      <c r="M130" s="1"/>
      <c r="N130" s="1"/>
      <c r="O130" s="1"/>
    </row>
    <row r="131" spans="1:15" ht="39" customHeight="1" x14ac:dyDescent="0.3">
      <c r="A131" s="19" t="s">
        <v>30</v>
      </c>
      <c r="B131" s="7"/>
      <c r="C131" s="29" t="s">
        <v>39</v>
      </c>
      <c r="D131" s="30"/>
      <c r="E131" s="30"/>
      <c r="F131" s="30"/>
      <c r="G131" s="30"/>
      <c r="H131" s="27">
        <f>910917-48000</f>
        <v>862917</v>
      </c>
      <c r="I131" s="28"/>
      <c r="J131" s="1"/>
      <c r="K131" s="1"/>
      <c r="L131" s="1"/>
      <c r="M131" s="1"/>
      <c r="N131" s="1"/>
      <c r="O131" s="1"/>
    </row>
    <row r="132" spans="1:15" ht="40.15" customHeight="1" x14ac:dyDescent="0.3">
      <c r="A132" s="11" t="s">
        <v>31</v>
      </c>
      <c r="B132" s="7"/>
      <c r="C132" s="29" t="s">
        <v>45</v>
      </c>
      <c r="D132" s="30"/>
      <c r="E132" s="30"/>
      <c r="F132" s="30"/>
      <c r="G132" s="30"/>
      <c r="H132" s="27">
        <f>1638517</f>
        <v>1638517</v>
      </c>
      <c r="I132" s="28"/>
      <c r="J132" s="1"/>
      <c r="K132" s="1"/>
      <c r="L132" s="1"/>
      <c r="M132" s="1"/>
      <c r="N132" s="1"/>
      <c r="O132" s="1"/>
    </row>
    <row r="133" spans="1:15" ht="40.9" customHeight="1" x14ac:dyDescent="0.3">
      <c r="A133" s="11" t="s">
        <v>34</v>
      </c>
      <c r="B133" s="7"/>
      <c r="C133" s="29" t="s">
        <v>48</v>
      </c>
      <c r="D133" s="30"/>
      <c r="E133" s="30"/>
      <c r="F133" s="30"/>
      <c r="G133" s="30"/>
      <c r="H133" s="27">
        <f>5489737</f>
        <v>5489737</v>
      </c>
      <c r="I133" s="28"/>
      <c r="J133" s="1"/>
      <c r="K133" s="1"/>
      <c r="L133" s="1"/>
      <c r="M133" s="1"/>
      <c r="N133" s="1"/>
      <c r="O133" s="1"/>
    </row>
    <row r="134" spans="1:15" ht="41.45" customHeight="1" x14ac:dyDescent="0.3">
      <c r="A134" s="19" t="s">
        <v>32</v>
      </c>
      <c r="B134" s="7"/>
      <c r="C134" s="29" t="s">
        <v>43</v>
      </c>
      <c r="D134" s="30"/>
      <c r="E134" s="30"/>
      <c r="F134" s="30"/>
      <c r="G134" s="30"/>
      <c r="H134" s="27">
        <f>2116043+52041</f>
        <v>2168084</v>
      </c>
      <c r="I134" s="28"/>
      <c r="J134" s="1"/>
      <c r="K134" s="1"/>
      <c r="L134" s="1"/>
      <c r="M134" s="1"/>
      <c r="N134" s="1"/>
      <c r="O134" s="1"/>
    </row>
    <row r="135" spans="1:15" ht="70.150000000000006" customHeight="1" x14ac:dyDescent="0.3">
      <c r="A135" s="12" t="s">
        <v>26</v>
      </c>
      <c r="B135" s="7">
        <v>9770</v>
      </c>
      <c r="C135" s="33" t="s">
        <v>25</v>
      </c>
      <c r="D135" s="34"/>
      <c r="E135" s="34"/>
      <c r="F135" s="34"/>
      <c r="G135" s="34"/>
      <c r="H135" s="43">
        <f>SUM(H136:I139)</f>
        <v>276800</v>
      </c>
      <c r="I135" s="44"/>
      <c r="J135" s="1"/>
      <c r="K135" s="1"/>
      <c r="L135" s="1"/>
      <c r="M135" s="1"/>
      <c r="N135" s="1"/>
      <c r="O135" s="1"/>
    </row>
    <row r="136" spans="1:15" ht="38.450000000000003" customHeight="1" x14ac:dyDescent="0.3">
      <c r="A136" s="11" t="s">
        <v>29</v>
      </c>
      <c r="B136" s="7"/>
      <c r="C136" s="29" t="s">
        <v>38</v>
      </c>
      <c r="D136" s="30"/>
      <c r="E136" s="30"/>
      <c r="F136" s="30"/>
      <c r="G136" s="30"/>
      <c r="H136" s="27">
        <f>82100</f>
        <v>82100</v>
      </c>
      <c r="I136" s="28"/>
      <c r="J136" s="1"/>
      <c r="K136" s="1"/>
      <c r="L136" s="1"/>
      <c r="M136" s="1"/>
      <c r="N136" s="1"/>
      <c r="O136" s="1"/>
    </row>
    <row r="137" spans="1:15" ht="38.450000000000003" customHeight="1" x14ac:dyDescent="0.3">
      <c r="A137" s="11" t="s">
        <v>33</v>
      </c>
      <c r="B137" s="7"/>
      <c r="C137" s="29" t="s">
        <v>40</v>
      </c>
      <c r="D137" s="30"/>
      <c r="E137" s="30"/>
      <c r="F137" s="30"/>
      <c r="G137" s="30"/>
      <c r="H137" s="27">
        <f>81000</f>
        <v>81000</v>
      </c>
      <c r="I137" s="28"/>
      <c r="J137" s="1"/>
      <c r="K137" s="1"/>
      <c r="L137" s="1"/>
      <c r="M137" s="1"/>
      <c r="N137" s="1"/>
      <c r="O137" s="1"/>
    </row>
    <row r="138" spans="1:15" ht="36.6" customHeight="1" x14ac:dyDescent="0.3">
      <c r="A138" s="11" t="s">
        <v>31</v>
      </c>
      <c r="B138" s="7"/>
      <c r="C138" s="29" t="s">
        <v>45</v>
      </c>
      <c r="D138" s="30"/>
      <c r="E138" s="30"/>
      <c r="F138" s="30"/>
      <c r="G138" s="30"/>
      <c r="H138" s="27">
        <f>53700</f>
        <v>53700</v>
      </c>
      <c r="I138" s="28"/>
      <c r="J138" s="1"/>
      <c r="K138" s="1"/>
      <c r="L138" s="1"/>
      <c r="M138" s="1"/>
      <c r="N138" s="1"/>
      <c r="O138" s="1"/>
    </row>
    <row r="139" spans="1:15" ht="36" customHeight="1" x14ac:dyDescent="0.3">
      <c r="A139" s="11" t="s">
        <v>34</v>
      </c>
      <c r="B139" s="7"/>
      <c r="C139" s="29" t="s">
        <v>46</v>
      </c>
      <c r="D139" s="30"/>
      <c r="E139" s="30"/>
      <c r="F139" s="30"/>
      <c r="G139" s="30"/>
      <c r="H139" s="27">
        <f>60000</f>
        <v>60000</v>
      </c>
      <c r="I139" s="28"/>
      <c r="J139" s="1"/>
      <c r="K139" s="1"/>
      <c r="L139" s="1"/>
      <c r="M139" s="1"/>
      <c r="N139" s="1"/>
      <c r="O139" s="1"/>
    </row>
    <row r="140" spans="1:15" ht="85.15" customHeight="1" x14ac:dyDescent="0.3">
      <c r="A140" s="19" t="s">
        <v>27</v>
      </c>
      <c r="B140" s="7">
        <v>9770</v>
      </c>
      <c r="C140" s="33" t="s">
        <v>88</v>
      </c>
      <c r="D140" s="34"/>
      <c r="E140" s="34"/>
      <c r="F140" s="34"/>
      <c r="G140" s="34"/>
      <c r="H140" s="43">
        <f>H141</f>
        <v>1440000</v>
      </c>
      <c r="I140" s="44"/>
      <c r="J140" s="1"/>
      <c r="K140" s="1"/>
      <c r="L140" s="1"/>
      <c r="M140" s="1"/>
      <c r="N140" s="1"/>
      <c r="O140" s="1"/>
    </row>
    <row r="141" spans="1:15" ht="38.450000000000003" customHeight="1" x14ac:dyDescent="0.3">
      <c r="A141" s="19" t="s">
        <v>16</v>
      </c>
      <c r="B141" s="7"/>
      <c r="C141" s="29" t="s">
        <v>15</v>
      </c>
      <c r="D141" s="30"/>
      <c r="E141" s="30"/>
      <c r="F141" s="30"/>
      <c r="G141" s="30"/>
      <c r="H141" s="27">
        <f>1440000</f>
        <v>1440000</v>
      </c>
      <c r="I141" s="28"/>
      <c r="J141" s="1"/>
      <c r="K141" s="1"/>
      <c r="L141" s="1"/>
      <c r="M141" s="1"/>
      <c r="N141" s="1"/>
      <c r="O141" s="1"/>
    </row>
    <row r="142" spans="1:15" ht="165" customHeight="1" x14ac:dyDescent="0.3">
      <c r="A142" s="12">
        <v>1219770</v>
      </c>
      <c r="B142" s="7">
        <v>9770</v>
      </c>
      <c r="C142" s="33" t="s">
        <v>79</v>
      </c>
      <c r="D142" s="34"/>
      <c r="E142" s="34"/>
      <c r="F142" s="34"/>
      <c r="G142" s="34"/>
      <c r="H142" s="43">
        <f>SUM(H143:I144)</f>
        <v>300000</v>
      </c>
      <c r="I142" s="44"/>
      <c r="J142" s="1"/>
      <c r="K142" s="1"/>
      <c r="L142" s="1"/>
      <c r="M142" s="1"/>
      <c r="N142" s="1"/>
      <c r="O142" s="1"/>
    </row>
    <row r="143" spans="1:15" ht="31.9" customHeight="1" x14ac:dyDescent="0.3">
      <c r="A143" s="12" t="s">
        <v>36</v>
      </c>
      <c r="B143" s="7"/>
      <c r="C143" s="29" t="s">
        <v>37</v>
      </c>
      <c r="D143" s="30"/>
      <c r="E143" s="30"/>
      <c r="F143" s="30"/>
      <c r="G143" s="30"/>
      <c r="H143" s="27">
        <v>100000</v>
      </c>
      <c r="I143" s="28"/>
      <c r="J143" s="1"/>
      <c r="K143" s="1"/>
      <c r="L143" s="1"/>
      <c r="M143" s="1"/>
      <c r="N143" s="1"/>
      <c r="O143" s="1"/>
    </row>
    <row r="144" spans="1:15" ht="31.9" customHeight="1" x14ac:dyDescent="0.3">
      <c r="A144" s="12" t="s">
        <v>30</v>
      </c>
      <c r="B144" s="7"/>
      <c r="C144" s="29" t="s">
        <v>39</v>
      </c>
      <c r="D144" s="30"/>
      <c r="E144" s="30"/>
      <c r="F144" s="30"/>
      <c r="G144" s="30"/>
      <c r="H144" s="27">
        <v>200000</v>
      </c>
      <c r="I144" s="28"/>
      <c r="J144" s="1"/>
      <c r="K144" s="1"/>
      <c r="L144" s="1"/>
      <c r="M144" s="1"/>
      <c r="N144" s="1"/>
      <c r="O144" s="1"/>
    </row>
    <row r="145" spans="1:15" ht="31.9" customHeight="1" x14ac:dyDescent="0.3">
      <c r="A145" s="19">
        <v>1919750</v>
      </c>
      <c r="B145" s="7">
        <v>9750</v>
      </c>
      <c r="C145" s="33" t="s">
        <v>68</v>
      </c>
      <c r="D145" s="34"/>
      <c r="E145" s="34"/>
      <c r="F145" s="34"/>
      <c r="G145" s="34"/>
      <c r="H145" s="43">
        <f>9000000</f>
        <v>9000000</v>
      </c>
      <c r="I145" s="44"/>
      <c r="J145" s="1"/>
      <c r="K145" s="1"/>
      <c r="L145" s="1"/>
      <c r="M145" s="1"/>
      <c r="N145" s="1"/>
      <c r="O145" s="1"/>
    </row>
    <row r="146" spans="1:15" ht="31.9" customHeight="1" x14ac:dyDescent="0.3">
      <c r="A146" s="19" t="s">
        <v>16</v>
      </c>
      <c r="B146" s="7"/>
      <c r="C146" s="29" t="s">
        <v>15</v>
      </c>
      <c r="D146" s="30"/>
      <c r="E146" s="30"/>
      <c r="F146" s="30"/>
      <c r="G146" s="30"/>
      <c r="H146" s="27">
        <f>H145</f>
        <v>9000000</v>
      </c>
      <c r="I146" s="28"/>
      <c r="J146" s="1"/>
      <c r="K146" s="1"/>
      <c r="L146" s="1"/>
      <c r="M146" s="1"/>
      <c r="N146" s="1"/>
      <c r="O146" s="1"/>
    </row>
    <row r="147" spans="1:15" ht="34.15" customHeight="1" x14ac:dyDescent="0.3">
      <c r="A147" s="7"/>
      <c r="B147" s="7"/>
      <c r="C147" s="93" t="s">
        <v>19</v>
      </c>
      <c r="D147" s="94"/>
      <c r="E147" s="94"/>
      <c r="F147" s="94"/>
      <c r="G147" s="94"/>
      <c r="H147" s="86">
        <f>SUM(H148:I149)</f>
        <v>800350326.5</v>
      </c>
      <c r="I147" s="87"/>
      <c r="J147" s="1"/>
      <c r="K147" s="1"/>
      <c r="L147" s="1"/>
      <c r="M147" s="1"/>
      <c r="N147" s="1"/>
      <c r="O147" s="1"/>
    </row>
    <row r="148" spans="1:15" ht="15.6" customHeight="1" x14ac:dyDescent="0.3">
      <c r="A148" s="11"/>
      <c r="B148" s="7"/>
      <c r="C148" s="33" t="s">
        <v>21</v>
      </c>
      <c r="D148" s="34"/>
      <c r="E148" s="34"/>
      <c r="F148" s="34"/>
      <c r="G148" s="34"/>
      <c r="H148" s="64">
        <f>H66+H68+H88+H90+H92+H104+H108+H113+H86+H80+H99+H119+H84+H82+H111+H76+H102</f>
        <v>768040661.5</v>
      </c>
      <c r="I148" s="65"/>
      <c r="J148" s="1"/>
      <c r="K148" s="1"/>
      <c r="L148" s="1"/>
      <c r="M148" s="1"/>
      <c r="N148" s="1"/>
      <c r="O148" s="1"/>
    </row>
    <row r="149" spans="1:15" ht="20.45" customHeight="1" x14ac:dyDescent="0.3">
      <c r="A149" s="7"/>
      <c r="B149" s="7"/>
      <c r="C149" s="33" t="s">
        <v>20</v>
      </c>
      <c r="D149" s="34"/>
      <c r="E149" s="34"/>
      <c r="F149" s="34"/>
      <c r="G149" s="34"/>
      <c r="H149" s="43">
        <f>H127+H129+H135+H123+H145+H142+H125+H140</f>
        <v>32309665</v>
      </c>
      <c r="I149" s="48"/>
      <c r="J149" s="1"/>
      <c r="K149" s="1"/>
      <c r="L149" s="1"/>
      <c r="M149" s="1"/>
      <c r="N149" s="1"/>
      <c r="O149" s="1"/>
    </row>
    <row r="150" spans="1:15" ht="9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24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56.45" customHeight="1" x14ac:dyDescent="0.35">
      <c r="A152" s="95" t="s">
        <v>103</v>
      </c>
      <c r="B152" s="95"/>
      <c r="C152" s="95"/>
      <c r="D152" s="95"/>
      <c r="E152" s="26"/>
      <c r="F152" s="26"/>
      <c r="G152" s="96" t="s">
        <v>104</v>
      </c>
      <c r="H152" s="96"/>
      <c r="I152" s="96"/>
      <c r="J152" s="1"/>
      <c r="K152" s="1"/>
      <c r="L152" s="1"/>
      <c r="M152" s="1"/>
      <c r="N152" s="1"/>
      <c r="O152" s="1"/>
    </row>
    <row r="153" spans="1:15" ht="23.25" x14ac:dyDescent="0.35">
      <c r="A153" s="5"/>
      <c r="B153" s="4"/>
      <c r="C153" s="4"/>
      <c r="D153" s="4"/>
      <c r="E153" s="4"/>
      <c r="F153" s="4"/>
      <c r="G153" s="4"/>
      <c r="H153" s="4"/>
      <c r="I153" s="4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</sheetData>
  <mergeCells count="282">
    <mergeCell ref="G3:H3"/>
    <mergeCell ref="A152:D152"/>
    <mergeCell ref="G152:I152"/>
    <mergeCell ref="C79:G79"/>
    <mergeCell ref="H79:I79"/>
    <mergeCell ref="H115:I115"/>
    <mergeCell ref="C117:G117"/>
    <mergeCell ref="C111:G111"/>
    <mergeCell ref="H111:I111"/>
    <mergeCell ref="C112:G112"/>
    <mergeCell ref="H112:I112"/>
    <mergeCell ref="C144:G144"/>
    <mergeCell ref="H144:I144"/>
    <mergeCell ref="C143:G143"/>
    <mergeCell ref="H143:I143"/>
    <mergeCell ref="C142:G142"/>
    <mergeCell ref="C116:G116"/>
    <mergeCell ref="H116:I116"/>
    <mergeCell ref="H118:I118"/>
    <mergeCell ref="C132:G132"/>
    <mergeCell ref="H132:I132"/>
    <mergeCell ref="C130:G130"/>
    <mergeCell ref="H130:I130"/>
    <mergeCell ref="C131:G131"/>
    <mergeCell ref="H131:I131"/>
    <mergeCell ref="C119:G119"/>
    <mergeCell ref="C125:G125"/>
    <mergeCell ref="H125:I125"/>
    <mergeCell ref="A122:I122"/>
    <mergeCell ref="C149:G149"/>
    <mergeCell ref="H149:I149"/>
    <mergeCell ref="C148:G148"/>
    <mergeCell ref="H148:I148"/>
    <mergeCell ref="C127:G127"/>
    <mergeCell ref="H127:I127"/>
    <mergeCell ref="H128:I128"/>
    <mergeCell ref="C147:G147"/>
    <mergeCell ref="H147:I147"/>
    <mergeCell ref="C145:G145"/>
    <mergeCell ref="H145:I145"/>
    <mergeCell ref="C146:G146"/>
    <mergeCell ref="H146:I146"/>
    <mergeCell ref="C139:G139"/>
    <mergeCell ref="H139:I139"/>
    <mergeCell ref="H134:I134"/>
    <mergeCell ref="C137:G137"/>
    <mergeCell ref="C140:G140"/>
    <mergeCell ref="H140:I140"/>
    <mergeCell ref="C141:G141"/>
    <mergeCell ref="H141:I141"/>
    <mergeCell ref="C91:G91"/>
    <mergeCell ref="C113:G113"/>
    <mergeCell ref="C86:G86"/>
    <mergeCell ref="H86:I86"/>
    <mergeCell ref="C87:G87"/>
    <mergeCell ref="C118:G118"/>
    <mergeCell ref="H121:I121"/>
    <mergeCell ref="C123:G123"/>
    <mergeCell ref="H123:I123"/>
    <mergeCell ref="C120:G120"/>
    <mergeCell ref="C103:G103"/>
    <mergeCell ref="H103:I103"/>
    <mergeCell ref="C102:G102"/>
    <mergeCell ref="H102:I102"/>
    <mergeCell ref="H101:I101"/>
    <mergeCell ref="C94:G94"/>
    <mergeCell ref="H120:I120"/>
    <mergeCell ref="C115:G115"/>
    <mergeCell ref="C108:G108"/>
    <mergeCell ref="C109:G109"/>
    <mergeCell ref="H99:I99"/>
    <mergeCell ref="C106:G106"/>
    <mergeCell ref="C97:G97"/>
    <mergeCell ref="B16:G16"/>
    <mergeCell ref="H16:I16"/>
    <mergeCell ref="B15:G15"/>
    <mergeCell ref="H15:I15"/>
    <mergeCell ref="B17:G17"/>
    <mergeCell ref="H17:I17"/>
    <mergeCell ref="H137:I137"/>
    <mergeCell ref="B36:G36"/>
    <mergeCell ref="B27:G27"/>
    <mergeCell ref="B37:G37"/>
    <mergeCell ref="H37:I37"/>
    <mergeCell ref="B38:G38"/>
    <mergeCell ref="H38:I38"/>
    <mergeCell ref="H35:I35"/>
    <mergeCell ref="H28:I28"/>
    <mergeCell ref="B29:G29"/>
    <mergeCell ref="H29:I29"/>
    <mergeCell ref="B30:G30"/>
    <mergeCell ref="B34:G34"/>
    <mergeCell ref="H34:I34"/>
    <mergeCell ref="B35:G35"/>
    <mergeCell ref="H30:I30"/>
    <mergeCell ref="H119:I119"/>
    <mergeCell ref="C121:G121"/>
    <mergeCell ref="H142:I142"/>
    <mergeCell ref="C133:G133"/>
    <mergeCell ref="H133:I133"/>
    <mergeCell ref="C129:G129"/>
    <mergeCell ref="H129:I129"/>
    <mergeCell ref="C69:G69"/>
    <mergeCell ref="H69:I69"/>
    <mergeCell ref="C70:G70"/>
    <mergeCell ref="H70:I70"/>
    <mergeCell ref="C71:G71"/>
    <mergeCell ref="H71:I71"/>
    <mergeCell ref="C124:G124"/>
    <mergeCell ref="H124:I124"/>
    <mergeCell ref="C93:G93"/>
    <mergeCell ref="H93:I93"/>
    <mergeCell ref="C96:G96"/>
    <mergeCell ref="H117:I117"/>
    <mergeCell ref="H91:I91"/>
    <mergeCell ref="H75:I75"/>
    <mergeCell ref="H73:I73"/>
    <mergeCell ref="C77:G77"/>
    <mergeCell ref="H77:I77"/>
    <mergeCell ref="H114:I114"/>
    <mergeCell ref="C107:G107"/>
    <mergeCell ref="B11:G11"/>
    <mergeCell ref="B12:G12"/>
    <mergeCell ref="B58:G58"/>
    <mergeCell ref="B23:G23"/>
    <mergeCell ref="H23:I23"/>
    <mergeCell ref="B24:G24"/>
    <mergeCell ref="H24:I24"/>
    <mergeCell ref="B25:G25"/>
    <mergeCell ref="H25:I25"/>
    <mergeCell ref="H11:I11"/>
    <mergeCell ref="H12:I12"/>
    <mergeCell ref="H58:I58"/>
    <mergeCell ref="H27:I27"/>
    <mergeCell ref="B28:G28"/>
    <mergeCell ref="B18:G18"/>
    <mergeCell ref="H18:I18"/>
    <mergeCell ref="B22:G22"/>
    <mergeCell ref="H22:I22"/>
    <mergeCell ref="B19:G19"/>
    <mergeCell ref="H19:I19"/>
    <mergeCell ref="H20:I20"/>
    <mergeCell ref="H21:I21"/>
    <mergeCell ref="B20:G20"/>
    <mergeCell ref="B21:G21"/>
    <mergeCell ref="A4:I4"/>
    <mergeCell ref="A5:B5"/>
    <mergeCell ref="A6:B6"/>
    <mergeCell ref="A7:I7"/>
    <mergeCell ref="H9:I9"/>
    <mergeCell ref="B9:G9"/>
    <mergeCell ref="A10:I10"/>
    <mergeCell ref="B46:G46"/>
    <mergeCell ref="H46:I46"/>
    <mergeCell ref="B32:G32"/>
    <mergeCell ref="H32:I32"/>
    <mergeCell ref="B33:G33"/>
    <mergeCell ref="H33:I33"/>
    <mergeCell ref="B39:G39"/>
    <mergeCell ref="H39:I39"/>
    <mergeCell ref="B44:G44"/>
    <mergeCell ref="B26:G26"/>
    <mergeCell ref="H26:I26"/>
    <mergeCell ref="H31:I31"/>
    <mergeCell ref="B45:G45"/>
    <mergeCell ref="B13:G13"/>
    <mergeCell ref="H13:I13"/>
    <mergeCell ref="B14:G14"/>
    <mergeCell ref="H14:I14"/>
    <mergeCell ref="B51:G51"/>
    <mergeCell ref="B49:G49"/>
    <mergeCell ref="H49:I49"/>
    <mergeCell ref="B47:G47"/>
    <mergeCell ref="H47:I47"/>
    <mergeCell ref="B48:G48"/>
    <mergeCell ref="H48:I48"/>
    <mergeCell ref="B50:G50"/>
    <mergeCell ref="B40:G40"/>
    <mergeCell ref="H40:I40"/>
    <mergeCell ref="H45:I45"/>
    <mergeCell ref="H44:I44"/>
    <mergeCell ref="H36:I36"/>
    <mergeCell ref="B31:G31"/>
    <mergeCell ref="B43:G43"/>
    <mergeCell ref="H43:I43"/>
    <mergeCell ref="H94:I94"/>
    <mergeCell ref="C95:G95"/>
    <mergeCell ref="B53:G53"/>
    <mergeCell ref="H53:I53"/>
    <mergeCell ref="A55:I55"/>
    <mergeCell ref="H60:I60"/>
    <mergeCell ref="B60:G60"/>
    <mergeCell ref="A61:I61"/>
    <mergeCell ref="C89:G89"/>
    <mergeCell ref="H72:I72"/>
    <mergeCell ref="H67:I67"/>
    <mergeCell ref="H59:I59"/>
    <mergeCell ref="C64:G64"/>
    <mergeCell ref="H64:I64"/>
    <mergeCell ref="H89:I89"/>
    <mergeCell ref="C66:G66"/>
    <mergeCell ref="H66:I66"/>
    <mergeCell ref="H87:I87"/>
    <mergeCell ref="H85:I85"/>
    <mergeCell ref="B59:G59"/>
    <mergeCell ref="C63:G63"/>
    <mergeCell ref="H63:I63"/>
    <mergeCell ref="C80:G80"/>
    <mergeCell ref="C92:G92"/>
    <mergeCell ref="H92:I92"/>
    <mergeCell ref="C72:G72"/>
    <mergeCell ref="C84:G84"/>
    <mergeCell ref="H84:I84"/>
    <mergeCell ref="C85:G85"/>
    <mergeCell ref="C75:G75"/>
    <mergeCell ref="C90:G90"/>
    <mergeCell ref="H90:I90"/>
    <mergeCell ref="C74:G74"/>
    <mergeCell ref="H80:I80"/>
    <mergeCell ref="C81:G81"/>
    <mergeCell ref="H81:I81"/>
    <mergeCell ref="H74:I74"/>
    <mergeCell ref="C82:G82"/>
    <mergeCell ref="H82:I82"/>
    <mergeCell ref="C83:G83"/>
    <mergeCell ref="H83:I83"/>
    <mergeCell ref="C88:G88"/>
    <mergeCell ref="H88:I88"/>
    <mergeCell ref="C73:G73"/>
    <mergeCell ref="H97:I97"/>
    <mergeCell ref="H96:I96"/>
    <mergeCell ref="H106:I106"/>
    <mergeCell ref="H98:I98"/>
    <mergeCell ref="H113:I113"/>
    <mergeCell ref="C98:G98"/>
    <mergeCell ref="C99:G99"/>
    <mergeCell ref="H108:I108"/>
    <mergeCell ref="C104:G104"/>
    <mergeCell ref="H104:I104"/>
    <mergeCell ref="C105:G105"/>
    <mergeCell ref="H105:I105"/>
    <mergeCell ref="H109:I109"/>
    <mergeCell ref="C110:G110"/>
    <mergeCell ref="H110:I110"/>
    <mergeCell ref="C100:G100"/>
    <mergeCell ref="H100:I100"/>
    <mergeCell ref="C101:G101"/>
    <mergeCell ref="H107:I107"/>
    <mergeCell ref="C126:G126"/>
    <mergeCell ref="H126:I126"/>
    <mergeCell ref="C128:G128"/>
    <mergeCell ref="H138:I138"/>
    <mergeCell ref="C135:G135"/>
    <mergeCell ref="H135:I135"/>
    <mergeCell ref="C136:G136"/>
    <mergeCell ref="H136:I136"/>
    <mergeCell ref="C134:G134"/>
    <mergeCell ref="C138:G138"/>
    <mergeCell ref="H95:I95"/>
    <mergeCell ref="C114:G114"/>
    <mergeCell ref="C78:G78"/>
    <mergeCell ref="H78:I78"/>
    <mergeCell ref="C76:G76"/>
    <mergeCell ref="H76:I76"/>
    <mergeCell ref="H50:I50"/>
    <mergeCell ref="B41:G41"/>
    <mergeCell ref="C68:G68"/>
    <mergeCell ref="A65:I65"/>
    <mergeCell ref="C67:G67"/>
    <mergeCell ref="H68:I68"/>
    <mergeCell ref="B54:G54"/>
    <mergeCell ref="H54:I54"/>
    <mergeCell ref="H51:I51"/>
    <mergeCell ref="B52:G52"/>
    <mergeCell ref="H52:I52"/>
    <mergeCell ref="H41:I41"/>
    <mergeCell ref="B42:G42"/>
    <mergeCell ref="H42:I42"/>
    <mergeCell ref="B56:G56"/>
    <mergeCell ref="H56:I56"/>
    <mergeCell ref="B57:G57"/>
    <mergeCell ref="H57:I57"/>
  </mergeCells>
  <pageMargins left="0.70866141732283472" right="0.51181102362204722" top="0.74803149606299213" bottom="0.55118110236220474" header="0.31496062992125984" footer="0.31496062992125984"/>
  <pageSetup paperSize="9" scale="98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10.2021</vt:lpstr>
      <vt:lpstr>'10.2021'!Заголовки_для_печати</vt:lpstr>
      <vt:lpstr>'10.2021'!Область_печати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2021-10-28T11:35:16Z</dcterms:modified>
</cp:coreProperties>
</file>