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  <definedName name="_xlnm.Print_Area" localSheetId="0">Лист1!$A$1:$J$105</definedName>
  </definedNames>
  <calcPr calcId="145621" refMode="R1C1"/>
</workbook>
</file>

<file path=xl/calcChain.xml><?xml version="1.0" encoding="utf-8"?>
<calcChain xmlns="http://schemas.openxmlformats.org/spreadsheetml/2006/main">
  <c r="J102" i="1" l="1"/>
  <c r="I102" i="1"/>
  <c r="H54" i="1"/>
  <c r="J54" i="1"/>
  <c r="G64" i="1" l="1"/>
  <c r="G16" i="1" l="1"/>
  <c r="H91" i="1" l="1"/>
  <c r="G50" i="1"/>
  <c r="H85" i="1" l="1"/>
  <c r="I77" i="1" l="1"/>
  <c r="I56" i="1"/>
  <c r="I33" i="1"/>
  <c r="J72" i="1" l="1"/>
  <c r="I63" i="1" l="1"/>
  <c r="I62" i="1"/>
  <c r="G89" i="1" l="1"/>
  <c r="I58" i="1" l="1"/>
  <c r="I85" i="1"/>
  <c r="I87" i="1" l="1"/>
  <c r="J87" i="1"/>
  <c r="I66" i="1" l="1"/>
  <c r="I55" i="1"/>
  <c r="I54" i="1" s="1"/>
  <c r="I35" i="1" l="1"/>
  <c r="I70" i="1" l="1"/>
  <c r="J47" i="1" l="1"/>
  <c r="H47" i="1"/>
  <c r="I48" i="1"/>
  <c r="I47" i="1" s="1"/>
  <c r="G49" i="1"/>
  <c r="G48" i="1" l="1"/>
  <c r="I32" i="1" l="1"/>
  <c r="I38" i="1" l="1"/>
  <c r="I80" i="1" l="1"/>
  <c r="J41" i="1"/>
  <c r="I43" i="1"/>
  <c r="I41" i="1" s="1"/>
  <c r="I91" i="1" l="1"/>
  <c r="G47" i="1" l="1"/>
  <c r="I72" i="1" l="1"/>
  <c r="J12" i="1"/>
  <c r="I12" i="1"/>
  <c r="J68" i="1" l="1"/>
  <c r="J71" i="1" s="1"/>
  <c r="H102" i="1"/>
  <c r="G102" i="1" l="1"/>
  <c r="G22" i="1" l="1"/>
  <c r="G23" i="1"/>
  <c r="G24" i="1"/>
  <c r="G25" i="1"/>
  <c r="G20" i="1"/>
  <c r="G21" i="1"/>
  <c r="G18" i="1"/>
  <c r="G19" i="1"/>
  <c r="H72" i="1" l="1"/>
  <c r="G77" i="1"/>
  <c r="G28" i="1"/>
  <c r="I68" i="1"/>
  <c r="I71" i="1" s="1"/>
  <c r="H41" i="1" l="1"/>
  <c r="G41" i="1" s="1"/>
  <c r="H12" i="1"/>
  <c r="G12" i="1" s="1"/>
  <c r="G13" i="1" l="1"/>
  <c r="G14" i="1"/>
  <c r="H87" i="1" l="1"/>
  <c r="G87" i="1" s="1"/>
  <c r="G90" i="1" s="1"/>
  <c r="G33" i="1" l="1"/>
  <c r="I34" i="1"/>
  <c r="J34" i="1"/>
  <c r="G35" i="1"/>
  <c r="H34" i="1"/>
  <c r="G36" i="1"/>
  <c r="G37" i="1"/>
  <c r="G38" i="1"/>
  <c r="G39" i="1"/>
  <c r="G34" i="1" l="1"/>
  <c r="G46" i="1"/>
  <c r="I78" i="1" l="1"/>
  <c r="H78" i="1"/>
  <c r="J78" i="1"/>
  <c r="G92" i="1" l="1"/>
  <c r="G91" i="1" l="1"/>
  <c r="J79" i="1"/>
  <c r="I79" i="1"/>
  <c r="H79" i="1"/>
  <c r="G84" i="1"/>
  <c r="G81" i="1"/>
  <c r="G76" i="1"/>
  <c r="G29" i="1"/>
  <c r="H30" i="1" l="1"/>
  <c r="H86" i="1"/>
  <c r="H40" i="1" l="1"/>
  <c r="G85" i="1"/>
  <c r="H51" i="1"/>
  <c r="I99" i="1"/>
  <c r="J99" i="1"/>
  <c r="H99" i="1"/>
  <c r="I86" i="1"/>
  <c r="J86" i="1"/>
  <c r="G45" i="1"/>
  <c r="G99" i="1" l="1"/>
  <c r="H68" i="1"/>
  <c r="H71" i="1" s="1"/>
  <c r="G69" i="1"/>
  <c r="G70" i="1"/>
  <c r="G67" i="1"/>
  <c r="G26" i="1" l="1"/>
  <c r="G103" i="1" l="1"/>
  <c r="H90" i="1" l="1"/>
  <c r="I90" i="1"/>
  <c r="J90" i="1"/>
  <c r="G88" i="1"/>
  <c r="J51" i="1" l="1"/>
  <c r="I51" i="1"/>
  <c r="G42" i="1" l="1"/>
  <c r="G66" i="1"/>
  <c r="H97" i="1" l="1"/>
  <c r="H100" i="1" s="1"/>
  <c r="I97" i="1"/>
  <c r="J97" i="1"/>
  <c r="G94" i="1"/>
  <c r="G95" i="1"/>
  <c r="G96" i="1"/>
  <c r="G74" i="1"/>
  <c r="G83" i="1"/>
  <c r="G68" i="1"/>
  <c r="H98" i="1" l="1"/>
  <c r="J30" i="1"/>
  <c r="G31" i="1"/>
  <c r="I30" i="1"/>
  <c r="J40" i="1" l="1"/>
  <c r="J100" i="1" s="1"/>
  <c r="I40" i="1"/>
  <c r="I100" i="1" s="1"/>
  <c r="G93" i="1"/>
  <c r="G82" i="1"/>
  <c r="G80" i="1"/>
  <c r="G73" i="1"/>
  <c r="G63" i="1"/>
  <c r="G62" i="1"/>
  <c r="G61" i="1"/>
  <c r="G59" i="1"/>
  <c r="G58" i="1"/>
  <c r="G54" i="1" s="1"/>
  <c r="G57" i="1"/>
  <c r="G56" i="1"/>
  <c r="G55" i="1"/>
  <c r="G44" i="1"/>
  <c r="G43" i="1"/>
  <c r="G71" i="1" l="1"/>
  <c r="G72" i="1"/>
  <c r="G78" i="1" s="1"/>
  <c r="G51" i="1"/>
  <c r="G97" i="1"/>
  <c r="G79" i="1"/>
  <c r="G86" i="1" s="1"/>
  <c r="I98" i="1"/>
  <c r="J98" i="1"/>
  <c r="G27" i="1"/>
  <c r="G32" i="1"/>
  <c r="G15" i="1"/>
  <c r="G100" i="1" l="1"/>
  <c r="G30" i="1"/>
  <c r="G40" i="1" l="1"/>
  <c r="G98" i="1" s="1"/>
</calcChain>
</file>

<file path=xl/sharedStrings.xml><?xml version="1.0" encoding="utf-8"?>
<sst xmlns="http://schemas.openxmlformats.org/spreadsheetml/2006/main" count="193" uniqueCount="142">
  <si>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</si>
  <si>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</si>
  <si>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</si>
  <si>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</si>
  <si>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</si>
  <si>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</si>
  <si>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</si>
  <si>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</si>
  <si>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</si>
  <si>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</si>
  <si>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</si>
  <si>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</si>
  <si>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</si>
  <si>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</si>
  <si>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</si>
  <si>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</si>
  <si>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</si>
  <si>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</si>
  <si>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</si>
  <si>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</si>
  <si>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</si>
  <si>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</si>
  <si>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</si>
  <si>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</si>
  <si>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</si>
  <si>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</si>
  <si>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</si>
  <si>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</si>
  <si>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</si>
  <si>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</si>
  <si>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</si>
  <si>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</si>
  <si>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</si>
  <si>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</si>
  <si>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</si>
  <si>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</si>
  <si>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</si>
  <si>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</si>
  <si>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</si>
  <si>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</si>
  <si>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</si>
  <si>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</si>
  <si>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</si>
  <si>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</si>
  <si>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</si>
  <si>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</si>
  <si>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</si>
  <si>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</si>
  <si>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Нове будівництво кладовища "Всебратське-3" в     м. Кривому Розі Дніпропетровської області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</si>
  <si>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</si>
  <si>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</si>
  <si>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</si>
  <si>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</si>
  <si>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</si>
  <si>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</si>
  <si>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</si>
  <si>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</si>
  <si>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</si>
  <si>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</si>
  <si>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</si>
  <si>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</si>
  <si>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</si>
  <si>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</si>
  <si>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</si>
  <si>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</si>
  <si>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</si>
  <si>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</si>
  <si>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</si>
  <si>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</si>
  <si>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</si>
  <si>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</si>
  <si>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</si>
  <si>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</si>
  <si>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</si>
  <si>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</si>
  <si>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</si>
  <si>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</si>
  <si>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</si>
  <si>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</si>
  <si>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</si>
  <si>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</si>
  <si>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</si>
  <si>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</si>
  <si>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</si>
  <si>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</si>
  <si>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</si>
  <si>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</si>
  <si>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</si>
  <si>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</si>
  <si>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>Реконструкція спортивної споруди зі штучним льодом "Льодова арена"  у м.Кривий Ріг  Дніпропетровської області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</si>
  <si>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</si>
  <si>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</si>
  <si>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</si>
  <si>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</si>
  <si>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</si>
  <si>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</si>
  <si>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</si>
  <si>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</si>
  <si>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</si>
  <si>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</si>
  <si>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</si>
  <si>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за рахунок міського бюджету</t>
  </si>
  <si>
    <t>фактичні видатки за 2019 рік</t>
  </si>
  <si>
    <t>удалить?</t>
  </si>
  <si>
    <t>удалить 127,6</t>
  </si>
  <si>
    <t>удалить или грант Е5Р??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</si>
  <si>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</si>
  <si>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</si>
  <si>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</si>
  <si>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</si>
  <si>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</si>
  <si>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</si>
  <si>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</si>
  <si>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</si>
  <si>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</si>
  <si>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</si>
  <si>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</si>
  <si>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</si>
  <si>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</si>
  <si>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</si>
  <si>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</si>
  <si>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</si>
  <si>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</si>
  <si>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</si>
  <si>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</si>
  <si>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</si>
  <si>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</si>
  <si>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</si>
  <si>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</si>
  <si>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</si>
  <si>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</si>
  <si>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</si>
  <si>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</si>
  <si>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</si>
  <si>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</si>
  <si>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</si>
  <si>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</si>
  <si>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</si>
  <si>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</si>
  <si>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Керуюча справами виконкому                                                   Тетяна Мала
                                                       </t>
    </r>
  </si>
  <si>
    <t>23.12.2020 №50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</si>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</sst>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4" xfId="0" applyBorder="1"/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164" fontId="5" fillId="3" borderId="6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1" fillId="2" borderId="1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2" fillId="0" borderId="4" xfId="0" applyFont="1" applyFill="1" applyBorder="1"/>
    <xf numFmtId="0" fontId="9" fillId="2" borderId="3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12" xfId="0" applyBorder="1" applyAlignment="1"/>
    <xf numFmtId="0" fontId="13" fillId="2" borderId="2" xfId="0" applyFont="1" applyFill="1" applyBorder="1" applyAlignment="1">
      <alignment wrapText="1"/>
    </xf>
    <xf numFmtId="0" fontId="13" fillId="3" borderId="1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4" fillId="2" borderId="0" xfId="0" applyFont="1" applyFill="1"/>
    <xf numFmtId="0" fontId="23" fillId="0" borderId="0" xfId="0" applyFont="1" applyFill="1" applyAlignment="1">
      <alignment horizontal="left"/>
    </xf>
    <xf numFmtId="0" fontId="24" fillId="0" borderId="0" xfId="0" applyFont="1"/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10" fillId="2" borderId="3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0" fillId="0" borderId="0" xfId="0" applyAlignment="1"/>
    <xf numFmtId="0" fontId="23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23" fillId="0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view="pageBreakPreview" topLeftCell="A28" zoomScale="136" zoomScaleNormal="100" zoomScaleSheetLayoutView="136" workbookViewId="0">
      <selection activeCell="H2" sqref="H2:J2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0"/>
      <c r="H1" s="203" t="s">
        <v>141</v>
      </c>
      <c r="I1" s="228"/>
      <c r="J1" s="228"/>
      <c r="K1" s="228"/>
      <c r="L1" s="228"/>
    </row>
    <row r="2" spans="1:12" ht="15.75" customHeight="1" x14ac:dyDescent="0.25">
      <c r="A2" s="4"/>
      <c r="B2" s="4"/>
      <c r="C2" s="4"/>
      <c r="D2" s="4"/>
      <c r="E2" s="4"/>
      <c r="F2" s="4"/>
      <c r="G2" s="31"/>
      <c r="H2" s="229" t="s">
        <v>83</v>
      </c>
      <c r="I2" s="230"/>
      <c r="J2" s="230"/>
      <c r="K2" s="166"/>
      <c r="L2" s="166"/>
    </row>
    <row r="3" spans="1:12" ht="15.75" customHeight="1" x14ac:dyDescent="0.25">
      <c r="A3" s="4"/>
      <c r="B3" s="4"/>
      <c r="C3" s="4"/>
      <c r="D3" s="4"/>
      <c r="E3" s="4"/>
      <c r="F3" s="4"/>
      <c r="G3" s="69"/>
      <c r="H3" s="231" t="s">
        <v>140</v>
      </c>
      <c r="I3" s="232"/>
      <c r="J3" s="167"/>
      <c r="K3" s="168"/>
      <c r="L3" s="168"/>
    </row>
    <row r="4" spans="1:12" ht="15" customHeight="1" x14ac:dyDescent="0.3">
      <c r="A4" s="204" t="s">
        <v>8</v>
      </c>
      <c r="B4" s="205"/>
      <c r="C4" s="205"/>
      <c r="D4" s="205"/>
      <c r="E4" s="205"/>
      <c r="F4" s="205"/>
      <c r="G4" s="205"/>
      <c r="H4" s="205"/>
      <c r="I4" s="205"/>
      <c r="J4" s="205"/>
    </row>
    <row r="5" spans="1:12" ht="20.25" customHeight="1" x14ac:dyDescent="0.25">
      <c r="A5" s="206" t="s">
        <v>73</v>
      </c>
      <c r="B5" s="207"/>
      <c r="C5" s="207"/>
      <c r="D5" s="207"/>
      <c r="E5" s="207"/>
      <c r="F5" s="207"/>
      <c r="G5" s="207"/>
      <c r="H5" s="207"/>
      <c r="I5" s="207"/>
      <c r="J5" s="207"/>
    </row>
    <row r="6" spans="1:12" ht="10.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</row>
    <row r="7" spans="1:12" ht="12" customHeight="1" x14ac:dyDescent="0.25">
      <c r="A7" s="25"/>
      <c r="B7" s="50"/>
      <c r="C7" s="50"/>
      <c r="D7" s="50"/>
      <c r="E7" s="50"/>
      <c r="F7" s="50"/>
      <c r="G7" s="50"/>
      <c r="H7" s="50"/>
      <c r="I7" s="50"/>
      <c r="J7" s="50"/>
    </row>
    <row r="8" spans="1:12" x14ac:dyDescent="0.25">
      <c r="A8" s="189" t="s">
        <v>74</v>
      </c>
      <c r="B8" s="189" t="s">
        <v>16</v>
      </c>
      <c r="C8" s="189" t="s">
        <v>26</v>
      </c>
      <c r="D8" s="189" t="s">
        <v>17</v>
      </c>
      <c r="E8" s="189" t="s">
        <v>18</v>
      </c>
      <c r="F8" s="189" t="s">
        <v>41</v>
      </c>
      <c r="G8" s="189" t="s">
        <v>72</v>
      </c>
      <c r="H8" s="208" t="s">
        <v>24</v>
      </c>
      <c r="I8" s="209"/>
      <c r="J8" s="210"/>
      <c r="K8" s="1"/>
      <c r="L8" s="1"/>
    </row>
    <row r="9" spans="1:12" x14ac:dyDescent="0.25">
      <c r="A9" s="211"/>
      <c r="B9" s="211"/>
      <c r="C9" s="214"/>
      <c r="D9" s="190"/>
      <c r="E9" s="190"/>
      <c r="F9" s="190"/>
      <c r="G9" s="190"/>
      <c r="H9" s="189" t="s">
        <v>102</v>
      </c>
      <c r="I9" s="189" t="s">
        <v>77</v>
      </c>
      <c r="J9" s="189" t="s">
        <v>106</v>
      </c>
      <c r="K9" s="1"/>
      <c r="L9" s="1"/>
    </row>
    <row r="10" spans="1:12" ht="32.25" customHeight="1" x14ac:dyDescent="0.25">
      <c r="A10" s="212"/>
      <c r="B10" s="213"/>
      <c r="C10" s="213"/>
      <c r="D10" s="191"/>
      <c r="E10" s="191"/>
      <c r="F10" s="191"/>
      <c r="G10" s="212"/>
      <c r="H10" s="191"/>
      <c r="I10" s="191"/>
      <c r="J10" s="191" t="s">
        <v>25</v>
      </c>
      <c r="K10" s="1"/>
      <c r="L10" s="1"/>
    </row>
    <row r="11" spans="1:12" x14ac:dyDescent="0.25">
      <c r="A11" s="113">
        <v>1</v>
      </c>
      <c r="B11" s="55">
        <v>2</v>
      </c>
      <c r="C11" s="66">
        <v>3</v>
      </c>
      <c r="D11" s="55">
        <v>4</v>
      </c>
      <c r="E11" s="55">
        <v>5</v>
      </c>
      <c r="F11" s="55">
        <v>6</v>
      </c>
      <c r="G11" s="55">
        <v>7</v>
      </c>
      <c r="H11" s="55">
        <v>8</v>
      </c>
      <c r="I11" s="55">
        <v>9</v>
      </c>
      <c r="J11" s="55">
        <v>10</v>
      </c>
      <c r="K11" s="1"/>
      <c r="L11" s="1"/>
    </row>
    <row r="12" spans="1:12" ht="45.75" customHeight="1" x14ac:dyDescent="0.25">
      <c r="A12" s="192" t="s">
        <v>11</v>
      </c>
      <c r="B12" s="188" t="s">
        <v>15</v>
      </c>
      <c r="C12" s="9" t="s">
        <v>27</v>
      </c>
      <c r="D12" s="182" t="s">
        <v>19</v>
      </c>
      <c r="E12" s="171" t="s">
        <v>20</v>
      </c>
      <c r="F12" s="101" t="s">
        <v>21</v>
      </c>
      <c r="G12" s="33">
        <f>H12+I12+J12</f>
        <v>76975.45008000001</v>
      </c>
      <c r="H12" s="33">
        <f>H13+H15+H18+H20+H22+H24+H26+H27+H29</f>
        <v>301.13008000000002</v>
      </c>
      <c r="I12" s="33">
        <f>I13+I15+I18+I20+I22+I24+I26+I27+I28+KI29</f>
        <v>10922.72</v>
      </c>
      <c r="J12" s="33">
        <f>J13+J15+J18+J20+J22+J24+J26+J27+J28+KJ29</f>
        <v>65751.600000000006</v>
      </c>
    </row>
    <row r="13" spans="1:12" ht="38.25" customHeight="1" x14ac:dyDescent="0.25">
      <c r="A13" s="193"/>
      <c r="B13" s="178"/>
      <c r="C13" s="186" t="s">
        <v>137</v>
      </c>
      <c r="D13" s="183"/>
      <c r="E13" s="184"/>
      <c r="F13" s="101" t="s">
        <v>86</v>
      </c>
      <c r="G13" s="30">
        <f>H13+I13+J13</f>
        <v>27361.616999999998</v>
      </c>
      <c r="H13" s="30">
        <v>4.6349999999999998</v>
      </c>
      <c r="I13" s="30">
        <v>2731.5419999999999</v>
      </c>
      <c r="J13" s="30">
        <v>24625.439999999999</v>
      </c>
    </row>
    <row r="14" spans="1:12" ht="160.5" customHeight="1" x14ac:dyDescent="0.25">
      <c r="A14" s="193"/>
      <c r="B14" s="178"/>
      <c r="C14" s="194"/>
      <c r="D14" s="183"/>
      <c r="E14" s="184"/>
      <c r="F14" s="134" t="s">
        <v>84</v>
      </c>
      <c r="G14" s="36">
        <f>H14+I14+J14</f>
        <v>22797.485000000001</v>
      </c>
      <c r="H14" s="36">
        <v>0</v>
      </c>
      <c r="I14" s="36">
        <v>2276.2849999999999</v>
      </c>
      <c r="J14" s="36">
        <v>20521.2</v>
      </c>
    </row>
    <row r="15" spans="1:12" ht="39" customHeight="1" x14ac:dyDescent="0.25">
      <c r="A15" s="193"/>
      <c r="B15" s="193"/>
      <c r="C15" s="169" t="s">
        <v>138</v>
      </c>
      <c r="D15" s="183"/>
      <c r="E15" s="183"/>
      <c r="F15" s="102" t="s">
        <v>87</v>
      </c>
      <c r="G15" s="135">
        <f t="shared" ref="G15:G35" si="0">H15+I15+J15</f>
        <v>20544.507750000001</v>
      </c>
      <c r="H15" s="135">
        <v>23.188749999999999</v>
      </c>
      <c r="I15" s="135">
        <v>2596.6790000000001</v>
      </c>
      <c r="J15" s="30">
        <v>17924.64</v>
      </c>
    </row>
    <row r="16" spans="1:12" ht="74.25" customHeight="1" x14ac:dyDescent="0.25">
      <c r="A16" s="122"/>
      <c r="B16" s="122"/>
      <c r="C16" s="185"/>
      <c r="D16" s="118"/>
      <c r="E16" s="118"/>
      <c r="F16" s="103" t="s">
        <v>110</v>
      </c>
      <c r="G16" s="136">
        <f t="shared" si="0"/>
        <v>17101.099000000002</v>
      </c>
      <c r="H16" s="136">
        <v>0</v>
      </c>
      <c r="I16" s="136">
        <v>2163.8989999999999</v>
      </c>
      <c r="J16" s="29">
        <v>14937.2</v>
      </c>
    </row>
    <row r="17" spans="1:11" ht="81" customHeight="1" x14ac:dyDescent="0.25">
      <c r="A17" s="123"/>
      <c r="B17" s="106"/>
      <c r="C17" s="120"/>
      <c r="D17" s="102"/>
      <c r="E17" s="32"/>
      <c r="F17" s="134" t="s">
        <v>109</v>
      </c>
      <c r="G17" s="35"/>
      <c r="H17" s="36"/>
      <c r="I17" s="36"/>
      <c r="J17" s="36"/>
    </row>
    <row r="18" spans="1:11" ht="36" customHeight="1" x14ac:dyDescent="0.25">
      <c r="A18" s="82"/>
      <c r="B18" s="11"/>
      <c r="C18" s="169" t="s">
        <v>78</v>
      </c>
      <c r="D18" s="93"/>
      <c r="E18" s="27"/>
      <c r="F18" s="101" t="s">
        <v>87</v>
      </c>
      <c r="G18" s="30">
        <f t="shared" si="0"/>
        <v>5728.4750000000004</v>
      </c>
      <c r="H18" s="30">
        <v>0</v>
      </c>
      <c r="I18" s="30">
        <v>1163.5550000000001</v>
      </c>
      <c r="J18" s="30">
        <v>4564.92</v>
      </c>
    </row>
    <row r="19" spans="1:11" ht="153" customHeight="1" x14ac:dyDescent="0.25">
      <c r="A19" s="82"/>
      <c r="B19" s="11"/>
      <c r="C19" s="170"/>
      <c r="D19" s="93"/>
      <c r="E19" s="27"/>
      <c r="F19" s="76" t="s">
        <v>84</v>
      </c>
      <c r="G19" s="36">
        <f t="shared" si="0"/>
        <v>4773.7290000000003</v>
      </c>
      <c r="H19" s="36">
        <v>0</v>
      </c>
      <c r="I19" s="36">
        <v>969.62900000000002</v>
      </c>
      <c r="J19" s="36">
        <v>3804.1</v>
      </c>
    </row>
    <row r="20" spans="1:11" ht="40.5" customHeight="1" x14ac:dyDescent="0.25">
      <c r="A20" s="82"/>
      <c r="B20" s="82"/>
      <c r="C20" s="169" t="s">
        <v>79</v>
      </c>
      <c r="D20" s="133"/>
      <c r="E20" s="93"/>
      <c r="F20" s="102" t="s">
        <v>87</v>
      </c>
      <c r="G20" s="135">
        <f t="shared" si="0"/>
        <v>9481.6329999999998</v>
      </c>
      <c r="H20" s="135">
        <v>0</v>
      </c>
      <c r="I20" s="135">
        <v>1482.5530000000001</v>
      </c>
      <c r="J20" s="30">
        <v>7999.08</v>
      </c>
    </row>
    <row r="21" spans="1:11" ht="162.75" customHeight="1" x14ac:dyDescent="0.25">
      <c r="A21" s="60"/>
      <c r="B21" s="82"/>
      <c r="C21" s="185"/>
      <c r="D21" s="133"/>
      <c r="E21" s="93"/>
      <c r="F21" s="103" t="s">
        <v>84</v>
      </c>
      <c r="G21" s="136">
        <f t="shared" si="0"/>
        <v>7901.3609999999999</v>
      </c>
      <c r="H21" s="136">
        <v>0</v>
      </c>
      <c r="I21" s="136">
        <v>1235.461</v>
      </c>
      <c r="J21" s="29">
        <v>6665.9</v>
      </c>
    </row>
    <row r="22" spans="1:11" ht="48" customHeight="1" x14ac:dyDescent="0.25">
      <c r="A22" s="104"/>
      <c r="B22" s="28"/>
      <c r="C22" s="125" t="s">
        <v>80</v>
      </c>
      <c r="D22" s="103"/>
      <c r="E22" s="18"/>
      <c r="F22" s="77" t="s">
        <v>87</v>
      </c>
      <c r="G22" s="29">
        <f t="shared" si="0"/>
        <v>3489.8879999999999</v>
      </c>
      <c r="H22" s="29">
        <v>0</v>
      </c>
      <c r="I22" s="29">
        <v>1563.4079999999999</v>
      </c>
      <c r="J22" s="29">
        <v>1926.48</v>
      </c>
    </row>
    <row r="23" spans="1:11" ht="149.25" customHeight="1" x14ac:dyDescent="0.25">
      <c r="A23" s="61"/>
      <c r="B23" s="106"/>
      <c r="C23" s="137"/>
      <c r="D23" s="102"/>
      <c r="E23" s="32"/>
      <c r="F23" s="76" t="s">
        <v>84</v>
      </c>
      <c r="G23" s="36">
        <f t="shared" si="0"/>
        <v>2908.24</v>
      </c>
      <c r="H23" s="36">
        <v>0</v>
      </c>
      <c r="I23" s="36">
        <v>1302.8399999999999</v>
      </c>
      <c r="J23" s="36">
        <v>1605.4</v>
      </c>
    </row>
    <row r="24" spans="1:11" ht="45" customHeight="1" x14ac:dyDescent="0.25">
      <c r="A24" s="60"/>
      <c r="B24" s="11"/>
      <c r="C24" s="186" t="s">
        <v>81</v>
      </c>
      <c r="D24" s="93"/>
      <c r="E24" s="27"/>
      <c r="F24" s="138" t="s">
        <v>87</v>
      </c>
      <c r="G24" s="135">
        <f t="shared" si="0"/>
        <v>9596.023000000001</v>
      </c>
      <c r="H24" s="135">
        <v>0</v>
      </c>
      <c r="I24" s="135">
        <v>884.98299999999995</v>
      </c>
      <c r="J24" s="30">
        <v>8711.0400000000009</v>
      </c>
    </row>
    <row r="25" spans="1:11" ht="151.5" customHeight="1" x14ac:dyDescent="0.25">
      <c r="A25" s="60"/>
      <c r="B25" s="52"/>
      <c r="C25" s="187"/>
      <c r="D25" s="93"/>
      <c r="E25" s="27"/>
      <c r="F25" s="133" t="s">
        <v>84</v>
      </c>
      <c r="G25" s="136">
        <f t="shared" si="0"/>
        <v>7996.6859999999997</v>
      </c>
      <c r="H25" s="136">
        <v>0</v>
      </c>
      <c r="I25" s="136">
        <v>737.48599999999999</v>
      </c>
      <c r="J25" s="29">
        <v>7259.2</v>
      </c>
    </row>
    <row r="26" spans="1:11" ht="57" customHeight="1" x14ac:dyDescent="0.25">
      <c r="A26" s="60"/>
      <c r="B26" s="52"/>
      <c r="C26" s="125" t="s">
        <v>111</v>
      </c>
      <c r="D26" s="93"/>
      <c r="E26" s="93"/>
      <c r="F26" s="32" t="s">
        <v>21</v>
      </c>
      <c r="G26" s="17">
        <f t="shared" si="0"/>
        <v>44.132750000000001</v>
      </c>
      <c r="H26" s="29">
        <v>44.132750000000001</v>
      </c>
      <c r="I26" s="29">
        <v>0</v>
      </c>
      <c r="J26" s="29">
        <v>0</v>
      </c>
    </row>
    <row r="27" spans="1:11" ht="63.75" customHeight="1" x14ac:dyDescent="0.25">
      <c r="A27" s="60"/>
      <c r="B27" s="52"/>
      <c r="C27" s="111" t="s">
        <v>112</v>
      </c>
      <c r="D27" s="93"/>
      <c r="E27" s="93"/>
      <c r="F27" s="27"/>
      <c r="G27" s="17">
        <f>H27+I27+J27</f>
        <v>220.33698000000001</v>
      </c>
      <c r="H27" s="29">
        <v>220.33698000000001</v>
      </c>
      <c r="I27" s="29">
        <v>0</v>
      </c>
      <c r="J27" s="29">
        <v>0</v>
      </c>
    </row>
    <row r="28" spans="1:11" ht="66" customHeight="1" x14ac:dyDescent="0.25">
      <c r="A28" s="60"/>
      <c r="B28" s="52"/>
      <c r="C28" s="96" t="s">
        <v>75</v>
      </c>
      <c r="D28" s="93"/>
      <c r="E28" s="93"/>
      <c r="F28" s="27"/>
      <c r="G28" s="7">
        <f>H28+I28+J28</f>
        <v>500</v>
      </c>
      <c r="H28" s="8">
        <v>0</v>
      </c>
      <c r="I28" s="8">
        <v>500</v>
      </c>
      <c r="J28" s="8">
        <v>0</v>
      </c>
    </row>
    <row r="29" spans="1:11" ht="27" customHeight="1" x14ac:dyDescent="0.25">
      <c r="A29" s="104"/>
      <c r="B29" s="70"/>
      <c r="C29" s="115" t="s">
        <v>47</v>
      </c>
      <c r="D29" s="103"/>
      <c r="E29" s="103"/>
      <c r="F29" s="18"/>
      <c r="G29" s="7">
        <f>H29+I29+J29</f>
        <v>8.8366000000000007</v>
      </c>
      <c r="H29" s="8">
        <v>8.8366000000000007</v>
      </c>
      <c r="I29" s="8">
        <v>0</v>
      </c>
      <c r="J29" s="8">
        <v>0</v>
      </c>
    </row>
    <row r="30" spans="1:11" ht="51.75" customHeight="1" x14ac:dyDescent="0.25">
      <c r="A30" s="140"/>
      <c r="B30" s="116"/>
      <c r="C30" s="9" t="s">
        <v>29</v>
      </c>
      <c r="D30" s="32"/>
      <c r="E30" s="173"/>
      <c r="F30" s="171"/>
      <c r="G30" s="13">
        <f>G31+G32+G33</f>
        <v>110163.72719000001</v>
      </c>
      <c r="H30" s="16">
        <f>H31+H32+H33</f>
        <v>10125.72719</v>
      </c>
      <c r="I30" s="16">
        <f>I31+I32+I33</f>
        <v>67838</v>
      </c>
      <c r="J30" s="16">
        <f>J31+J32+J33</f>
        <v>32200</v>
      </c>
      <c r="K30" s="3"/>
    </row>
    <row r="31" spans="1:11" ht="63.75" customHeight="1" x14ac:dyDescent="0.25">
      <c r="A31" s="60"/>
      <c r="B31" s="117"/>
      <c r="C31" s="96" t="s">
        <v>113</v>
      </c>
      <c r="D31" s="27"/>
      <c r="E31" s="174"/>
      <c r="F31" s="184"/>
      <c r="G31" s="14">
        <f>H31+I31+J31</f>
        <v>61599.537929999999</v>
      </c>
      <c r="H31" s="15">
        <v>1499.53793</v>
      </c>
      <c r="I31" s="15">
        <v>38000</v>
      </c>
      <c r="J31" s="15">
        <v>22100</v>
      </c>
    </row>
    <row r="32" spans="1:11" ht="42.75" customHeight="1" x14ac:dyDescent="0.25">
      <c r="A32" s="60"/>
      <c r="B32" s="117"/>
      <c r="C32" s="64" t="s">
        <v>1</v>
      </c>
      <c r="D32" s="184"/>
      <c r="E32" s="174"/>
      <c r="F32" s="27"/>
      <c r="G32" s="39">
        <f>H32+I32+J32</f>
        <v>15880.652699999999</v>
      </c>
      <c r="H32" s="81">
        <v>7756.6526999999996</v>
      </c>
      <c r="I32" s="81">
        <f>1000+4379+245</f>
        <v>5624</v>
      </c>
      <c r="J32" s="81">
        <v>2500</v>
      </c>
    </row>
    <row r="33" spans="1:15" ht="42" customHeight="1" x14ac:dyDescent="0.25">
      <c r="A33" s="60"/>
      <c r="B33" s="117"/>
      <c r="C33" s="54" t="s">
        <v>3</v>
      </c>
      <c r="D33" s="184"/>
      <c r="E33" s="174"/>
      <c r="F33" s="27"/>
      <c r="G33" s="56">
        <f>H33+I33+J33</f>
        <v>32683.53656</v>
      </c>
      <c r="H33" s="57">
        <v>869.53656000000001</v>
      </c>
      <c r="I33" s="57">
        <f>9414+14800</f>
        <v>24214</v>
      </c>
      <c r="J33" s="57">
        <v>7600</v>
      </c>
    </row>
    <row r="34" spans="1:15" ht="33.75" customHeight="1" x14ac:dyDescent="0.25">
      <c r="A34" s="94"/>
      <c r="B34" s="117"/>
      <c r="C34" s="9" t="s">
        <v>28</v>
      </c>
      <c r="D34" s="184"/>
      <c r="E34" s="174"/>
      <c r="F34" s="52"/>
      <c r="G34" s="13">
        <f>G35+G36+G37+G38+G39</f>
        <v>23057.670100000003</v>
      </c>
      <c r="H34" s="16">
        <f t="shared" ref="H34:J34" si="1">H35+H36+H37+H38+H39</f>
        <v>8628.6700999999994</v>
      </c>
      <c r="I34" s="16">
        <f t="shared" si="1"/>
        <v>10929</v>
      </c>
      <c r="J34" s="16">
        <f t="shared" si="1"/>
        <v>3500</v>
      </c>
      <c r="K34" s="3"/>
    </row>
    <row r="35" spans="1:15" ht="20.25" customHeight="1" x14ac:dyDescent="0.25">
      <c r="A35" s="60"/>
      <c r="B35" s="117"/>
      <c r="C35" s="51" t="s">
        <v>0</v>
      </c>
      <c r="D35" s="184"/>
      <c r="E35" s="174"/>
      <c r="F35" s="27"/>
      <c r="G35" s="17">
        <f t="shared" si="0"/>
        <v>14220.12343</v>
      </c>
      <c r="H35" s="29">
        <v>4601.1234299999996</v>
      </c>
      <c r="I35" s="29">
        <f>9094-975</f>
        <v>8119</v>
      </c>
      <c r="J35" s="29">
        <v>1500</v>
      </c>
    </row>
    <row r="36" spans="1:15" ht="39" customHeight="1" x14ac:dyDescent="0.25">
      <c r="A36" s="60"/>
      <c r="B36" s="117"/>
      <c r="C36" s="48" t="s">
        <v>2</v>
      </c>
      <c r="D36" s="27"/>
      <c r="E36" s="133"/>
      <c r="F36" s="27"/>
      <c r="G36" s="7">
        <f>H36+I36+J36</f>
        <v>2181.4587700000002</v>
      </c>
      <c r="H36" s="8">
        <v>181.45876999999999</v>
      </c>
      <c r="I36" s="8">
        <v>2000</v>
      </c>
      <c r="J36" s="8">
        <v>0</v>
      </c>
    </row>
    <row r="37" spans="1:15" ht="18" hidden="1" customHeight="1" x14ac:dyDescent="0.25">
      <c r="A37" s="60"/>
      <c r="B37" s="52"/>
      <c r="C37" s="48" t="s">
        <v>48</v>
      </c>
      <c r="D37" s="27"/>
      <c r="E37" s="133"/>
      <c r="F37" s="27"/>
      <c r="G37" s="7">
        <f>H37+I37+J37</f>
        <v>0</v>
      </c>
      <c r="H37" s="8">
        <v>0</v>
      </c>
      <c r="I37" s="8">
        <v>0</v>
      </c>
      <c r="J37" s="8">
        <v>0</v>
      </c>
    </row>
    <row r="38" spans="1:15" ht="31.5" customHeight="1" x14ac:dyDescent="0.25">
      <c r="A38" s="60"/>
      <c r="B38" s="52"/>
      <c r="C38" s="54" t="s">
        <v>4</v>
      </c>
      <c r="D38" s="27"/>
      <c r="E38" s="133"/>
      <c r="F38" s="27"/>
      <c r="G38" s="7">
        <f>H38+I38+J38</f>
        <v>6456.0879000000004</v>
      </c>
      <c r="H38" s="8">
        <v>3846.0879</v>
      </c>
      <c r="I38" s="8">
        <f>820-210</f>
        <v>610</v>
      </c>
      <c r="J38" s="8">
        <v>2000</v>
      </c>
    </row>
    <row r="39" spans="1:15" ht="62.25" customHeight="1" x14ac:dyDescent="0.25">
      <c r="A39" s="60"/>
      <c r="B39" s="70"/>
      <c r="C39" s="54" t="s">
        <v>114</v>
      </c>
      <c r="D39" s="18"/>
      <c r="E39" s="139"/>
      <c r="F39" s="18"/>
      <c r="G39" s="40">
        <f>H39+I39+J39</f>
        <v>200</v>
      </c>
      <c r="H39" s="30">
        <v>0</v>
      </c>
      <c r="I39" s="30">
        <v>200</v>
      </c>
      <c r="J39" s="30">
        <v>0</v>
      </c>
      <c r="L39" s="3"/>
    </row>
    <row r="40" spans="1:15" ht="16.5" customHeight="1" x14ac:dyDescent="0.25">
      <c r="A40" s="53"/>
      <c r="B40" s="217" t="s">
        <v>10</v>
      </c>
      <c r="C40" s="198"/>
      <c r="D40" s="18"/>
      <c r="E40" s="18"/>
      <c r="F40" s="18"/>
      <c r="G40" s="13">
        <f>G30+G12+G34</f>
        <v>210196.84737000003</v>
      </c>
      <c r="H40" s="16">
        <f>H30+H12+H34</f>
        <v>19055.52737</v>
      </c>
      <c r="I40" s="16">
        <f>I30+I12+I34</f>
        <v>89689.72</v>
      </c>
      <c r="J40" s="16">
        <f>J30+J12+J34</f>
        <v>101451.6</v>
      </c>
    </row>
    <row r="41" spans="1:15" ht="57.75" customHeight="1" x14ac:dyDescent="0.25">
      <c r="A41" s="43">
        <v>2</v>
      </c>
      <c r="B41" s="44" t="s">
        <v>30</v>
      </c>
      <c r="C41" s="45" t="s">
        <v>42</v>
      </c>
      <c r="D41" s="32" t="s">
        <v>19</v>
      </c>
      <c r="E41" s="32" t="s">
        <v>20</v>
      </c>
      <c r="F41" s="101" t="s">
        <v>21</v>
      </c>
      <c r="G41" s="13">
        <f>H41+I41+J41</f>
        <v>54314.057829999998</v>
      </c>
      <c r="H41" s="46">
        <f>H42+H43+H44+H45+H46+H47+H49</f>
        <v>9535.0578299999979</v>
      </c>
      <c r="I41" s="46">
        <f>I42+I43+I44+I45+I46+I47</f>
        <v>23675</v>
      </c>
      <c r="J41" s="46">
        <f>J42+J43+J44+J45+J46+J47+J49</f>
        <v>21104</v>
      </c>
      <c r="K41" s="3"/>
    </row>
    <row r="42" spans="1:15" ht="76.5" customHeight="1" x14ac:dyDescent="0.25">
      <c r="A42" s="28"/>
      <c r="B42" s="97"/>
      <c r="C42" s="124" t="s">
        <v>115</v>
      </c>
      <c r="D42" s="18"/>
      <c r="E42" s="18"/>
      <c r="F42" s="18"/>
      <c r="G42" s="17">
        <f t="shared" ref="G42:G85" si="2">H42+I42+J42</f>
        <v>4226.20442</v>
      </c>
      <c r="H42" s="29">
        <v>4226.20442</v>
      </c>
      <c r="I42" s="29">
        <v>0</v>
      </c>
      <c r="J42" s="29">
        <v>0</v>
      </c>
      <c r="M42" s="3"/>
      <c r="N42" s="3"/>
      <c r="O42" s="3"/>
    </row>
    <row r="43" spans="1:15" ht="53.25" customHeight="1" x14ac:dyDescent="0.25">
      <c r="A43" s="123"/>
      <c r="B43" s="142"/>
      <c r="C43" s="64" t="s">
        <v>93</v>
      </c>
      <c r="D43" s="102"/>
      <c r="E43" s="102"/>
      <c r="F43" s="32"/>
      <c r="G43" s="17">
        <f t="shared" si="2"/>
        <v>10596.1774</v>
      </c>
      <c r="H43" s="29">
        <v>4596.1773999999996</v>
      </c>
      <c r="I43" s="29">
        <f>1000+5000</f>
        <v>6000</v>
      </c>
      <c r="J43" s="29">
        <v>0</v>
      </c>
    </row>
    <row r="44" spans="1:15" ht="71.25" customHeight="1" x14ac:dyDescent="0.25">
      <c r="A44" s="114"/>
      <c r="B44" s="143"/>
      <c r="C44" s="64" t="s">
        <v>116</v>
      </c>
      <c r="D44" s="93"/>
      <c r="E44" s="93"/>
      <c r="F44" s="27"/>
      <c r="G44" s="17">
        <f t="shared" si="2"/>
        <v>247.91211000000001</v>
      </c>
      <c r="H44" s="29">
        <v>247.91211000000001</v>
      </c>
      <c r="I44" s="29">
        <v>0</v>
      </c>
      <c r="J44" s="29">
        <v>0</v>
      </c>
    </row>
    <row r="45" spans="1:15" ht="51.75" hidden="1" customHeight="1" x14ac:dyDescent="0.25">
      <c r="A45" s="82"/>
      <c r="B45" s="143"/>
      <c r="C45" s="141" t="s">
        <v>88</v>
      </c>
      <c r="D45" s="93"/>
      <c r="E45" s="93"/>
      <c r="F45" s="27"/>
      <c r="G45" s="92">
        <f t="shared" ref="G45:G50" si="3">H45+I45+J45</f>
        <v>0</v>
      </c>
      <c r="H45" s="90">
        <v>0</v>
      </c>
      <c r="I45" s="90">
        <v>0</v>
      </c>
      <c r="J45" s="90">
        <v>0</v>
      </c>
      <c r="K45" s="91" t="s">
        <v>104</v>
      </c>
      <c r="M45" s="3"/>
    </row>
    <row r="46" spans="1:15" ht="80.25" customHeight="1" x14ac:dyDescent="0.25">
      <c r="A46" s="82"/>
      <c r="B46" s="143"/>
      <c r="C46" s="115" t="s">
        <v>97</v>
      </c>
      <c r="D46" s="93"/>
      <c r="E46" s="103"/>
      <c r="F46" s="27"/>
      <c r="G46" s="40">
        <f t="shared" si="3"/>
        <v>4769.7638999999999</v>
      </c>
      <c r="H46" s="40">
        <v>464.76389999999998</v>
      </c>
      <c r="I46" s="30">
        <v>975</v>
      </c>
      <c r="J46" s="30">
        <v>3330</v>
      </c>
      <c r="M46" s="3"/>
      <c r="N46" s="3"/>
    </row>
    <row r="47" spans="1:15" ht="57" customHeight="1" x14ac:dyDescent="0.25">
      <c r="A47" s="121"/>
      <c r="B47" s="144"/>
      <c r="C47" s="186" t="s">
        <v>117</v>
      </c>
      <c r="D47" s="27"/>
      <c r="E47" s="133" t="s">
        <v>94</v>
      </c>
      <c r="F47" s="27"/>
      <c r="G47" s="7">
        <f t="shared" si="3"/>
        <v>34474</v>
      </c>
      <c r="H47" s="7">
        <f>H48+H49</f>
        <v>0</v>
      </c>
      <c r="I47" s="7">
        <f t="shared" ref="I47:J47" si="4">I48+I49</f>
        <v>16700</v>
      </c>
      <c r="J47" s="7">
        <f t="shared" si="4"/>
        <v>17774</v>
      </c>
      <c r="M47" s="3"/>
      <c r="N47" s="3"/>
    </row>
    <row r="48" spans="1:15" ht="59.25" customHeight="1" x14ac:dyDescent="0.25">
      <c r="A48" s="82"/>
      <c r="B48" s="143"/>
      <c r="C48" s="194"/>
      <c r="D48" s="27"/>
      <c r="E48" s="133" t="s">
        <v>95</v>
      </c>
      <c r="F48" s="27"/>
      <c r="G48" s="7">
        <f t="shared" si="3"/>
        <v>34268</v>
      </c>
      <c r="H48" s="7">
        <v>0</v>
      </c>
      <c r="I48" s="8">
        <f>15000+1700-206</f>
        <v>16494</v>
      </c>
      <c r="J48" s="8">
        <v>17774</v>
      </c>
      <c r="M48" s="3"/>
      <c r="N48" s="3"/>
    </row>
    <row r="49" spans="1:15" ht="49.5" customHeight="1" x14ac:dyDescent="0.25">
      <c r="A49" s="82"/>
      <c r="B49" s="143"/>
      <c r="C49" s="187"/>
      <c r="D49" s="27"/>
      <c r="E49" s="139" t="s">
        <v>96</v>
      </c>
      <c r="F49" s="27"/>
      <c r="G49" s="7">
        <f t="shared" si="3"/>
        <v>206</v>
      </c>
      <c r="H49" s="7">
        <v>0</v>
      </c>
      <c r="I49" s="8">
        <v>206</v>
      </c>
      <c r="J49" s="7">
        <v>0</v>
      </c>
      <c r="M49" s="3"/>
      <c r="N49" s="3"/>
    </row>
    <row r="50" spans="1:15" ht="37.5" customHeight="1" x14ac:dyDescent="0.25">
      <c r="A50" s="82"/>
      <c r="B50" s="28"/>
      <c r="C50" s="145" t="s">
        <v>92</v>
      </c>
      <c r="D50" s="18"/>
      <c r="E50" s="133"/>
      <c r="F50" s="18"/>
      <c r="G50" s="41">
        <f t="shared" si="3"/>
        <v>398.14195000000001</v>
      </c>
      <c r="H50" s="42">
        <v>398.14195000000001</v>
      </c>
      <c r="I50" s="42">
        <v>0</v>
      </c>
      <c r="J50" s="42">
        <v>0</v>
      </c>
      <c r="L50" s="3"/>
    </row>
    <row r="51" spans="1:15" ht="17.25" customHeight="1" x14ac:dyDescent="0.25">
      <c r="A51" s="28"/>
      <c r="B51" s="217" t="s">
        <v>10</v>
      </c>
      <c r="C51" s="198"/>
      <c r="D51" s="18"/>
      <c r="E51" s="49"/>
      <c r="F51" s="18"/>
      <c r="G51" s="13">
        <f>G41+G50</f>
        <v>54712.199779999995</v>
      </c>
      <c r="H51" s="16">
        <f>H41+H50</f>
        <v>9933.1997799999972</v>
      </c>
      <c r="I51" s="16">
        <f>I41+I50</f>
        <v>23675</v>
      </c>
      <c r="J51" s="16">
        <f>J41+J50</f>
        <v>21104</v>
      </c>
      <c r="K51" s="3"/>
    </row>
    <row r="52" spans="1:15" ht="17.25" hidden="1" customHeight="1" x14ac:dyDescent="0.25">
      <c r="A52" s="110">
        <v>1</v>
      </c>
      <c r="B52" s="55">
        <v>2</v>
      </c>
      <c r="C52" s="59">
        <v>3</v>
      </c>
      <c r="D52" s="55">
        <v>4</v>
      </c>
      <c r="E52" s="66">
        <v>5</v>
      </c>
      <c r="F52" s="55">
        <v>6</v>
      </c>
      <c r="G52" s="55">
        <v>7</v>
      </c>
      <c r="H52" s="55">
        <v>8</v>
      </c>
      <c r="I52" s="55">
        <v>9</v>
      </c>
      <c r="J52" s="55">
        <v>10</v>
      </c>
      <c r="K52" s="3"/>
    </row>
    <row r="53" spans="1:15" ht="17.25" hidden="1" customHeight="1" x14ac:dyDescent="0.25">
      <c r="A53" s="119">
        <v>1</v>
      </c>
      <c r="B53" s="55">
        <v>2</v>
      </c>
      <c r="C53" s="74">
        <v>3</v>
      </c>
      <c r="D53" s="55">
        <v>4</v>
      </c>
      <c r="E53" s="66">
        <v>5</v>
      </c>
      <c r="F53" s="55">
        <v>6</v>
      </c>
      <c r="G53" s="66">
        <v>7</v>
      </c>
      <c r="H53" s="55">
        <v>8</v>
      </c>
      <c r="I53" s="55">
        <v>9</v>
      </c>
      <c r="J53" s="55">
        <v>10</v>
      </c>
      <c r="K53" s="3"/>
    </row>
    <row r="54" spans="1:15" ht="38.25" customHeight="1" x14ac:dyDescent="0.25">
      <c r="A54" s="99">
        <v>3</v>
      </c>
      <c r="B54" s="223" t="s">
        <v>31</v>
      </c>
      <c r="C54" s="9" t="s">
        <v>38</v>
      </c>
      <c r="D54" s="102" t="s">
        <v>19</v>
      </c>
      <c r="E54" s="171" t="s">
        <v>20</v>
      </c>
      <c r="F54" s="171" t="s">
        <v>21</v>
      </c>
      <c r="G54" s="13">
        <f>G55+G56+G57+G58+G59+G61+G62+G63+G66+G67+G64</f>
        <v>90958.626630000013</v>
      </c>
      <c r="H54" s="13">
        <f t="shared" ref="H54:J54" si="5">H55+H56+H57+H58+H59+H61+H62+H63+H66+H67+H64</f>
        <v>29642.82663</v>
      </c>
      <c r="I54" s="13">
        <f t="shared" si="5"/>
        <v>48234.8</v>
      </c>
      <c r="J54" s="13">
        <f t="shared" si="5"/>
        <v>13081</v>
      </c>
    </row>
    <row r="55" spans="1:15" ht="66" customHeight="1" x14ac:dyDescent="0.25">
      <c r="A55" s="28"/>
      <c r="B55" s="224"/>
      <c r="C55" s="112" t="s">
        <v>118</v>
      </c>
      <c r="D55" s="18"/>
      <c r="E55" s="172"/>
      <c r="F55" s="172"/>
      <c r="G55" s="7">
        <f t="shared" si="2"/>
        <v>31308.096000000001</v>
      </c>
      <c r="H55" s="8">
        <v>19267.596000000001</v>
      </c>
      <c r="I55" s="8">
        <f>20967.5-245-282-5000-3400</f>
        <v>12040.5</v>
      </c>
      <c r="J55" s="8">
        <v>0</v>
      </c>
      <c r="M55" s="3"/>
      <c r="N55" s="3"/>
      <c r="O55" s="3"/>
    </row>
    <row r="56" spans="1:15" ht="74.25" customHeight="1" x14ac:dyDescent="0.25">
      <c r="A56" s="123"/>
      <c r="B56" s="106"/>
      <c r="C56" s="58" t="s">
        <v>34</v>
      </c>
      <c r="D56" s="102"/>
      <c r="E56" s="102"/>
      <c r="F56" s="32"/>
      <c r="G56" s="7">
        <f t="shared" si="2"/>
        <v>11682.878140000001</v>
      </c>
      <c r="H56" s="8">
        <v>6682.8781399999998</v>
      </c>
      <c r="I56" s="8">
        <f>6000-1000</f>
        <v>5000</v>
      </c>
      <c r="J56" s="8">
        <v>0</v>
      </c>
    </row>
    <row r="57" spans="1:15" ht="48.75" customHeight="1" x14ac:dyDescent="0.25">
      <c r="A57" s="82"/>
      <c r="B57" s="11"/>
      <c r="C57" s="68" t="s">
        <v>119</v>
      </c>
      <c r="D57" s="93"/>
      <c r="E57" s="93"/>
      <c r="F57" s="27"/>
      <c r="G57" s="7">
        <f t="shared" si="2"/>
        <v>2288.5272599999998</v>
      </c>
      <c r="H57" s="8">
        <v>2288.5272599999998</v>
      </c>
      <c r="I57" s="8">
        <v>0</v>
      </c>
      <c r="J57" s="8">
        <v>0</v>
      </c>
    </row>
    <row r="58" spans="1:15" ht="66" customHeight="1" x14ac:dyDescent="0.25">
      <c r="A58" s="82"/>
      <c r="B58" s="11"/>
      <c r="C58" s="65" t="s">
        <v>121</v>
      </c>
      <c r="D58" s="93"/>
      <c r="E58" s="93"/>
      <c r="F58" s="27"/>
      <c r="G58" s="7">
        <f t="shared" si="2"/>
        <v>21974.31524</v>
      </c>
      <c r="H58" s="8">
        <v>157.81523999999999</v>
      </c>
      <c r="I58" s="8">
        <f>18416.5-1900</f>
        <v>16516.5</v>
      </c>
      <c r="J58" s="8">
        <v>5300</v>
      </c>
    </row>
    <row r="59" spans="1:15" ht="60.75" customHeight="1" x14ac:dyDescent="0.25">
      <c r="A59" s="82"/>
      <c r="B59" s="11"/>
      <c r="C59" s="64" t="s">
        <v>120</v>
      </c>
      <c r="D59" s="93"/>
      <c r="E59" s="93"/>
      <c r="F59" s="27"/>
      <c r="G59" s="17">
        <f t="shared" si="2"/>
        <v>199.56835999999998</v>
      </c>
      <c r="H59" s="29">
        <v>99.568359999999998</v>
      </c>
      <c r="I59" s="29">
        <v>100</v>
      </c>
      <c r="J59" s="29">
        <v>0</v>
      </c>
    </row>
    <row r="60" spans="1:15" ht="59.25" hidden="1" customHeight="1" x14ac:dyDescent="0.25">
      <c r="A60" s="82"/>
      <c r="B60" s="11"/>
      <c r="C60" s="58" t="s">
        <v>7</v>
      </c>
      <c r="D60" s="93"/>
      <c r="E60" s="93"/>
      <c r="F60" s="27"/>
      <c r="G60" s="7"/>
      <c r="H60" s="8"/>
      <c r="I60" s="8"/>
      <c r="J60" s="8"/>
    </row>
    <row r="61" spans="1:15" ht="60.75" customHeight="1" x14ac:dyDescent="0.25">
      <c r="A61" s="82"/>
      <c r="B61" s="11"/>
      <c r="C61" s="58" t="s">
        <v>122</v>
      </c>
      <c r="D61" s="83"/>
      <c r="E61" s="93"/>
      <c r="F61" s="67"/>
      <c r="G61" s="7">
        <f t="shared" si="2"/>
        <v>5006.6789200000003</v>
      </c>
      <c r="H61" s="8">
        <v>125.67892000000001</v>
      </c>
      <c r="I61" s="8">
        <v>100</v>
      </c>
      <c r="J61" s="8">
        <v>4781</v>
      </c>
    </row>
    <row r="62" spans="1:15" ht="62.25" customHeight="1" x14ac:dyDescent="0.25">
      <c r="A62" s="82"/>
      <c r="B62" s="11"/>
      <c r="C62" s="96" t="s">
        <v>123</v>
      </c>
      <c r="D62" s="83"/>
      <c r="E62" s="83"/>
      <c r="F62" s="67"/>
      <c r="G62" s="7">
        <f t="shared" si="2"/>
        <v>150</v>
      </c>
      <c r="H62" s="8">
        <v>0</v>
      </c>
      <c r="I62" s="8">
        <f>150</f>
        <v>150</v>
      </c>
      <c r="J62" s="8">
        <v>0</v>
      </c>
    </row>
    <row r="63" spans="1:15" ht="99.75" customHeight="1" x14ac:dyDescent="0.25">
      <c r="A63" s="82"/>
      <c r="B63" s="11"/>
      <c r="C63" s="64" t="s">
        <v>124</v>
      </c>
      <c r="D63" s="83"/>
      <c r="E63" s="83"/>
      <c r="F63" s="67"/>
      <c r="G63" s="17">
        <f t="shared" si="2"/>
        <v>218.36842000000001</v>
      </c>
      <c r="H63" s="29">
        <v>38.36842</v>
      </c>
      <c r="I63" s="29">
        <f>180</f>
        <v>180</v>
      </c>
      <c r="J63" s="29">
        <v>0</v>
      </c>
    </row>
    <row r="64" spans="1:15" ht="87" customHeight="1" x14ac:dyDescent="0.25">
      <c r="A64" s="146"/>
      <c r="B64" s="28"/>
      <c r="C64" s="115" t="s">
        <v>125</v>
      </c>
      <c r="D64" s="147"/>
      <c r="E64" s="147"/>
      <c r="F64" s="71"/>
      <c r="G64" s="17">
        <f t="shared" si="2"/>
        <v>17151.809000000001</v>
      </c>
      <c r="H64" s="29">
        <v>254.00899999999999</v>
      </c>
      <c r="I64" s="29">
        <v>13897.8</v>
      </c>
      <c r="J64" s="29">
        <v>3000</v>
      </c>
    </row>
    <row r="65" spans="1:13" hidden="1" x14ac:dyDescent="0.25">
      <c r="A65" s="80">
        <v>1</v>
      </c>
      <c r="B65" s="80">
        <v>2</v>
      </c>
      <c r="C65" s="74">
        <v>3</v>
      </c>
      <c r="D65" s="84">
        <v>4</v>
      </c>
      <c r="E65" s="84">
        <v>5</v>
      </c>
      <c r="F65" s="84">
        <v>6</v>
      </c>
      <c r="G65" s="55">
        <v>7</v>
      </c>
      <c r="H65" s="55">
        <v>8</v>
      </c>
      <c r="I65" s="55">
        <v>9</v>
      </c>
      <c r="J65" s="55">
        <v>10</v>
      </c>
      <c r="M65" s="3"/>
    </row>
    <row r="66" spans="1:13" ht="51" customHeight="1" x14ac:dyDescent="0.25">
      <c r="A66" s="94"/>
      <c r="B66" s="82"/>
      <c r="C66" s="89" t="s">
        <v>82</v>
      </c>
      <c r="D66" s="93"/>
      <c r="E66" s="88"/>
      <c r="F66" s="88"/>
      <c r="G66" s="8">
        <f t="shared" si="2"/>
        <v>596.33363000000008</v>
      </c>
      <c r="H66" s="8">
        <v>346.33363000000003</v>
      </c>
      <c r="I66" s="8">
        <f>250</f>
        <v>250</v>
      </c>
      <c r="J66" s="8">
        <v>0</v>
      </c>
    </row>
    <row r="67" spans="1:13" ht="96.75" customHeight="1" x14ac:dyDescent="0.25">
      <c r="A67" s="86"/>
      <c r="B67" s="82"/>
      <c r="C67" s="85" t="s">
        <v>126</v>
      </c>
      <c r="D67" s="67"/>
      <c r="E67" s="79"/>
      <c r="F67" s="75"/>
      <c r="G67" s="35">
        <f t="shared" si="2"/>
        <v>382.05166000000003</v>
      </c>
      <c r="H67" s="36">
        <v>382.05166000000003</v>
      </c>
      <c r="I67" s="36">
        <v>0</v>
      </c>
      <c r="J67" s="36">
        <v>0</v>
      </c>
    </row>
    <row r="68" spans="1:13" ht="28.5" customHeight="1" x14ac:dyDescent="0.25">
      <c r="A68" s="78"/>
      <c r="B68" s="62"/>
      <c r="C68" s="175" t="s">
        <v>37</v>
      </c>
      <c r="D68" s="67"/>
      <c r="E68" s="79"/>
      <c r="F68" s="49" t="s">
        <v>99</v>
      </c>
      <c r="G68" s="13">
        <f t="shared" si="2"/>
        <v>120075.63403</v>
      </c>
      <c r="H68" s="16">
        <f>H69+H70</f>
        <v>1734.6340299999999</v>
      </c>
      <c r="I68" s="16">
        <f t="shared" ref="I68:J68" si="6">I69+I70</f>
        <v>62341</v>
      </c>
      <c r="J68" s="16">
        <f t="shared" si="6"/>
        <v>56000</v>
      </c>
    </row>
    <row r="69" spans="1:13" ht="37.5" customHeight="1" x14ac:dyDescent="0.25">
      <c r="A69" s="78"/>
      <c r="B69" s="62"/>
      <c r="C69" s="176"/>
      <c r="D69" s="67"/>
      <c r="E69" s="79"/>
      <c r="F69" s="49" t="s">
        <v>100</v>
      </c>
      <c r="G69" s="7">
        <f t="shared" si="2"/>
        <v>236.5915</v>
      </c>
      <c r="H69" s="8">
        <v>236.5915</v>
      </c>
      <c r="I69" s="8">
        <v>0</v>
      </c>
      <c r="J69" s="8">
        <v>0</v>
      </c>
    </row>
    <row r="70" spans="1:13" ht="27" customHeight="1" x14ac:dyDescent="0.25">
      <c r="A70" s="78"/>
      <c r="B70" s="63"/>
      <c r="C70" s="177"/>
      <c r="D70" s="67"/>
      <c r="E70" s="79"/>
      <c r="F70" s="49" t="s">
        <v>101</v>
      </c>
      <c r="G70" s="7">
        <f t="shared" si="2"/>
        <v>119839.04253000001</v>
      </c>
      <c r="H70" s="8">
        <v>1498.0425299999999</v>
      </c>
      <c r="I70" s="8">
        <f>42331.1-3000-9331.1+35841-3500</f>
        <v>62341</v>
      </c>
      <c r="J70" s="8">
        <v>56000</v>
      </c>
    </row>
    <row r="71" spans="1:13" x14ac:dyDescent="0.25">
      <c r="A71" s="100"/>
      <c r="B71" s="180" t="s">
        <v>10</v>
      </c>
      <c r="C71" s="181"/>
      <c r="D71" s="67"/>
      <c r="E71" s="127"/>
      <c r="F71" s="158"/>
      <c r="G71" s="16">
        <f>G54+G68</f>
        <v>211034.26066000003</v>
      </c>
      <c r="H71" s="16">
        <f t="shared" ref="H71:J71" si="7">H54+H68</f>
        <v>31377.460660000001</v>
      </c>
      <c r="I71" s="16">
        <f t="shared" si="7"/>
        <v>110575.8</v>
      </c>
      <c r="J71" s="16">
        <f t="shared" si="7"/>
        <v>69081</v>
      </c>
      <c r="K71" s="3"/>
    </row>
    <row r="72" spans="1:13" ht="30" customHeight="1" x14ac:dyDescent="0.25">
      <c r="A72" s="140">
        <v>4</v>
      </c>
      <c r="B72" s="188" t="s">
        <v>32</v>
      </c>
      <c r="C72" s="9" t="s">
        <v>85</v>
      </c>
      <c r="D72" s="102" t="s">
        <v>19</v>
      </c>
      <c r="E72" s="182" t="s">
        <v>20</v>
      </c>
      <c r="F72" s="171" t="s">
        <v>21</v>
      </c>
      <c r="G72" s="13">
        <f>G73+G74+G75+G76</f>
        <v>2168.10302</v>
      </c>
      <c r="H72" s="13">
        <f>H73+H74+H75+H76</f>
        <v>2054.60302</v>
      </c>
      <c r="I72" s="13">
        <f>I73+I74+I75+I76</f>
        <v>113.5</v>
      </c>
      <c r="J72" s="13">
        <f>J73+J74+J75+J76</f>
        <v>0</v>
      </c>
    </row>
    <row r="73" spans="1:13" ht="61.5" customHeight="1" x14ac:dyDescent="0.25">
      <c r="A73" s="218"/>
      <c r="B73" s="178"/>
      <c r="C73" s="128" t="s">
        <v>127</v>
      </c>
      <c r="D73" s="83"/>
      <c r="E73" s="183"/>
      <c r="F73" s="184"/>
      <c r="G73" s="7">
        <f t="shared" si="2"/>
        <v>206.80914000000001</v>
      </c>
      <c r="H73" s="8">
        <v>206.80914000000001</v>
      </c>
      <c r="I73" s="8">
        <v>0</v>
      </c>
      <c r="J73" s="8">
        <v>0</v>
      </c>
    </row>
    <row r="74" spans="1:13" ht="51.75" customHeight="1" x14ac:dyDescent="0.25">
      <c r="A74" s="218"/>
      <c r="B74" s="11"/>
      <c r="C74" s="128" t="s">
        <v>128</v>
      </c>
      <c r="D74" s="83"/>
      <c r="E74" s="183"/>
      <c r="F74" s="67"/>
      <c r="G74" s="7">
        <f t="shared" si="2"/>
        <v>242.46628000000001</v>
      </c>
      <c r="H74" s="8">
        <v>231.96628000000001</v>
      </c>
      <c r="I74" s="8">
        <v>10.5</v>
      </c>
      <c r="J74" s="8">
        <v>0</v>
      </c>
    </row>
    <row r="75" spans="1:13" ht="73.5" customHeight="1" x14ac:dyDescent="0.25">
      <c r="A75" s="130"/>
      <c r="B75" s="11"/>
      <c r="C75" s="132" t="s">
        <v>129</v>
      </c>
      <c r="D75" s="83"/>
      <c r="E75" s="183"/>
      <c r="F75" s="67"/>
      <c r="G75" s="17">
        <v>1065.9179999999999</v>
      </c>
      <c r="H75" s="29">
        <v>1065.9179999999999</v>
      </c>
      <c r="I75" s="29">
        <v>0</v>
      </c>
      <c r="J75" s="29">
        <v>0</v>
      </c>
    </row>
    <row r="76" spans="1:13" ht="77.25" customHeight="1" x14ac:dyDescent="0.25">
      <c r="A76" s="155"/>
      <c r="B76" s="28"/>
      <c r="C76" s="154" t="s">
        <v>130</v>
      </c>
      <c r="D76" s="157"/>
      <c r="E76" s="157"/>
      <c r="F76" s="156"/>
      <c r="G76" s="17">
        <f t="shared" si="2"/>
        <v>652.90959999999995</v>
      </c>
      <c r="H76" s="29">
        <v>549.90959999999995</v>
      </c>
      <c r="I76" s="29">
        <v>103</v>
      </c>
      <c r="J76" s="29">
        <v>0</v>
      </c>
      <c r="M76" s="3"/>
    </row>
    <row r="77" spans="1:13" ht="24" customHeight="1" x14ac:dyDescent="0.25">
      <c r="A77" s="73"/>
      <c r="B77" s="28"/>
      <c r="C77" s="34" t="s">
        <v>76</v>
      </c>
      <c r="D77" s="67"/>
      <c r="E77" s="67"/>
      <c r="F77" s="75"/>
      <c r="G77" s="13">
        <f t="shared" si="2"/>
        <v>36728.027999999998</v>
      </c>
      <c r="H77" s="16">
        <v>0</v>
      </c>
      <c r="I77" s="16">
        <f>1529+19345-14940.572</f>
        <v>5933.4279999999999</v>
      </c>
      <c r="J77" s="16">
        <v>30794.6</v>
      </c>
      <c r="L77" s="3"/>
    </row>
    <row r="78" spans="1:13" ht="15" customHeight="1" x14ac:dyDescent="0.25">
      <c r="A78" s="78"/>
      <c r="B78" s="219" t="s">
        <v>10</v>
      </c>
      <c r="C78" s="198"/>
      <c r="D78" s="158"/>
      <c r="E78" s="158"/>
      <c r="F78" s="158"/>
      <c r="G78" s="13">
        <f>G72+G77</f>
        <v>38896.131020000001</v>
      </c>
      <c r="H78" s="16">
        <f>H72+H77</f>
        <v>2054.60302</v>
      </c>
      <c r="I78" s="16">
        <f>I72+I77</f>
        <v>6046.9279999999999</v>
      </c>
      <c r="J78" s="16">
        <f>J72+J77</f>
        <v>30794.6</v>
      </c>
    </row>
    <row r="79" spans="1:13" ht="37.5" customHeight="1" x14ac:dyDescent="0.25">
      <c r="A79" s="131">
        <v>5</v>
      </c>
      <c r="B79" s="188" t="s">
        <v>131</v>
      </c>
      <c r="C79" s="34" t="s">
        <v>132</v>
      </c>
      <c r="D79" s="102" t="s">
        <v>19</v>
      </c>
      <c r="E79" s="102" t="s">
        <v>20</v>
      </c>
      <c r="F79" s="32" t="s">
        <v>21</v>
      </c>
      <c r="G79" s="13">
        <f>G80+G81+G82+G83+G84</f>
        <v>19361.16548</v>
      </c>
      <c r="H79" s="16">
        <f t="shared" ref="H79:J79" si="8">H80+H81+H82+H83+H84</f>
        <v>861.16547999999989</v>
      </c>
      <c r="I79" s="16">
        <f t="shared" si="8"/>
        <v>8500</v>
      </c>
      <c r="J79" s="16">
        <f t="shared" si="8"/>
        <v>10000</v>
      </c>
    </row>
    <row r="80" spans="1:13" ht="75" customHeight="1" x14ac:dyDescent="0.25">
      <c r="A80" s="82"/>
      <c r="B80" s="178"/>
      <c r="C80" s="128" t="s">
        <v>91</v>
      </c>
      <c r="D80" s="93"/>
      <c r="E80" s="93"/>
      <c r="F80" s="27"/>
      <c r="G80" s="7">
        <f t="shared" si="2"/>
        <v>17850.292880000001</v>
      </c>
      <c r="H80" s="8">
        <v>850.29287999999997</v>
      </c>
      <c r="I80" s="8">
        <f>7000</f>
        <v>7000</v>
      </c>
      <c r="J80" s="8">
        <v>10000</v>
      </c>
    </row>
    <row r="81" spans="1:18" ht="51" customHeight="1" x14ac:dyDescent="0.25">
      <c r="A81" s="82"/>
      <c r="B81" s="11"/>
      <c r="C81" s="128" t="s">
        <v>133</v>
      </c>
      <c r="D81" s="93"/>
      <c r="E81" s="93"/>
      <c r="F81" s="27"/>
      <c r="G81" s="7">
        <f t="shared" si="2"/>
        <v>8.8366000000000007</v>
      </c>
      <c r="H81" s="8">
        <v>8.8366000000000007</v>
      </c>
      <c r="I81" s="8">
        <v>0</v>
      </c>
      <c r="J81" s="8">
        <v>0</v>
      </c>
    </row>
    <row r="82" spans="1:18" ht="56.25" hidden="1" customHeight="1" x14ac:dyDescent="0.25">
      <c r="A82" s="82"/>
      <c r="B82" s="11"/>
      <c r="C82" s="141" t="s">
        <v>89</v>
      </c>
      <c r="D82" s="159"/>
      <c r="E82" s="93"/>
      <c r="F82" s="107"/>
      <c r="G82" s="92">
        <f t="shared" si="2"/>
        <v>0</v>
      </c>
      <c r="H82" s="90">
        <v>0</v>
      </c>
      <c r="I82" s="90">
        <v>0</v>
      </c>
      <c r="J82" s="90">
        <v>0</v>
      </c>
      <c r="K82" t="s">
        <v>103</v>
      </c>
    </row>
    <row r="83" spans="1:18" ht="63.75" customHeight="1" x14ac:dyDescent="0.25">
      <c r="A83" s="82"/>
      <c r="B83" s="11"/>
      <c r="C83" s="132" t="s">
        <v>134</v>
      </c>
      <c r="D83" s="93"/>
      <c r="E83" s="93"/>
      <c r="F83" s="27"/>
      <c r="G83" s="17">
        <f t="shared" si="2"/>
        <v>1502.0360000000001</v>
      </c>
      <c r="H83" s="29">
        <v>2.036</v>
      </c>
      <c r="I83" s="29">
        <v>1500</v>
      </c>
      <c r="J83" s="29">
        <v>0</v>
      </c>
    </row>
    <row r="84" spans="1:18" ht="111" hidden="1" customHeight="1" x14ac:dyDescent="0.25">
      <c r="A84" s="82"/>
      <c r="B84" s="178"/>
      <c r="C84" s="87"/>
      <c r="D84" s="93"/>
      <c r="E84" s="93"/>
      <c r="F84" s="27"/>
      <c r="G84" s="7">
        <f t="shared" si="2"/>
        <v>0</v>
      </c>
      <c r="H84" s="8">
        <v>0</v>
      </c>
      <c r="I84" s="8">
        <v>0</v>
      </c>
      <c r="J84" s="8">
        <v>0</v>
      </c>
    </row>
    <row r="85" spans="1:18" ht="34.5" customHeight="1" x14ac:dyDescent="0.25">
      <c r="A85" s="82"/>
      <c r="B85" s="179"/>
      <c r="C85" s="34" t="s">
        <v>45</v>
      </c>
      <c r="D85" s="103"/>
      <c r="E85" s="103"/>
      <c r="F85" s="18"/>
      <c r="G85" s="47">
        <f t="shared" si="2"/>
        <v>45475.489860000001</v>
      </c>
      <c r="H85" s="47">
        <f>138.18998+6507.79988</f>
        <v>6645.9898599999997</v>
      </c>
      <c r="I85" s="47">
        <f>312.1+935.4+282+12000+300</f>
        <v>13829.5</v>
      </c>
      <c r="J85" s="47">
        <v>25000</v>
      </c>
      <c r="O85" s="3"/>
    </row>
    <row r="86" spans="1:18" ht="15" customHeight="1" x14ac:dyDescent="0.25">
      <c r="A86" s="100"/>
      <c r="B86" s="217" t="s">
        <v>10</v>
      </c>
      <c r="C86" s="198"/>
      <c r="D86" s="49"/>
      <c r="E86" s="49"/>
      <c r="F86" s="161"/>
      <c r="G86" s="13">
        <f>G79+G85</f>
        <v>64836.655339999998</v>
      </c>
      <c r="H86" s="16">
        <f>H79+H85</f>
        <v>7507.1553399999993</v>
      </c>
      <c r="I86" s="16">
        <f>I79+I85</f>
        <v>22329.5</v>
      </c>
      <c r="J86" s="16">
        <f>J79+J85</f>
        <v>35000</v>
      </c>
    </row>
    <row r="87" spans="1:18" ht="43.5" customHeight="1" x14ac:dyDescent="0.25">
      <c r="A87" s="193">
        <v>6</v>
      </c>
      <c r="B87" s="188" t="s">
        <v>98</v>
      </c>
      <c r="C87" s="34" t="s">
        <v>22</v>
      </c>
      <c r="D87" s="102" t="s">
        <v>19</v>
      </c>
      <c r="E87" s="171" t="s">
        <v>20</v>
      </c>
      <c r="F87" s="32" t="s">
        <v>21</v>
      </c>
      <c r="G87" s="13">
        <f>H87+I87+J87</f>
        <v>10068.99286</v>
      </c>
      <c r="H87" s="13">
        <f t="shared" ref="H87:J87" si="9">H88+H89</f>
        <v>468.99286000000001</v>
      </c>
      <c r="I87" s="13">
        <f t="shared" si="9"/>
        <v>5000</v>
      </c>
      <c r="J87" s="13">
        <f t="shared" si="9"/>
        <v>4600</v>
      </c>
    </row>
    <row r="88" spans="1:18" ht="39" customHeight="1" x14ac:dyDescent="0.25">
      <c r="A88" s="193"/>
      <c r="B88" s="178"/>
      <c r="C88" s="96" t="s">
        <v>135</v>
      </c>
      <c r="D88" s="93"/>
      <c r="E88" s="184"/>
      <c r="F88" s="27"/>
      <c r="G88" s="7">
        <f t="shared" ref="G88:G89" si="10">H88+I88+J88</f>
        <v>468.99286000000001</v>
      </c>
      <c r="H88" s="8">
        <v>468.99286000000001</v>
      </c>
      <c r="I88" s="8">
        <v>0</v>
      </c>
      <c r="J88" s="8">
        <v>0</v>
      </c>
    </row>
    <row r="89" spans="1:18" ht="93.75" customHeight="1" x14ac:dyDescent="0.25">
      <c r="A89" s="95"/>
      <c r="B89" s="97"/>
      <c r="C89" s="96" t="s">
        <v>136</v>
      </c>
      <c r="D89" s="103"/>
      <c r="E89" s="172"/>
      <c r="F89" s="18"/>
      <c r="G89" s="7">
        <f t="shared" si="10"/>
        <v>9600</v>
      </c>
      <c r="H89" s="8">
        <v>0</v>
      </c>
      <c r="I89" s="8">
        <v>5000</v>
      </c>
      <c r="J89" s="8">
        <v>4600</v>
      </c>
      <c r="M89" s="3"/>
    </row>
    <row r="90" spans="1:18" ht="15" customHeight="1" x14ac:dyDescent="0.25">
      <c r="A90" s="28"/>
      <c r="B90" s="202" t="s">
        <v>10</v>
      </c>
      <c r="C90" s="181"/>
      <c r="D90" s="18"/>
      <c r="E90" s="18"/>
      <c r="F90" s="18"/>
      <c r="G90" s="16">
        <f>G87</f>
        <v>10068.99286</v>
      </c>
      <c r="H90" s="16">
        <f>H87</f>
        <v>468.99286000000001</v>
      </c>
      <c r="I90" s="16">
        <f>I87</f>
        <v>5000</v>
      </c>
      <c r="J90" s="16">
        <f>J87</f>
        <v>4600</v>
      </c>
    </row>
    <row r="91" spans="1:18" ht="39" customHeight="1" x14ac:dyDescent="0.25">
      <c r="A91" s="163" t="s">
        <v>23</v>
      </c>
      <c r="B91" s="165" t="s">
        <v>9</v>
      </c>
      <c r="C91" s="72" t="s">
        <v>90</v>
      </c>
      <c r="D91" s="160" t="s">
        <v>19</v>
      </c>
      <c r="E91" s="49" t="s">
        <v>20</v>
      </c>
      <c r="F91" s="160" t="s">
        <v>21</v>
      </c>
      <c r="G91" s="16">
        <f>H91+I91+J91</f>
        <v>4539.7657300000001</v>
      </c>
      <c r="H91" s="13">
        <f>244.50173+128.264</f>
        <v>372.76573000000002</v>
      </c>
      <c r="I91" s="13">
        <f>657+210</f>
        <v>867</v>
      </c>
      <c r="J91" s="13">
        <v>3300</v>
      </c>
      <c r="R91" t="s">
        <v>107</v>
      </c>
    </row>
    <row r="92" spans="1:18" ht="27" hidden="1" customHeight="1" x14ac:dyDescent="0.25">
      <c r="A92" s="162"/>
      <c r="B92" s="11"/>
      <c r="C92" s="149" t="s">
        <v>12</v>
      </c>
      <c r="D92" s="150"/>
      <c r="E92" s="27"/>
      <c r="F92" s="148"/>
      <c r="G92" s="7">
        <f>H92+I92+J92</f>
        <v>0</v>
      </c>
      <c r="H92" s="8">
        <v>0</v>
      </c>
      <c r="I92" s="8">
        <v>0</v>
      </c>
      <c r="J92" s="8">
        <v>0</v>
      </c>
    </row>
    <row r="93" spans="1:18" ht="21.75" hidden="1" customHeight="1" x14ac:dyDescent="0.25">
      <c r="A93" s="162"/>
      <c r="B93" s="164"/>
      <c r="C93" s="149" t="s">
        <v>35</v>
      </c>
      <c r="D93" s="5"/>
      <c r="E93" s="27"/>
      <c r="F93" s="152"/>
      <c r="G93" s="7">
        <f>H93+I93+J93</f>
        <v>0</v>
      </c>
      <c r="H93" s="8">
        <v>0</v>
      </c>
      <c r="I93" s="8">
        <v>0</v>
      </c>
      <c r="J93" s="8">
        <v>0</v>
      </c>
    </row>
    <row r="94" spans="1:18" ht="27" hidden="1" customHeight="1" x14ac:dyDescent="0.25">
      <c r="A94" s="162"/>
      <c r="B94" s="105"/>
      <c r="C94" s="149" t="s">
        <v>14</v>
      </c>
      <c r="D94" s="5"/>
      <c r="E94" s="27"/>
      <c r="F94" s="152"/>
      <c r="G94" s="7">
        <f t="shared" ref="G94:G96" si="11">H94+I94+J94</f>
        <v>0</v>
      </c>
      <c r="H94" s="8">
        <v>0</v>
      </c>
      <c r="I94" s="8">
        <v>0</v>
      </c>
      <c r="J94" s="8">
        <v>0</v>
      </c>
    </row>
    <row r="95" spans="1:18" ht="21.75" hidden="1" customHeight="1" x14ac:dyDescent="0.25">
      <c r="A95" s="53"/>
      <c r="B95" s="153"/>
      <c r="C95" s="149" t="s">
        <v>13</v>
      </c>
      <c r="D95" s="124"/>
      <c r="E95" s="18"/>
      <c r="F95" s="151"/>
      <c r="G95" s="7">
        <f t="shared" si="11"/>
        <v>0</v>
      </c>
      <c r="H95" s="8">
        <v>0</v>
      </c>
      <c r="I95" s="8">
        <v>0</v>
      </c>
      <c r="J95" s="8">
        <v>0</v>
      </c>
    </row>
    <row r="96" spans="1:18" ht="21.75" hidden="1" customHeight="1" x14ac:dyDescent="0.25">
      <c r="A96" s="162"/>
      <c r="B96" s="105"/>
      <c r="C96" s="12"/>
      <c r="D96" s="5"/>
      <c r="E96" s="5"/>
      <c r="F96" s="6"/>
      <c r="G96" s="35">
        <f t="shared" si="11"/>
        <v>0</v>
      </c>
      <c r="H96" s="36">
        <v>0</v>
      </c>
      <c r="I96" s="36">
        <v>0</v>
      </c>
      <c r="J96" s="36">
        <v>0</v>
      </c>
    </row>
    <row r="97" spans="1:13" x14ac:dyDescent="0.25">
      <c r="A97" s="162"/>
      <c r="B97" s="198" t="s">
        <v>10</v>
      </c>
      <c r="C97" s="199"/>
      <c r="D97" s="129"/>
      <c r="E97" s="129"/>
      <c r="F97" s="126"/>
      <c r="G97" s="13">
        <f>G91</f>
        <v>4539.7657300000001</v>
      </c>
      <c r="H97" s="16">
        <f>H91</f>
        <v>372.76573000000002</v>
      </c>
      <c r="I97" s="16">
        <f>I91</f>
        <v>867</v>
      </c>
      <c r="J97" s="16">
        <f>J91</f>
        <v>3300</v>
      </c>
    </row>
    <row r="98" spans="1:13" x14ac:dyDescent="0.25">
      <c r="A98" s="109"/>
      <c r="B98" s="200" t="s">
        <v>39</v>
      </c>
      <c r="C98" s="200"/>
      <c r="D98" s="200"/>
      <c r="E98" s="200"/>
      <c r="F98" s="201"/>
      <c r="G98" s="37">
        <f>G51+G40+G71+G78+G86+G90+G97</f>
        <v>594284.85275999992</v>
      </c>
      <c r="H98" s="37">
        <f>H51+H40+H71+H78+H86+H90+H97</f>
        <v>70769.704760000008</v>
      </c>
      <c r="I98" s="37">
        <f>I51+I40+I71+I78+I86+I90+I97</f>
        <v>258183.94800000003</v>
      </c>
      <c r="J98" s="37">
        <f>J51+J40+J71+J78+J86+J90+J97</f>
        <v>265331.20000000001</v>
      </c>
      <c r="K98" s="3"/>
      <c r="L98" s="3"/>
      <c r="M98" s="3"/>
    </row>
    <row r="99" spans="1:13" x14ac:dyDescent="0.25">
      <c r="A99" s="109"/>
      <c r="B99" s="195" t="s">
        <v>44</v>
      </c>
      <c r="C99" s="196"/>
      <c r="D99" s="196"/>
      <c r="E99" s="196"/>
      <c r="F99" s="197"/>
      <c r="G99" s="17">
        <f t="shared" ref="G99" si="12">H99+I99+J99</f>
        <v>236.5915</v>
      </c>
      <c r="H99" s="17">
        <f>H69+H45</f>
        <v>236.5915</v>
      </c>
      <c r="I99" s="17">
        <f>I69+I45</f>
        <v>0</v>
      </c>
      <c r="J99" s="17">
        <f>J69+J45</f>
        <v>0</v>
      </c>
      <c r="L99" s="3"/>
      <c r="M99" s="3"/>
    </row>
    <row r="100" spans="1:13" x14ac:dyDescent="0.25">
      <c r="A100" s="38"/>
      <c r="B100" s="195" t="s">
        <v>43</v>
      </c>
      <c r="C100" s="196"/>
      <c r="D100" s="196"/>
      <c r="E100" s="196"/>
      <c r="F100" s="197"/>
      <c r="G100" s="17">
        <f>H100+I100+J100</f>
        <v>594048.26126000006</v>
      </c>
      <c r="H100" s="8">
        <f>H40+H51+H71+H78+H86+H90+H97+-H69</f>
        <v>70533.113260000013</v>
      </c>
      <c r="I100" s="8">
        <f>I40+I51+I71+I78+I86+I90+I97+-I69</f>
        <v>258183.94800000003</v>
      </c>
      <c r="J100" s="8">
        <f>J40+J51+J71+J78+J86+J90+J97+-J69</f>
        <v>265331.20000000001</v>
      </c>
      <c r="L100" s="3"/>
      <c r="M100" s="3"/>
    </row>
    <row r="101" spans="1:13" x14ac:dyDescent="0.25">
      <c r="A101" s="38"/>
      <c r="B101" s="220" t="s">
        <v>46</v>
      </c>
      <c r="C101" s="221"/>
      <c r="D101" s="221"/>
      <c r="E101" s="221"/>
      <c r="F101" s="222"/>
      <c r="G101" s="39"/>
      <c r="H101" s="15"/>
      <c r="I101" s="15"/>
      <c r="J101" s="15"/>
      <c r="K101" s="3"/>
      <c r="L101" s="3"/>
      <c r="M101" s="3"/>
    </row>
    <row r="102" spans="1:13" ht="26.25" customHeight="1" x14ac:dyDescent="0.25">
      <c r="A102" s="98"/>
      <c r="B102" s="220" t="s">
        <v>108</v>
      </c>
      <c r="C102" s="221"/>
      <c r="D102" s="221"/>
      <c r="E102" s="221"/>
      <c r="F102" s="222"/>
      <c r="G102" s="8">
        <f>H102+I102+J102</f>
        <v>63478.6</v>
      </c>
      <c r="H102" s="8">
        <f>H14</f>
        <v>0</v>
      </c>
      <c r="I102" s="8">
        <f>I14+I17+I19+I21+I23+I25+I16</f>
        <v>8685.6</v>
      </c>
      <c r="J102" s="8">
        <f>J14+J17+J19+J21+J23+J25+J16</f>
        <v>54793</v>
      </c>
      <c r="M102" s="3"/>
    </row>
    <row r="103" spans="1:13" ht="19.5" hidden="1" x14ac:dyDescent="0.35">
      <c r="A103" s="108"/>
      <c r="B103" s="225" t="s">
        <v>40</v>
      </c>
      <c r="C103" s="225"/>
      <c r="D103" s="225"/>
      <c r="E103" s="225"/>
      <c r="F103" s="225"/>
      <c r="G103" s="90">
        <f>H103+I103+J103</f>
        <v>0</v>
      </c>
      <c r="H103" s="90">
        <v>0</v>
      </c>
      <c r="I103" s="90">
        <v>0</v>
      </c>
      <c r="J103" s="90">
        <v>0</v>
      </c>
      <c r="K103" s="91" t="s">
        <v>105</v>
      </c>
      <c r="M103" s="3"/>
    </row>
    <row r="104" spans="1:13" ht="79.5" customHeight="1" x14ac:dyDescent="0.35">
      <c r="A104" s="1"/>
      <c r="H104" s="2"/>
      <c r="I104" s="1"/>
      <c r="J104" s="1"/>
    </row>
    <row r="105" spans="1:13" ht="66.75" customHeight="1" x14ac:dyDescent="0.35">
      <c r="A105" s="215" t="s">
        <v>139</v>
      </c>
      <c r="B105" s="216"/>
      <c r="C105" s="216"/>
      <c r="D105" s="216"/>
      <c r="E105" s="216"/>
      <c r="F105" s="216"/>
      <c r="G105" s="216"/>
      <c r="H105" s="216"/>
      <c r="I105" s="216"/>
      <c r="J105" s="216"/>
    </row>
  </sheetData>
  <mergeCells count="57">
    <mergeCell ref="H1:L1"/>
    <mergeCell ref="H2:J2"/>
    <mergeCell ref="H3:I3"/>
    <mergeCell ref="E87:E89"/>
    <mergeCell ref="E54:E55"/>
    <mergeCell ref="A105:J105"/>
    <mergeCell ref="B40:C40"/>
    <mergeCell ref="B51:C51"/>
    <mergeCell ref="C47:C49"/>
    <mergeCell ref="A73:A74"/>
    <mergeCell ref="B86:C86"/>
    <mergeCell ref="A87:A88"/>
    <mergeCell ref="B78:C78"/>
    <mergeCell ref="B102:F102"/>
    <mergeCell ref="B87:B88"/>
    <mergeCell ref="B54:B55"/>
    <mergeCell ref="B103:F103"/>
    <mergeCell ref="B100:F100"/>
    <mergeCell ref="B101:F101"/>
    <mergeCell ref="B99:F99"/>
    <mergeCell ref="B97:C97"/>
    <mergeCell ref="B98:F98"/>
    <mergeCell ref="B90:C90"/>
    <mergeCell ref="I9:I10"/>
    <mergeCell ref="A4:J4"/>
    <mergeCell ref="A5:J5"/>
    <mergeCell ref="J9:J10"/>
    <mergeCell ref="H8:J8"/>
    <mergeCell ref="A8:A10"/>
    <mergeCell ref="H9:H10"/>
    <mergeCell ref="B8:B10"/>
    <mergeCell ref="G8:G10"/>
    <mergeCell ref="C8:C10"/>
    <mergeCell ref="D8:D10"/>
    <mergeCell ref="F8:F10"/>
    <mergeCell ref="E8:E10"/>
    <mergeCell ref="A12:A15"/>
    <mergeCell ref="C13:C14"/>
    <mergeCell ref="B12:B15"/>
    <mergeCell ref="D12:D15"/>
    <mergeCell ref="E12:E15"/>
    <mergeCell ref="C15:C16"/>
    <mergeCell ref="C18:C19"/>
    <mergeCell ref="F54:F55"/>
    <mergeCell ref="E30:E31"/>
    <mergeCell ref="C68:C70"/>
    <mergeCell ref="B84:B85"/>
    <mergeCell ref="B71:C71"/>
    <mergeCell ref="E72:E75"/>
    <mergeCell ref="F72:F73"/>
    <mergeCell ref="D32:D35"/>
    <mergeCell ref="E32:E35"/>
    <mergeCell ref="F30:F31"/>
    <mergeCell ref="C20:C21"/>
    <mergeCell ref="C24:C25"/>
    <mergeCell ref="B72:B73"/>
    <mergeCell ref="B79:B80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19"/>
    </row>
    <row r="2" spans="1:5" x14ac:dyDescent="0.25">
      <c r="B2" s="19"/>
    </row>
    <row r="3" spans="1:5" ht="19.5" x14ac:dyDescent="0.25">
      <c r="A3" s="22" t="s">
        <v>50</v>
      </c>
      <c r="B3" s="22" t="s">
        <v>49</v>
      </c>
      <c r="C3" s="22">
        <v>2019</v>
      </c>
      <c r="D3" s="22">
        <v>2020</v>
      </c>
      <c r="E3" s="22">
        <v>2021</v>
      </c>
    </row>
    <row r="4" spans="1:5" ht="45" x14ac:dyDescent="0.25">
      <c r="A4" s="21">
        <v>1</v>
      </c>
      <c r="B4" s="21" t="s">
        <v>1</v>
      </c>
      <c r="C4" s="23" t="s">
        <v>53</v>
      </c>
      <c r="D4" s="23" t="s">
        <v>51</v>
      </c>
      <c r="E4" s="23" t="s">
        <v>53</v>
      </c>
    </row>
    <row r="5" spans="1:5" ht="105.75" customHeight="1" x14ac:dyDescent="0.25">
      <c r="A5" s="21">
        <v>2</v>
      </c>
      <c r="B5" s="21" t="s">
        <v>68</v>
      </c>
      <c r="C5" s="23" t="s">
        <v>52</v>
      </c>
      <c r="D5" s="23" t="s">
        <v>54</v>
      </c>
      <c r="E5" s="23" t="s">
        <v>55</v>
      </c>
    </row>
    <row r="6" spans="1:5" ht="108.75" customHeight="1" x14ac:dyDescent="0.25">
      <c r="A6" s="21">
        <v>3</v>
      </c>
      <c r="B6" s="21" t="s">
        <v>69</v>
      </c>
      <c r="C6" s="23" t="s">
        <v>56</v>
      </c>
      <c r="D6" s="23" t="s">
        <v>53</v>
      </c>
      <c r="E6" s="23" t="s">
        <v>53</v>
      </c>
    </row>
    <row r="7" spans="1:5" ht="90" x14ac:dyDescent="0.25">
      <c r="A7" s="21">
        <v>4</v>
      </c>
      <c r="B7" s="21" t="s">
        <v>5</v>
      </c>
      <c r="C7" s="23" t="s">
        <v>53</v>
      </c>
      <c r="D7" s="23" t="s">
        <v>57</v>
      </c>
      <c r="E7" s="23" t="s">
        <v>53</v>
      </c>
    </row>
    <row r="8" spans="1:5" ht="90" x14ac:dyDescent="0.25">
      <c r="A8" s="21">
        <v>5</v>
      </c>
      <c r="B8" s="21" t="s">
        <v>6</v>
      </c>
      <c r="C8" s="23" t="s">
        <v>53</v>
      </c>
      <c r="D8" s="23" t="s">
        <v>53</v>
      </c>
      <c r="E8" s="23" t="s">
        <v>58</v>
      </c>
    </row>
    <row r="9" spans="1:5" ht="75" x14ac:dyDescent="0.25">
      <c r="A9" s="21">
        <v>6</v>
      </c>
      <c r="B9" s="21" t="s">
        <v>36</v>
      </c>
      <c r="C9" s="23" t="s">
        <v>53</v>
      </c>
      <c r="D9" s="23" t="s">
        <v>59</v>
      </c>
      <c r="E9" s="23" t="s">
        <v>53</v>
      </c>
    </row>
    <row r="10" spans="1:5" ht="105" x14ac:dyDescent="0.25">
      <c r="A10" s="21">
        <v>7</v>
      </c>
      <c r="B10" s="21" t="s">
        <v>70</v>
      </c>
      <c r="C10" s="23" t="s">
        <v>53</v>
      </c>
      <c r="D10" s="23" t="s">
        <v>53</v>
      </c>
      <c r="E10" s="23" t="s">
        <v>60</v>
      </c>
    </row>
    <row r="11" spans="1:5" ht="30" x14ac:dyDescent="0.25">
      <c r="A11" s="21">
        <v>8</v>
      </c>
      <c r="B11" s="21" t="s">
        <v>61</v>
      </c>
      <c r="C11" s="23" t="s">
        <v>53</v>
      </c>
      <c r="D11" s="23" t="s">
        <v>62</v>
      </c>
      <c r="E11" s="23" t="s">
        <v>53</v>
      </c>
    </row>
    <row r="12" spans="1:5" ht="60" x14ac:dyDescent="0.25">
      <c r="A12" s="21">
        <v>9</v>
      </c>
      <c r="B12" s="21" t="s">
        <v>71</v>
      </c>
      <c r="C12" s="23" t="s">
        <v>63</v>
      </c>
      <c r="D12" s="23" t="s">
        <v>64</v>
      </c>
      <c r="E12" s="23" t="s">
        <v>53</v>
      </c>
    </row>
    <row r="13" spans="1:5" ht="30" x14ac:dyDescent="0.25">
      <c r="A13" s="21">
        <v>10</v>
      </c>
      <c r="B13" s="21" t="s">
        <v>33</v>
      </c>
      <c r="C13" s="23" t="s">
        <v>53</v>
      </c>
      <c r="D13" s="23" t="s">
        <v>65</v>
      </c>
      <c r="E13" s="23" t="s">
        <v>53</v>
      </c>
    </row>
    <row r="14" spans="1:5" ht="27" customHeight="1" x14ac:dyDescent="0.35">
      <c r="A14" s="226"/>
      <c r="B14" s="227"/>
      <c r="C14" s="24" t="s">
        <v>53</v>
      </c>
      <c r="D14" s="24" t="s">
        <v>66</v>
      </c>
      <c r="E14" s="24" t="s">
        <v>67</v>
      </c>
    </row>
    <row r="15" spans="1:5" x14ac:dyDescent="0.25">
      <c r="B15" s="20"/>
    </row>
    <row r="16" spans="1:5" x14ac:dyDescent="0.25">
      <c r="B16" s="20"/>
    </row>
    <row r="17" spans="2:2" x14ac:dyDescent="0.25">
      <c r="B17" s="20"/>
    </row>
    <row r="18" spans="2:2" x14ac:dyDescent="0.25">
      <c r="B18" s="20"/>
    </row>
    <row r="19" spans="2:2" x14ac:dyDescent="0.25">
      <c r="B19" s="20"/>
    </row>
    <row r="20" spans="2:2" x14ac:dyDescent="0.25">
      <c r="B20" s="19"/>
    </row>
    <row r="21" spans="2:2" x14ac:dyDescent="0.25">
      <c r="B21" s="19"/>
    </row>
    <row r="22" spans="2:2" x14ac:dyDescent="0.25">
      <c r="B22" s="19"/>
    </row>
    <row r="23" spans="2:2" x14ac:dyDescent="0.25">
      <c r="B23" s="19"/>
    </row>
    <row r="24" spans="2:2" x14ac:dyDescent="0.25">
      <c r="B24" s="19"/>
    </row>
    <row r="25" spans="2:2" x14ac:dyDescent="0.25">
      <c r="B25" s="19"/>
    </row>
    <row r="26" spans="2:2" x14ac:dyDescent="0.25">
      <c r="B26" s="19"/>
    </row>
    <row r="27" spans="2:2" x14ac:dyDescent="0.25">
      <c r="B27" s="19"/>
    </row>
    <row r="28" spans="2:2" x14ac:dyDescent="0.25">
      <c r="B28" s="19"/>
    </row>
    <row r="29" spans="2:2" x14ac:dyDescent="0.25">
      <c r="B29" s="19"/>
    </row>
    <row r="30" spans="2:2" x14ac:dyDescent="0.25">
      <c r="B30" s="19"/>
    </row>
    <row r="31" spans="2:2" x14ac:dyDescent="0.25">
      <c r="B31" s="19"/>
    </row>
    <row r="32" spans="2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2020-12-24T09:47:56Z</dcterms:modified>
</cp:coreProperties>
</file>