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  <definedName name="_xlnm.Print_Area" localSheetId="0">Лист1!$A$1:$J$111</definedName>
  </definedNames>
  <calcPr calcId="144525" iterate="1"/>
</workbook>
</file>

<file path=xl/calcChain.xml><?xml version="1.0" encoding="utf-8"?>
<calcChain xmlns="http://schemas.openxmlformats.org/spreadsheetml/2006/main">
  <c r="I67" i="1" l="1"/>
  <c r="J79" i="1" l="1"/>
  <c r="H75" i="1" l="1"/>
  <c r="J75" i="1"/>
  <c r="J66" i="1" l="1"/>
  <c r="I66" i="1"/>
  <c r="J65" i="1"/>
  <c r="I65" i="1"/>
  <c r="J64" i="1"/>
  <c r="G92" i="1" l="1"/>
  <c r="I61" i="1" l="1"/>
  <c r="I88" i="1"/>
  <c r="I90" i="1" l="1"/>
  <c r="J90" i="1"/>
  <c r="J30" i="1"/>
  <c r="I69" i="1" l="1"/>
  <c r="I58" i="1"/>
  <c r="I34" i="1" l="1"/>
  <c r="J32" i="1" l="1"/>
  <c r="J45" i="1" l="1"/>
  <c r="I73" i="1" l="1"/>
  <c r="J46" i="1" l="1"/>
  <c r="H46" i="1"/>
  <c r="I47" i="1"/>
  <c r="I46" i="1" s="1"/>
  <c r="G48" i="1"/>
  <c r="G47" i="1" l="1"/>
  <c r="I31" i="1" l="1"/>
  <c r="I37" i="1" l="1"/>
  <c r="I83" i="1" l="1"/>
  <c r="J42" i="1"/>
  <c r="J40" i="1" s="1"/>
  <c r="I42" i="1"/>
  <c r="I40" i="1" s="1"/>
  <c r="I94" i="1" l="1"/>
  <c r="I32" i="1" l="1"/>
  <c r="J88" i="1" l="1"/>
  <c r="G46" i="1" l="1"/>
  <c r="I75" i="1" l="1"/>
  <c r="J11" i="1"/>
  <c r="I11" i="1"/>
  <c r="J73" i="1" l="1"/>
  <c r="J71" i="1" s="1"/>
  <c r="J108" i="1"/>
  <c r="I108" i="1"/>
  <c r="H108" i="1"/>
  <c r="G108" i="1" l="1"/>
  <c r="G20" i="1" l="1"/>
  <c r="G21" i="1"/>
  <c r="G22" i="1"/>
  <c r="G23" i="1"/>
  <c r="G18" i="1"/>
  <c r="G19" i="1"/>
  <c r="G16" i="1"/>
  <c r="G17" i="1"/>
  <c r="G15" i="1"/>
  <c r="H50" i="1" l="1"/>
  <c r="H86" i="1" l="1"/>
  <c r="H83" i="1"/>
  <c r="H79" i="1"/>
  <c r="H76" i="1"/>
  <c r="H64" i="1"/>
  <c r="H43" i="1"/>
  <c r="H34" i="1"/>
  <c r="H30" i="1"/>
  <c r="H106" i="1"/>
  <c r="H51" i="1"/>
  <c r="I49" i="1"/>
  <c r="I80" i="1"/>
  <c r="G80" i="1" s="1"/>
  <c r="G26" i="1"/>
  <c r="I71" i="1"/>
  <c r="H40" i="1" l="1"/>
  <c r="G40" i="1" s="1"/>
  <c r="H60" i="1"/>
  <c r="H12" i="1"/>
  <c r="H11" i="1" s="1"/>
  <c r="G11" i="1" s="1"/>
  <c r="G12" i="1" l="1"/>
  <c r="G13" i="1"/>
  <c r="H59" i="1"/>
  <c r="H91" i="1" l="1"/>
  <c r="H90" i="1" s="1"/>
  <c r="G90" i="1" s="1"/>
  <c r="G93" i="1" s="1"/>
  <c r="G32" i="1" l="1"/>
  <c r="I33" i="1"/>
  <c r="J33" i="1"/>
  <c r="G34" i="1"/>
  <c r="H33" i="1"/>
  <c r="G35" i="1"/>
  <c r="G36" i="1"/>
  <c r="G37" i="1"/>
  <c r="G38" i="1"/>
  <c r="G33" i="1" l="1"/>
  <c r="G45" i="1"/>
  <c r="H88" i="1"/>
  <c r="H58" i="1" l="1"/>
  <c r="H94" i="1" l="1"/>
  <c r="I81" i="1"/>
  <c r="H81" i="1"/>
  <c r="J81" i="1"/>
  <c r="J94" i="1" l="1"/>
  <c r="G95" i="1"/>
  <c r="G94" i="1" l="1"/>
  <c r="J82" i="1"/>
  <c r="I82" i="1"/>
  <c r="H82" i="1"/>
  <c r="G87" i="1"/>
  <c r="G84" i="1"/>
  <c r="G79" i="1"/>
  <c r="G27" i="1"/>
  <c r="G105" i="1" l="1"/>
  <c r="G106" i="1"/>
  <c r="G51" i="1"/>
  <c r="H57" i="1" l="1"/>
  <c r="H29" i="1"/>
  <c r="H89" i="1"/>
  <c r="H49" i="1"/>
  <c r="H39" i="1" l="1"/>
  <c r="G88" i="1"/>
  <c r="H54" i="1"/>
  <c r="I102" i="1"/>
  <c r="J102" i="1"/>
  <c r="H102" i="1"/>
  <c r="I89" i="1"/>
  <c r="J89" i="1"/>
  <c r="G44" i="1"/>
  <c r="G102" i="1" l="1"/>
  <c r="H71" i="1"/>
  <c r="G72" i="1"/>
  <c r="G73" i="1"/>
  <c r="I57" i="1"/>
  <c r="J57" i="1"/>
  <c r="G70" i="1"/>
  <c r="H74" i="1" l="1"/>
  <c r="G24" i="1" l="1"/>
  <c r="G107" i="1" l="1"/>
  <c r="G53" i="1"/>
  <c r="G50" i="1"/>
  <c r="G52" i="1"/>
  <c r="G49" i="1" l="1"/>
  <c r="I74" i="1"/>
  <c r="J74" i="1"/>
  <c r="H93" i="1" l="1"/>
  <c r="I93" i="1"/>
  <c r="J93" i="1"/>
  <c r="G91" i="1"/>
  <c r="J54" i="1" l="1"/>
  <c r="I54" i="1"/>
  <c r="G41" i="1" l="1"/>
  <c r="G69" i="1"/>
  <c r="H100" i="1" l="1"/>
  <c r="I100" i="1"/>
  <c r="J100" i="1"/>
  <c r="G97" i="1"/>
  <c r="G98" i="1"/>
  <c r="G99" i="1"/>
  <c r="G77" i="1"/>
  <c r="G75" i="1" s="1"/>
  <c r="G86" i="1"/>
  <c r="G71" i="1"/>
  <c r="H101" i="1" l="1"/>
  <c r="H103" i="1"/>
  <c r="J29" i="1"/>
  <c r="G30" i="1"/>
  <c r="I29" i="1"/>
  <c r="J39" i="1" l="1"/>
  <c r="I39" i="1"/>
  <c r="G96" i="1"/>
  <c r="G85" i="1"/>
  <c r="G83" i="1"/>
  <c r="G76" i="1"/>
  <c r="G81" i="1" s="1"/>
  <c r="G67" i="1"/>
  <c r="G66" i="1"/>
  <c r="G65" i="1"/>
  <c r="G64" i="1"/>
  <c r="G62" i="1"/>
  <c r="G61" i="1"/>
  <c r="G60" i="1"/>
  <c r="G59" i="1"/>
  <c r="G58" i="1"/>
  <c r="G43" i="1"/>
  <c r="G42" i="1"/>
  <c r="G54" i="1" l="1"/>
  <c r="G100" i="1"/>
  <c r="G82" i="1"/>
  <c r="I101" i="1"/>
  <c r="I103" i="1"/>
  <c r="J103" i="1"/>
  <c r="J101" i="1"/>
  <c r="G57" i="1"/>
  <c r="G74" i="1" s="1"/>
  <c r="G89" i="1"/>
  <c r="G25" i="1"/>
  <c r="G31" i="1"/>
  <c r="G14" i="1"/>
  <c r="G103" i="1" l="1"/>
  <c r="G29" i="1"/>
  <c r="G39" i="1" l="1"/>
  <c r="G101" i="1" s="1"/>
</calcChain>
</file>

<file path=xl/sharedStrings.xml><?xml version="1.0" encoding="utf-8"?>
<sst xmlns="http://schemas.openxmlformats.org/spreadsheetml/2006/main" count="185" uniqueCount="133">
  <si>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</si>
  <si>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</si>
  <si>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</si>
  <si>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</si>
  <si>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</si>
  <si>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</si>
  <si>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</si>
  <si>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</si>
  <si>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</si>
  <si>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</si>
  <si>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</si>
  <si>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</si>
  <si>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</si>
  <si>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</si>
  <si>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</si>
  <si>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</si>
  <si>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</si>
  <si>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</si>
  <si>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</si>
  <si>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</si>
  <si>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</si>
  <si>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</si>
  <si>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</si>
  <si>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</si>
  <si>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</si>
  <si>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</si>
  <si>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</si>
  <si>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</si>
  <si>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</si>
  <si>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</si>
  <si>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</si>
  <si>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</si>
  <si>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</si>
  <si>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</si>
  <si>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</si>
  <si>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"Криворізький міський театр ляльок"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</si>
  <si>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</si>
  <si>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Реконструкція приміщень під амбулаторію "Центру первинної медико-санітарної допомоги №2" по вул.Ватутіна, 61 в м.Кривий Ріг Дніпропетровської області</t>
  </si>
  <si>
    <t xml:space="preserve">Оплата судового збору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</si>
  <si>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</si>
  <si>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</si>
  <si>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вул.Шкільна,27ж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</si>
  <si>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</si>
  <si>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</si>
  <si>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</si>
  <si>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грант від НЕФКО для реалізації інвестиційних проектів</t>
  </si>
  <si>
    <t>позика, що залучається від НЕФКО</t>
  </si>
  <si>
    <t>Джерела фінансування</t>
  </si>
  <si>
    <t>передбачено на 2019 рік</t>
  </si>
  <si>
    <t>2.1. Нове будівництво та реконструкція дошкільних, позашкільних і загальноосвітніх навчальних закладів</t>
  </si>
  <si>
    <t>міський бюджет,</t>
  </si>
  <si>
    <t>державний бюджет</t>
  </si>
  <si>
    <t>5.1. Нове будівництво та реконструкція спортивних споруд та будівель</t>
  </si>
  <si>
    <t>5.2. Капітальний ремонт спортивних споруд та будівель</t>
  </si>
  <si>
    <t xml:space="preserve">у тому числі: </t>
  </si>
  <si>
    <t>співфінансування інвестиційного проекту НЕФКО</t>
  </si>
  <si>
    <t>Будівництво мереж зовнішнього освітлення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</si>
  <si>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в м. Кривий Ріг</t>
  </si>
  <si>
    <t>Нове будівництво кладовища "Всебратське-3" в     м. Кривому Розі Дніпропетровської області</t>
  </si>
  <si>
    <t>Реконструкція котельні "Гігант", розташованої на території промислового майданчика шахти "Гігант" на вулиці Дарвіна, 2д у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</si>
  <si>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 3Н у Довгинцівському районі міста Кривого Рогу Дніпропетровської області</t>
  </si>
  <si>
    <t>Реконструкція нежитлового приміщення №69, вбудованого в перший поверх житлового будинку №24 на вул.Івана Сірка в м.Кривому Розі Дніпропетровської області під амбулаторію</t>
  </si>
  <si>
    <t>Субвенція з місцевого бюджету  обласному  бюджету на виконання інвестиційних проектів за об'єктом "Реконструкція будівлі комунального підприємства "Криворізький міський театр драми та музичної комедії імені Тараса Шевченка", м.Кривий Ріг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</si>
  <si>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</si>
  <si>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</si>
  <si>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</si>
  <si>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</si>
  <si>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</si>
  <si>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</si>
  <si>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</si>
  <si>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</si>
  <si>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</si>
  <si>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</si>
  <si>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</si>
  <si>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</si>
  <si>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</si>
  <si>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</si>
  <si>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</si>
  <si>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</si>
  <si>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</si>
  <si>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</si>
  <si>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</si>
  <si>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</si>
  <si>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</si>
  <si>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</si>
  <si>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</si>
  <si>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</si>
  <si>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</si>
  <si>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</si>
  <si>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за рахунок кредиту для фінансування субпроекту «Модернізація системи теплопостачання міста Кривого Рогу                    (І етап)» відповідно до Угоди про передачу коштів позики з Міністерством фінансів України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</si>
  <si>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</si>
  <si>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</si>
  <si>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передбачено на 2020 рік</t>
  </si>
  <si>
    <t>орієнтовний обсяг на 2021 рік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</si>
  <si>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</si>
  <si>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</si>
  <si>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</si>
  <si>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</si>
  <si>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котельні №3, розташованої на проспекті Металургів, 2 в Металургійному районі міста                                                                                                                                                 Кривого Рогу Дніпропетровської області</t>
  </si>
  <si>
    <t>Реконструкція нежитлових приміщень, вбудованих в нежитлову будівлю літ. "А-1", під амбулаторію №6 комунального некомерційного підприємства "Центр первинної медико-санітарної допомоги №3" Криворізької міської ради за адресою: 
вул. Січеславська, 41Б, м. Кривий Ріг, Дніпропетровська обл.</t>
  </si>
  <si>
    <t>Реконструкція стадіону на території комунального позашкільного навчального закладу "Дитячо-юнацька спортивна школа №10" за адресою: вул. Бикова, 4, м. Кривий Ріг, Дніпропетровська область</t>
  </si>
  <si>
    <t>Нове будівництво інженерних мереж та споруд, благоустрій для садибного будівництва на території міста на
вул. Симонова в м. Кривому Розі Дніпропетровської області</t>
  </si>
  <si>
    <t>Нове будівництво дороги від 
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</si>
  <si>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будівлі педіатричного відділення стаціонар у комплексі будівель та споруд, розташованому за адресою: 
вул. Вернадського, 141В, м. Кривий Ріг Дніпропетровської обл., під амбулаторію Комунального некомерційного підприємства «Центр первинної медико-санітарної допомоги №5» Криворізької міської ради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</si>
  <si>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</si>
  <si>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Реконструкція адміністративної будівлі другого корпусу за адресою: пл.Моло-
діжна, 1, м. Кривий Ріг, Дніпропетровська область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</si>
  <si>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</si>
  <si>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</si>
  <si>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 xml:space="preserve"> 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</si>
  <si>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</si>
  <si>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</si>
  <si>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</si>
  <si>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</si>
  <si>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№5" по вул.Рокоссовського, 9, приміщення 26  в м.Кривий Ріг Дніпропетровської області                                                             </t>
  </si>
  <si>
    <t>Реконструкція спортивної споруди зі штучним льодом "Льодова арена"  у м.Кривий Ріг  Дніпропетровської області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</si>
  <si>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</si>
  <si>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</si>
  <si>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</si>
  <si>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</si>
  <si>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</si>
  <si>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</si>
  <si>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</si>
  <si>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</si>
  <si>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</si>
  <si>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Секретар міської ради                                                         Сергій Маляренко</t>
    </r>
  </si>
  <si>
    <t>Нове будівництво комплексу будівель та споруд Комунального закладу культури "Міський історико-краєзнавчий музей" Криворізької міської ради на 
вул. Олександра Поля в м. Кривому Розі Дніпропетровської обл.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</si>
  <si>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</si>
  <si>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</si>
  <si>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Об'єкти будівництва споруд, установ та закладів фізичної культури та спорту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</si>
  <si>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адміністративними приміщеннями та закладом громадського харчування</t>
  </si>
  <si>
    <t xml:space="preserve">  Додаток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</si>
  <si>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                  вул. Дружби, 2 в м. Кривому Розі Дніпропетровської області </t>
  </si>
  <si>
    <t>29.07.2020 №4875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</si>
</sst>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164" fontId="5" fillId="2" borderId="1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2" fillId="2" borderId="3" xfId="0" applyFont="1" applyFill="1" applyBorder="1" applyAlignment="1">
      <alignment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0" borderId="3" xfId="0" applyBorder="1"/>
    <xf numFmtId="49" fontId="11" fillId="2" borderId="3" xfId="0" applyNumberFormat="1" applyFont="1" applyFill="1" applyBorder="1" applyAlignment="1">
      <alignment vertical="top" wrapText="1"/>
    </xf>
    <xf numFmtId="49" fontId="11" fillId="2" borderId="4" xfId="0" applyNumberFormat="1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0" fillId="0" borderId="0" xfId="0" applyFont="1"/>
    <xf numFmtId="0" fontId="14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13" fillId="2" borderId="4" xfId="0" applyFont="1" applyFill="1" applyBorder="1" applyAlignment="1">
      <alignment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11" fillId="2" borderId="2" xfId="0" applyNumberFormat="1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vertical="top" wrapText="1"/>
    </xf>
    <xf numFmtId="0" fontId="0" fillId="0" borderId="3" xfId="0" applyBorder="1" applyAlignment="1"/>
    <xf numFmtId="0" fontId="13" fillId="2" borderId="9" xfId="0" applyFont="1" applyFill="1" applyBorder="1" applyAlignment="1">
      <alignment horizontal="left" vertical="top" wrapText="1"/>
    </xf>
    <xf numFmtId="0" fontId="0" fillId="0" borderId="9" xfId="0" applyBorder="1" applyAlignment="1"/>
    <xf numFmtId="0" fontId="13" fillId="2" borderId="10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3" fillId="2" borderId="7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center" wrapText="1"/>
    </xf>
    <xf numFmtId="0" fontId="24" fillId="2" borderId="0" xfId="0" applyFont="1" applyFill="1"/>
    <xf numFmtId="0" fontId="23" fillId="0" borderId="0" xfId="0" applyFont="1" applyFill="1" applyAlignment="1">
      <alignment horizontal="left"/>
    </xf>
    <xf numFmtId="0" fontId="2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Normal="100" zoomScaleSheetLayoutView="100" workbookViewId="0">
      <selection activeCell="K5" sqref="K5"/>
    </sheetView>
  </sheetViews>
  <sheetFormatPr defaultRowHeight="15" x14ac:dyDescent="0.25"/>
  <cols>
    <col min="1" max="1" width="3.5703125" customWidth="1"/>
    <col min="2" max="2" width="15.7109375" customWidth="1"/>
    <col min="3" max="3" width="34" customWidth="1"/>
    <col min="4" max="4" width="7.42578125" customWidth="1"/>
    <col min="5" max="5" width="18.7109375" customWidth="1"/>
    <col min="6" max="6" width="15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1"/>
      <c r="H1" s="5"/>
      <c r="I1" s="214" t="s">
        <v>130</v>
      </c>
      <c r="J1" s="214"/>
      <c r="K1" s="214"/>
      <c r="L1" s="214"/>
    </row>
    <row r="2" spans="1:12" ht="15.75" customHeight="1" x14ac:dyDescent="0.25">
      <c r="A2" s="4"/>
      <c r="B2" s="4"/>
      <c r="C2" s="4"/>
      <c r="D2" s="4"/>
      <c r="E2" s="4"/>
      <c r="F2" s="4"/>
      <c r="G2" s="40"/>
      <c r="H2" s="40"/>
      <c r="I2" s="215" t="s">
        <v>106</v>
      </c>
      <c r="J2" s="215"/>
      <c r="K2" s="216"/>
      <c r="L2" s="216"/>
    </row>
    <row r="3" spans="1:12" ht="27" customHeight="1" x14ac:dyDescent="0.25">
      <c r="A3" s="4"/>
      <c r="B3" s="4"/>
      <c r="C3" s="4"/>
      <c r="D3" s="4"/>
      <c r="E3" s="4"/>
      <c r="F3" s="4"/>
      <c r="G3" s="124"/>
      <c r="H3" s="5"/>
      <c r="I3" s="217" t="s">
        <v>132</v>
      </c>
      <c r="J3" s="217"/>
      <c r="K3" s="218"/>
      <c r="L3" s="218"/>
    </row>
    <row r="4" spans="1:12" ht="15" customHeight="1" x14ac:dyDescent="0.3">
      <c r="A4" s="171" t="s">
        <v>8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2" ht="20.25" customHeight="1" x14ac:dyDescent="0.25">
      <c r="A5" s="173" t="s">
        <v>87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2" ht="10.5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</row>
    <row r="7" spans="1:12" ht="12" customHeight="1" x14ac:dyDescent="0.25">
      <c r="A7" s="33"/>
      <c r="B7" s="84"/>
      <c r="C7" s="84"/>
      <c r="D7" s="84"/>
      <c r="E7" s="84"/>
      <c r="F7" s="84"/>
      <c r="G7" s="84"/>
      <c r="H7" s="84"/>
      <c r="I7" s="84"/>
      <c r="J7" s="84"/>
    </row>
    <row r="8" spans="1:12" x14ac:dyDescent="0.25">
      <c r="A8" s="169" t="s">
        <v>88</v>
      </c>
      <c r="B8" s="169" t="s">
        <v>17</v>
      </c>
      <c r="C8" s="169" t="s">
        <v>27</v>
      </c>
      <c r="D8" s="169" t="s">
        <v>18</v>
      </c>
      <c r="E8" s="169" t="s">
        <v>19</v>
      </c>
      <c r="F8" s="169" t="s">
        <v>47</v>
      </c>
      <c r="G8" s="169" t="s">
        <v>86</v>
      </c>
      <c r="H8" s="175" t="s">
        <v>25</v>
      </c>
      <c r="I8" s="176"/>
      <c r="J8" s="177"/>
      <c r="K8" s="1"/>
      <c r="L8" s="1"/>
    </row>
    <row r="9" spans="1:12" x14ac:dyDescent="0.25">
      <c r="A9" s="178"/>
      <c r="B9" s="178"/>
      <c r="C9" s="182"/>
      <c r="D9" s="181"/>
      <c r="E9" s="181"/>
      <c r="F9" s="181"/>
      <c r="G9" s="181"/>
      <c r="H9" s="169" t="s">
        <v>48</v>
      </c>
      <c r="I9" s="169" t="s">
        <v>92</v>
      </c>
      <c r="J9" s="169" t="s">
        <v>93</v>
      </c>
      <c r="K9" s="1"/>
      <c r="L9" s="1"/>
    </row>
    <row r="10" spans="1:12" ht="32.25" customHeight="1" x14ac:dyDescent="0.25">
      <c r="A10" s="179"/>
      <c r="B10" s="180"/>
      <c r="C10" s="180"/>
      <c r="D10" s="170"/>
      <c r="E10" s="170"/>
      <c r="F10" s="170"/>
      <c r="G10" s="179"/>
      <c r="H10" s="170"/>
      <c r="I10" s="170"/>
      <c r="J10" s="170" t="s">
        <v>26</v>
      </c>
      <c r="K10" s="1"/>
      <c r="L10" s="1"/>
    </row>
    <row r="11" spans="1:12" ht="45.75" hidden="1" customHeight="1" x14ac:dyDescent="0.25">
      <c r="A11" s="161" t="s">
        <v>11</v>
      </c>
      <c r="B11" s="151" t="s">
        <v>16</v>
      </c>
      <c r="C11" s="10" t="s">
        <v>28</v>
      </c>
      <c r="D11" s="147" t="s">
        <v>20</v>
      </c>
      <c r="E11" s="147" t="s">
        <v>21</v>
      </c>
      <c r="F11" s="41" t="s">
        <v>22</v>
      </c>
      <c r="G11" s="52">
        <f>H11+I11+J11</f>
        <v>757928.723</v>
      </c>
      <c r="H11" s="52">
        <f>H12+H14+H16+H18+H20+H22+H24+H25+H27</f>
        <v>2870.239</v>
      </c>
      <c r="I11" s="52">
        <f>I12+I14+I16+I18+I20+I22+I24+I25+I26+KI27</f>
        <v>10922.72</v>
      </c>
      <c r="J11" s="52">
        <f>J12+J14+J16+J18+J20+J22+J24+J25+J26+KJ27</f>
        <v>744135.76399999997</v>
      </c>
    </row>
    <row r="12" spans="1:12" ht="38.25" hidden="1" customHeight="1" x14ac:dyDescent="0.25">
      <c r="A12" s="162"/>
      <c r="B12" s="155"/>
      <c r="C12" s="165" t="s">
        <v>59</v>
      </c>
      <c r="D12" s="146"/>
      <c r="E12" s="156"/>
      <c r="F12" s="41" t="s">
        <v>110</v>
      </c>
      <c r="G12" s="39">
        <f>H12+I12+J12</f>
        <v>242063.80299999999</v>
      </c>
      <c r="H12" s="39">
        <f>100+H13+261.067</f>
        <v>1666.402</v>
      </c>
      <c r="I12" s="39">
        <v>2731.5419999999999</v>
      </c>
      <c r="J12" s="39">
        <v>237665.859</v>
      </c>
    </row>
    <row r="13" spans="1:12" ht="156" hidden="1" x14ac:dyDescent="0.25">
      <c r="A13" s="162"/>
      <c r="B13" s="155"/>
      <c r="C13" s="166"/>
      <c r="D13" s="146"/>
      <c r="E13" s="156"/>
      <c r="F13" s="119" t="s">
        <v>107</v>
      </c>
      <c r="G13" s="38">
        <f>H13+I13+J13</f>
        <v>201636.503</v>
      </c>
      <c r="H13" s="38">
        <v>1305.335</v>
      </c>
      <c r="I13" s="38">
        <v>2276.2849999999999</v>
      </c>
      <c r="J13" s="38">
        <v>198054.883</v>
      </c>
    </row>
    <row r="14" spans="1:12" ht="63" hidden="1" customHeight="1" x14ac:dyDescent="0.25">
      <c r="A14" s="163"/>
      <c r="B14" s="152"/>
      <c r="C14" s="121" t="s">
        <v>60</v>
      </c>
      <c r="D14" s="157"/>
      <c r="E14" s="157"/>
      <c r="F14" s="21" t="s">
        <v>111</v>
      </c>
      <c r="G14" s="20">
        <f t="shared" ref="G14:G34" si="0">H14+I14+J14</f>
        <v>175399.96300000002</v>
      </c>
      <c r="H14" s="38">
        <v>150</v>
      </c>
      <c r="I14" s="38">
        <v>2596.6790000000001</v>
      </c>
      <c r="J14" s="38">
        <v>172653.28400000001</v>
      </c>
    </row>
    <row r="15" spans="1:12" ht="174.75" hidden="1" customHeight="1" x14ac:dyDescent="0.25">
      <c r="A15" s="161"/>
      <c r="B15" s="161"/>
      <c r="C15" s="54"/>
      <c r="D15" s="158"/>
      <c r="E15" s="158"/>
      <c r="F15" s="41" t="s">
        <v>107</v>
      </c>
      <c r="G15" s="64">
        <f t="shared" si="0"/>
        <v>146041.636</v>
      </c>
      <c r="H15" s="39">
        <v>0</v>
      </c>
      <c r="I15" s="39">
        <v>2163.8989999999999</v>
      </c>
      <c r="J15" s="39">
        <v>143877.73699999999</v>
      </c>
    </row>
    <row r="16" spans="1:12" ht="65.25" hidden="1" customHeight="1" x14ac:dyDescent="0.25">
      <c r="A16" s="162"/>
      <c r="B16" s="162"/>
      <c r="C16" s="53" t="s">
        <v>94</v>
      </c>
      <c r="D16" s="159"/>
      <c r="E16" s="164"/>
      <c r="F16" s="41" t="s">
        <v>111</v>
      </c>
      <c r="G16" s="39">
        <f t="shared" si="0"/>
        <v>41727.476000000002</v>
      </c>
      <c r="H16" s="39">
        <v>0</v>
      </c>
      <c r="I16" s="39">
        <v>1163.5550000000001</v>
      </c>
      <c r="J16" s="39">
        <v>40563.921000000002</v>
      </c>
    </row>
    <row r="17" spans="1:11" ht="218.25" hidden="1" customHeight="1" x14ac:dyDescent="0.25">
      <c r="A17" s="162"/>
      <c r="B17" s="162"/>
      <c r="C17" s="36"/>
      <c r="D17" s="159"/>
      <c r="E17" s="164"/>
      <c r="F17" s="21" t="s">
        <v>107</v>
      </c>
      <c r="G17" s="38">
        <f t="shared" si="0"/>
        <v>34772.896999999997</v>
      </c>
      <c r="H17" s="38">
        <v>0</v>
      </c>
      <c r="I17" s="38">
        <v>969.62900000000002</v>
      </c>
      <c r="J17" s="38">
        <v>33803.267999999996</v>
      </c>
    </row>
    <row r="18" spans="1:11" ht="48" hidden="1" x14ac:dyDescent="0.25">
      <c r="A18" s="163"/>
      <c r="B18" s="163"/>
      <c r="C18" s="54" t="s">
        <v>95</v>
      </c>
      <c r="D18" s="160"/>
      <c r="E18" s="160"/>
      <c r="F18" s="21" t="s">
        <v>111</v>
      </c>
      <c r="G18" s="20">
        <f t="shared" si="0"/>
        <v>72469.414999999994</v>
      </c>
      <c r="H18" s="38">
        <v>0</v>
      </c>
      <c r="I18" s="38">
        <v>1482.5530000000001</v>
      </c>
      <c r="J18" s="38">
        <v>70986.861999999994</v>
      </c>
    </row>
    <row r="19" spans="1:11" ht="183" hidden="1" customHeight="1" x14ac:dyDescent="0.25">
      <c r="A19" s="198"/>
      <c r="B19" s="161"/>
      <c r="C19" s="54"/>
      <c r="D19" s="158"/>
      <c r="E19" s="147"/>
      <c r="F19" s="41" t="s">
        <v>108</v>
      </c>
      <c r="G19" s="64">
        <f t="shared" si="0"/>
        <v>60391.179000000004</v>
      </c>
      <c r="H19" s="39">
        <v>0</v>
      </c>
      <c r="I19" s="39">
        <v>1235.461</v>
      </c>
      <c r="J19" s="39">
        <v>59155.718000000001</v>
      </c>
    </row>
    <row r="20" spans="1:11" ht="48" hidden="1" customHeight="1" x14ac:dyDescent="0.25">
      <c r="A20" s="199"/>
      <c r="B20" s="162"/>
      <c r="C20" s="165" t="s">
        <v>96</v>
      </c>
      <c r="D20" s="159"/>
      <c r="E20" s="156"/>
      <c r="F20" s="41" t="s">
        <v>111</v>
      </c>
      <c r="G20" s="39">
        <f t="shared" si="0"/>
        <v>17788.975999999999</v>
      </c>
      <c r="H20" s="39">
        <v>0</v>
      </c>
      <c r="I20" s="39">
        <v>1563.4079999999999</v>
      </c>
      <c r="J20" s="39">
        <v>16225.567999999999</v>
      </c>
    </row>
    <row r="21" spans="1:11" ht="177.75" hidden="1" customHeight="1" x14ac:dyDescent="0.25">
      <c r="A21" s="199"/>
      <c r="B21" s="162"/>
      <c r="C21" s="166"/>
      <c r="D21" s="159"/>
      <c r="E21" s="156"/>
      <c r="F21" s="21" t="s">
        <v>107</v>
      </c>
      <c r="G21" s="38">
        <f t="shared" si="0"/>
        <v>14824.147000000001</v>
      </c>
      <c r="H21" s="38">
        <v>0</v>
      </c>
      <c r="I21" s="38">
        <v>1302.8399999999999</v>
      </c>
      <c r="J21" s="38">
        <v>13521.307000000001</v>
      </c>
    </row>
    <row r="22" spans="1:11" ht="53.25" hidden="1" customHeight="1" x14ac:dyDescent="0.25">
      <c r="A22" s="200"/>
      <c r="B22" s="163"/>
      <c r="C22" s="54" t="s">
        <v>97</v>
      </c>
      <c r="D22" s="160"/>
      <c r="E22" s="157"/>
      <c r="F22" s="21" t="s">
        <v>111</v>
      </c>
      <c r="G22" s="20">
        <f t="shared" si="0"/>
        <v>75925.252999999997</v>
      </c>
      <c r="H22" s="38">
        <v>0</v>
      </c>
      <c r="I22" s="38">
        <v>884.98299999999995</v>
      </c>
      <c r="J22" s="38">
        <v>75040.27</v>
      </c>
    </row>
    <row r="23" spans="1:11" ht="176.25" hidden="1" customHeight="1" x14ac:dyDescent="0.25">
      <c r="A23" s="103"/>
      <c r="B23" s="126"/>
      <c r="C23" s="104"/>
      <c r="D23" s="41" t="s">
        <v>20</v>
      </c>
      <c r="E23" s="41" t="s">
        <v>21</v>
      </c>
      <c r="F23" s="83" t="s">
        <v>107</v>
      </c>
      <c r="G23" s="8">
        <f t="shared" si="0"/>
        <v>63271.042999999998</v>
      </c>
      <c r="H23" s="9">
        <v>0</v>
      </c>
      <c r="I23" s="9">
        <v>737.48599999999999</v>
      </c>
      <c r="J23" s="9">
        <v>62533.557000000001</v>
      </c>
    </row>
    <row r="24" spans="1:11" ht="57" hidden="1" customHeight="1" x14ac:dyDescent="0.25">
      <c r="A24" s="102"/>
      <c r="B24" s="88"/>
      <c r="C24" s="104" t="s">
        <v>98</v>
      </c>
      <c r="D24" s="35"/>
      <c r="E24" s="35"/>
      <c r="F24" s="41" t="s">
        <v>22</v>
      </c>
      <c r="G24" s="8">
        <f t="shared" si="0"/>
        <v>45</v>
      </c>
      <c r="H24" s="9">
        <v>45</v>
      </c>
      <c r="I24" s="9">
        <v>0</v>
      </c>
      <c r="J24" s="9">
        <v>0</v>
      </c>
    </row>
    <row r="25" spans="1:11" ht="63.75" hidden="1" customHeight="1" x14ac:dyDescent="0.25">
      <c r="A25" s="102"/>
      <c r="B25" s="88"/>
      <c r="C25" s="105" t="s">
        <v>101</v>
      </c>
      <c r="D25" s="35"/>
      <c r="E25" s="35"/>
      <c r="F25" s="35"/>
      <c r="G25" s="9">
        <f>H25+I25+J25</f>
        <v>32000</v>
      </c>
      <c r="H25" s="9">
        <v>1000</v>
      </c>
      <c r="I25" s="9">
        <v>0</v>
      </c>
      <c r="J25" s="9">
        <v>31000</v>
      </c>
    </row>
    <row r="26" spans="1:11" ht="66" hidden="1" customHeight="1" x14ac:dyDescent="0.25">
      <c r="A26" s="102"/>
      <c r="B26" s="88"/>
      <c r="C26" s="105" t="s">
        <v>90</v>
      </c>
      <c r="D26" s="35"/>
      <c r="E26" s="35"/>
      <c r="F26" s="35"/>
      <c r="G26" s="9">
        <f>H26+I26+J26</f>
        <v>100500</v>
      </c>
      <c r="H26" s="9">
        <v>0</v>
      </c>
      <c r="I26" s="9">
        <v>500</v>
      </c>
      <c r="J26" s="9">
        <v>100000</v>
      </c>
    </row>
    <row r="27" spans="1:11" ht="27" hidden="1" customHeight="1" x14ac:dyDescent="0.25">
      <c r="A27" s="90"/>
      <c r="B27" s="127"/>
      <c r="C27" s="125" t="s">
        <v>56</v>
      </c>
      <c r="D27" s="35"/>
      <c r="E27" s="35"/>
      <c r="F27" s="35"/>
      <c r="G27" s="64">
        <f>H27+I27+J27</f>
        <v>8.8369999999999997</v>
      </c>
      <c r="H27" s="39">
        <v>8.8369999999999997</v>
      </c>
      <c r="I27" s="9">
        <v>0</v>
      </c>
      <c r="J27" s="9">
        <v>0</v>
      </c>
    </row>
    <row r="28" spans="1:11" ht="15.75" hidden="1" customHeight="1" x14ac:dyDescent="0.25">
      <c r="A28" s="92">
        <v>1</v>
      </c>
      <c r="B28" s="92">
        <v>2</v>
      </c>
      <c r="C28" s="92">
        <v>3</v>
      </c>
      <c r="D28" s="92">
        <v>4</v>
      </c>
      <c r="E28" s="92">
        <v>5</v>
      </c>
      <c r="F28" s="92">
        <v>6</v>
      </c>
      <c r="G28" s="92">
        <v>7</v>
      </c>
      <c r="H28" s="92">
        <v>8</v>
      </c>
      <c r="I28" s="96">
        <v>9</v>
      </c>
      <c r="J28" s="96">
        <v>10</v>
      </c>
    </row>
    <row r="29" spans="1:11" ht="51.75" hidden="1" customHeight="1" x14ac:dyDescent="0.25">
      <c r="A29" s="97" t="s">
        <v>11</v>
      </c>
      <c r="B29" s="95" t="s">
        <v>16</v>
      </c>
      <c r="C29" s="106" t="s">
        <v>30</v>
      </c>
      <c r="D29" s="35" t="s">
        <v>20</v>
      </c>
      <c r="E29" s="147" t="s">
        <v>21</v>
      </c>
      <c r="F29" s="147" t="s">
        <v>22</v>
      </c>
      <c r="G29" s="77">
        <f>G30+G31+G32</f>
        <v>199532.054</v>
      </c>
      <c r="H29" s="19">
        <f>H30+H31+H32</f>
        <v>15971.96</v>
      </c>
      <c r="I29" s="19">
        <f>I30+I31+I32</f>
        <v>53038</v>
      </c>
      <c r="J29" s="19">
        <f>J30+J31+J32</f>
        <v>130522.094</v>
      </c>
      <c r="K29" s="3"/>
    </row>
    <row r="30" spans="1:11" ht="63.75" hidden="1" customHeight="1" x14ac:dyDescent="0.25">
      <c r="A30" s="89"/>
      <c r="B30" s="95"/>
      <c r="C30" s="81" t="s">
        <v>102</v>
      </c>
      <c r="D30" s="35"/>
      <c r="E30" s="146"/>
      <c r="F30" s="146"/>
      <c r="G30" s="17">
        <f>H30+I30+J30</f>
        <v>155449.99</v>
      </c>
      <c r="H30" s="18">
        <f>2450-500.01</f>
        <v>1949.99</v>
      </c>
      <c r="I30" s="18">
        <v>38000</v>
      </c>
      <c r="J30" s="18">
        <f>100000+15500</f>
        <v>115500</v>
      </c>
    </row>
    <row r="31" spans="1:11" ht="42.75" hidden="1" customHeight="1" x14ac:dyDescent="0.25">
      <c r="A31" s="90"/>
      <c r="B31" s="118"/>
      <c r="C31" s="121" t="s">
        <v>1</v>
      </c>
      <c r="D31" s="21"/>
      <c r="E31" s="21"/>
      <c r="F31" s="21"/>
      <c r="G31" s="55">
        <f>H31+I31+J31</f>
        <v>15940.97</v>
      </c>
      <c r="H31" s="18">
        <v>10316.969999999999</v>
      </c>
      <c r="I31" s="18">
        <f>1000+4379+245</f>
        <v>5624</v>
      </c>
      <c r="J31" s="18">
        <v>0</v>
      </c>
    </row>
    <row r="32" spans="1:11" ht="42" hidden="1" customHeight="1" x14ac:dyDescent="0.25">
      <c r="A32" s="133"/>
      <c r="B32" s="117"/>
      <c r="C32" s="91" t="s">
        <v>3</v>
      </c>
      <c r="D32" s="41"/>
      <c r="E32" s="41"/>
      <c r="F32" s="41"/>
      <c r="G32" s="93">
        <f>H32+I32+J32</f>
        <v>28141.093999999997</v>
      </c>
      <c r="H32" s="94">
        <v>3705</v>
      </c>
      <c r="I32" s="94">
        <f>9414</f>
        <v>9414</v>
      </c>
      <c r="J32" s="94">
        <f>6578.695-6578.695+15022.094</f>
        <v>15022.093999999999</v>
      </c>
    </row>
    <row r="33" spans="1:15" ht="33.75" hidden="1" customHeight="1" x14ac:dyDescent="0.25">
      <c r="A33" s="88"/>
      <c r="B33" s="95"/>
      <c r="C33" s="112" t="s">
        <v>29</v>
      </c>
      <c r="D33" s="88"/>
      <c r="E33" s="88"/>
      <c r="F33" s="88"/>
      <c r="G33" s="19">
        <f>G34+G35+G36+G37+G38</f>
        <v>77006.324999999997</v>
      </c>
      <c r="H33" s="19">
        <f t="shared" ref="H33:J33" si="1">H34+H35+H36+H37+H38</f>
        <v>16077.325000000001</v>
      </c>
      <c r="I33" s="19">
        <f t="shared" si="1"/>
        <v>10929</v>
      </c>
      <c r="J33" s="19">
        <f t="shared" si="1"/>
        <v>50000</v>
      </c>
      <c r="K33" s="3"/>
    </row>
    <row r="34" spans="1:15" ht="20.25" hidden="1" customHeight="1" x14ac:dyDescent="0.25">
      <c r="A34" s="89"/>
      <c r="B34" s="95"/>
      <c r="C34" s="86" t="s">
        <v>0</v>
      </c>
      <c r="D34" s="35"/>
      <c r="E34" s="35"/>
      <c r="F34" s="35"/>
      <c r="G34" s="20">
        <f t="shared" si="0"/>
        <v>19596.325000000001</v>
      </c>
      <c r="H34" s="38">
        <f>13680.37-1903.045-300</f>
        <v>11477.325000000001</v>
      </c>
      <c r="I34" s="38">
        <f>9094-975</f>
        <v>8119</v>
      </c>
      <c r="J34" s="38">
        <v>0</v>
      </c>
    </row>
    <row r="35" spans="1:15" ht="39" hidden="1" customHeight="1" x14ac:dyDescent="0.25">
      <c r="A35" s="89"/>
      <c r="B35" s="95"/>
      <c r="C35" s="81" t="s">
        <v>2</v>
      </c>
      <c r="D35" s="35"/>
      <c r="E35" s="35"/>
      <c r="F35" s="35"/>
      <c r="G35" s="8">
        <f>H35+I35+J35</f>
        <v>52600</v>
      </c>
      <c r="H35" s="9">
        <v>600</v>
      </c>
      <c r="I35" s="9">
        <v>2000</v>
      </c>
      <c r="J35" s="9">
        <v>50000</v>
      </c>
    </row>
    <row r="36" spans="1:15" ht="18" hidden="1" customHeight="1" x14ac:dyDescent="0.25">
      <c r="A36" s="89"/>
      <c r="C36" s="81" t="s">
        <v>58</v>
      </c>
      <c r="D36" s="35"/>
      <c r="E36" s="35"/>
      <c r="F36" s="35"/>
      <c r="G36" s="8">
        <f>H36+I36+J36</f>
        <v>0</v>
      </c>
      <c r="H36" s="9">
        <v>0</v>
      </c>
      <c r="I36" s="9">
        <v>0</v>
      </c>
      <c r="J36" s="9">
        <v>0</v>
      </c>
    </row>
    <row r="37" spans="1:15" ht="31.5" hidden="1" customHeight="1" x14ac:dyDescent="0.25">
      <c r="A37" s="89"/>
      <c r="C37" s="69" t="s">
        <v>4</v>
      </c>
      <c r="D37" s="35"/>
      <c r="E37" s="35"/>
      <c r="F37" s="35"/>
      <c r="G37" s="8">
        <f>H37+I37+J37</f>
        <v>4610</v>
      </c>
      <c r="H37" s="9">
        <v>4000</v>
      </c>
      <c r="I37" s="9">
        <f>820-210</f>
        <v>610</v>
      </c>
      <c r="J37" s="9">
        <v>0</v>
      </c>
    </row>
    <row r="38" spans="1:15" ht="62.25" hidden="1" customHeight="1" x14ac:dyDescent="0.25">
      <c r="A38" s="89"/>
      <c r="C38" s="69" t="s">
        <v>118</v>
      </c>
      <c r="D38" s="35"/>
      <c r="E38" s="35"/>
      <c r="F38" s="35"/>
      <c r="G38" s="64">
        <f>H38+I38+J38</f>
        <v>200</v>
      </c>
      <c r="H38" s="39">
        <v>0</v>
      </c>
      <c r="I38" s="39">
        <v>200</v>
      </c>
      <c r="J38" s="39">
        <v>0</v>
      </c>
    </row>
    <row r="39" spans="1:15" ht="16.5" hidden="1" customHeight="1" x14ac:dyDescent="0.25">
      <c r="A39" s="90"/>
      <c r="B39" s="201" t="s">
        <v>10</v>
      </c>
      <c r="C39" s="202"/>
      <c r="D39" s="83"/>
      <c r="E39" s="83"/>
      <c r="F39" s="83"/>
      <c r="G39" s="16">
        <f>G29+G11+G33</f>
        <v>1034467.102</v>
      </c>
      <c r="H39" s="19">
        <f>H29+H11+H33</f>
        <v>34919.524000000005</v>
      </c>
      <c r="I39" s="19">
        <f>I29+I11+I33</f>
        <v>74889.72</v>
      </c>
      <c r="J39" s="19">
        <f>J29+J11+J33</f>
        <v>924657.85800000001</v>
      </c>
    </row>
    <row r="40" spans="1:15" ht="57.75" hidden="1" customHeight="1" x14ac:dyDescent="0.25">
      <c r="A40" s="72">
        <v>2</v>
      </c>
      <c r="B40" s="73" t="s">
        <v>31</v>
      </c>
      <c r="C40" s="74" t="s">
        <v>49</v>
      </c>
      <c r="D40" s="88"/>
      <c r="E40" s="88"/>
      <c r="F40" s="88"/>
      <c r="G40" s="16">
        <f>H40+I40+J40</f>
        <v>83605.440000000002</v>
      </c>
      <c r="H40" s="75">
        <f>H41+H42+H43+H44+H45+H46+H48</f>
        <v>18847.939999999999</v>
      </c>
      <c r="I40" s="75">
        <f>I41+I42+I43+I44+I45+I46</f>
        <v>23675</v>
      </c>
      <c r="J40" s="75">
        <f>J41+J42+J43+J44+J45+J46+J48</f>
        <v>41082.5</v>
      </c>
      <c r="K40" s="3"/>
    </row>
    <row r="41" spans="1:15" ht="76.5" hidden="1" customHeight="1" x14ac:dyDescent="0.25">
      <c r="A41" s="12"/>
      <c r="B41" s="80"/>
      <c r="C41" s="14" t="s">
        <v>41</v>
      </c>
      <c r="D41" s="35"/>
      <c r="E41" s="35"/>
      <c r="F41" s="35"/>
      <c r="G41" s="20">
        <f t="shared" ref="G41:G88" si="2">H41+I41+J41</f>
        <v>4613.96</v>
      </c>
      <c r="H41" s="38">
        <v>4613.96</v>
      </c>
      <c r="I41" s="38">
        <v>0</v>
      </c>
      <c r="J41" s="38">
        <v>0</v>
      </c>
      <c r="M41" s="3"/>
      <c r="N41" s="3"/>
      <c r="O41" s="3"/>
    </row>
    <row r="42" spans="1:15" ht="53.25" hidden="1" customHeight="1" x14ac:dyDescent="0.25">
      <c r="A42" s="12"/>
      <c r="B42" s="66"/>
      <c r="C42" s="87" t="s">
        <v>119</v>
      </c>
      <c r="D42" s="35"/>
      <c r="E42" s="35"/>
      <c r="F42" s="35"/>
      <c r="G42" s="8">
        <f t="shared" si="2"/>
        <v>36913.879999999997</v>
      </c>
      <c r="H42" s="9">
        <v>13356.38</v>
      </c>
      <c r="I42" s="9">
        <f>1000+5000</f>
        <v>6000</v>
      </c>
      <c r="J42" s="9">
        <f>12557.5+5000</f>
        <v>17557.5</v>
      </c>
    </row>
    <row r="43" spans="1:15" ht="66" hidden="1" customHeight="1" x14ac:dyDescent="0.25">
      <c r="A43" s="68"/>
      <c r="B43" s="66"/>
      <c r="C43" s="87" t="s">
        <v>39</v>
      </c>
      <c r="D43" s="35"/>
      <c r="E43" s="35"/>
      <c r="F43" s="35"/>
      <c r="G43" s="8">
        <f t="shared" si="2"/>
        <v>250</v>
      </c>
      <c r="H43" s="9">
        <f>1100-850</f>
        <v>250</v>
      </c>
      <c r="I43" s="9">
        <v>0</v>
      </c>
      <c r="J43" s="9">
        <v>0</v>
      </c>
    </row>
    <row r="44" spans="1:15" ht="51.75" hidden="1" customHeight="1" x14ac:dyDescent="0.25">
      <c r="A44" s="12"/>
      <c r="B44" s="66"/>
      <c r="C44" s="87" t="s">
        <v>112</v>
      </c>
      <c r="D44" s="35"/>
      <c r="E44" s="35"/>
      <c r="F44" s="35"/>
      <c r="G44" s="8">
        <f>H44+I44+J44</f>
        <v>127.6</v>
      </c>
      <c r="H44" s="9">
        <v>127.6</v>
      </c>
      <c r="I44" s="9">
        <v>0</v>
      </c>
      <c r="J44" s="9">
        <v>0</v>
      </c>
      <c r="M44" s="3"/>
    </row>
    <row r="45" spans="1:15" ht="75.75" hidden="1" customHeight="1" x14ac:dyDescent="0.25">
      <c r="A45" s="12"/>
      <c r="B45" s="66"/>
      <c r="C45" s="87" t="s">
        <v>126</v>
      </c>
      <c r="D45" s="35"/>
      <c r="E45" s="35"/>
      <c r="F45" s="35"/>
      <c r="G45" s="64">
        <f>H45+I45+J45</f>
        <v>10000</v>
      </c>
      <c r="H45" s="64">
        <v>500</v>
      </c>
      <c r="I45" s="39">
        <v>975</v>
      </c>
      <c r="J45" s="39">
        <f>9500-975</f>
        <v>8525</v>
      </c>
      <c r="M45" s="3"/>
      <c r="N45" s="3"/>
    </row>
    <row r="46" spans="1:15" ht="84.75" hidden="1" customHeight="1" x14ac:dyDescent="0.25">
      <c r="A46" s="82"/>
      <c r="B46" s="85"/>
      <c r="C46" s="203" t="s">
        <v>120</v>
      </c>
      <c r="D46" s="35"/>
      <c r="E46" s="35" t="s">
        <v>121</v>
      </c>
      <c r="F46" s="35"/>
      <c r="G46" s="8">
        <f>H46+I46+J46</f>
        <v>31700</v>
      </c>
      <c r="H46" s="8">
        <f>H47+H48</f>
        <v>0</v>
      </c>
      <c r="I46" s="8">
        <f t="shared" ref="I46:J46" si="3">I47+I48</f>
        <v>16700</v>
      </c>
      <c r="J46" s="8">
        <f t="shared" si="3"/>
        <v>15000</v>
      </c>
      <c r="M46" s="3"/>
      <c r="N46" s="3"/>
    </row>
    <row r="47" spans="1:15" ht="78" hidden="1" customHeight="1" x14ac:dyDescent="0.25">
      <c r="A47" s="37"/>
      <c r="B47" s="67"/>
      <c r="C47" s="204"/>
      <c r="D47" s="21"/>
      <c r="E47" s="21" t="s">
        <v>122</v>
      </c>
      <c r="F47" s="21"/>
      <c r="G47" s="8">
        <f>H47+I47+J47</f>
        <v>31494</v>
      </c>
      <c r="H47" s="8">
        <v>0</v>
      </c>
      <c r="I47" s="9">
        <f>15000+1700-206</f>
        <v>16494</v>
      </c>
      <c r="J47" s="9">
        <v>15000</v>
      </c>
      <c r="M47" s="3"/>
      <c r="N47" s="3"/>
    </row>
    <row r="48" spans="1:15" ht="82.5" hidden="1" customHeight="1" x14ac:dyDescent="0.25">
      <c r="A48" s="131"/>
      <c r="B48" s="132"/>
      <c r="C48" s="205"/>
      <c r="D48" s="41"/>
      <c r="E48" s="41" t="s">
        <v>123</v>
      </c>
      <c r="F48" s="41"/>
      <c r="G48" s="8">
        <f>H48+I48+J48</f>
        <v>206</v>
      </c>
      <c r="H48" s="8">
        <v>0</v>
      </c>
      <c r="I48" s="9">
        <v>206</v>
      </c>
      <c r="J48" s="8">
        <v>0</v>
      </c>
      <c r="M48" s="3"/>
      <c r="N48" s="3"/>
    </row>
    <row r="49" spans="1:15" ht="37.5" hidden="1" customHeight="1" x14ac:dyDescent="0.25">
      <c r="A49" s="12"/>
      <c r="B49" s="12"/>
      <c r="C49" s="149" t="s">
        <v>117</v>
      </c>
      <c r="D49" s="35"/>
      <c r="E49" s="35"/>
      <c r="F49" s="35"/>
      <c r="G49" s="70">
        <f>G50+G52+G53</f>
        <v>10195.189999999999</v>
      </c>
      <c r="H49" s="71">
        <f>H50+H52+H53</f>
        <v>10195.189999999999</v>
      </c>
      <c r="I49" s="71">
        <f>I50+I52+I53</f>
        <v>0</v>
      </c>
      <c r="J49" s="71">
        <v>0</v>
      </c>
      <c r="L49" s="3"/>
    </row>
    <row r="50" spans="1:15" ht="15" hidden="1" customHeight="1" x14ac:dyDescent="0.25">
      <c r="A50" s="12"/>
      <c r="B50" s="12"/>
      <c r="C50" s="149"/>
      <c r="D50" s="35"/>
      <c r="E50" s="35"/>
      <c r="F50" s="35"/>
      <c r="G50" s="57">
        <f t="shared" ref="G50:G52" si="4">H50+I50+J50</f>
        <v>605.86200000000008</v>
      </c>
      <c r="H50" s="58">
        <f>7905.862-300-5000-2000</f>
        <v>605.86200000000008</v>
      </c>
      <c r="I50" s="58">
        <v>0</v>
      </c>
      <c r="J50" s="58">
        <v>0</v>
      </c>
      <c r="L50" s="3"/>
    </row>
    <row r="51" spans="1:15" ht="51.75" hidden="1" customHeight="1" x14ac:dyDescent="0.25">
      <c r="A51" s="12"/>
      <c r="B51" s="12"/>
      <c r="C51" s="149"/>
      <c r="D51" s="35"/>
      <c r="E51" s="35"/>
      <c r="F51" s="35"/>
      <c r="G51" s="57">
        <f t="shared" si="4"/>
        <v>444.63000000000011</v>
      </c>
      <c r="H51" s="58">
        <f>7444.63-5000-2000</f>
        <v>444.63000000000011</v>
      </c>
      <c r="I51" s="58">
        <v>0</v>
      </c>
      <c r="J51" s="58">
        <v>0</v>
      </c>
      <c r="L51" s="3"/>
    </row>
    <row r="52" spans="1:15" ht="40.5" hidden="1" customHeight="1" x14ac:dyDescent="0.25">
      <c r="A52" s="12"/>
      <c r="B52" s="12"/>
      <c r="C52" s="149"/>
      <c r="D52" s="35"/>
      <c r="E52" s="35"/>
      <c r="F52" s="35"/>
      <c r="G52" s="57">
        <f t="shared" si="4"/>
        <v>6602.8379999999997</v>
      </c>
      <c r="H52" s="58">
        <v>6602.8379999999997</v>
      </c>
      <c r="I52" s="58">
        <v>0</v>
      </c>
      <c r="J52" s="58">
        <v>0</v>
      </c>
    </row>
    <row r="53" spans="1:15" ht="48" hidden="1" customHeight="1" x14ac:dyDescent="0.25">
      <c r="A53" s="37"/>
      <c r="B53" s="37"/>
      <c r="C53" s="150"/>
      <c r="D53" s="35"/>
      <c r="E53" s="35"/>
      <c r="F53" s="35"/>
      <c r="G53" s="20">
        <f t="shared" ref="G53" si="5">H53+I53+J53</f>
        <v>2986.49</v>
      </c>
      <c r="H53" s="38">
        <v>2986.49</v>
      </c>
      <c r="I53" s="38">
        <v>0</v>
      </c>
      <c r="J53" s="38">
        <v>0</v>
      </c>
    </row>
    <row r="54" spans="1:15" ht="17.25" hidden="1" customHeight="1" x14ac:dyDescent="0.25">
      <c r="A54" s="37"/>
      <c r="B54" s="201" t="s">
        <v>10</v>
      </c>
      <c r="C54" s="202"/>
      <c r="D54" s="83"/>
      <c r="E54" s="83"/>
      <c r="F54" s="83"/>
      <c r="G54" s="16">
        <f>G40+G49</f>
        <v>93800.63</v>
      </c>
      <c r="H54" s="19">
        <f>H40+H49</f>
        <v>29043.129999999997</v>
      </c>
      <c r="I54" s="19">
        <f>I40+I49</f>
        <v>23675</v>
      </c>
      <c r="J54" s="19">
        <f>J40+J49</f>
        <v>41082.5</v>
      </c>
      <c r="K54" s="3"/>
    </row>
    <row r="55" spans="1:15" ht="17.25" hidden="1" customHeight="1" x14ac:dyDescent="0.25">
      <c r="A55" s="92">
        <v>1</v>
      </c>
      <c r="B55" s="92">
        <v>2</v>
      </c>
      <c r="C55" s="101">
        <v>3</v>
      </c>
      <c r="D55" s="92">
        <v>4</v>
      </c>
      <c r="E55" s="113">
        <v>5</v>
      </c>
      <c r="F55" s="92">
        <v>6</v>
      </c>
      <c r="G55" s="92">
        <v>7</v>
      </c>
      <c r="H55" s="92">
        <v>8</v>
      </c>
      <c r="I55" s="92">
        <v>9</v>
      </c>
      <c r="J55" s="92">
        <v>10</v>
      </c>
      <c r="K55" s="3"/>
    </row>
    <row r="56" spans="1:15" ht="17.25" customHeight="1" x14ac:dyDescent="0.25">
      <c r="A56" s="92">
        <v>1</v>
      </c>
      <c r="B56" s="92">
        <v>2</v>
      </c>
      <c r="C56" s="138">
        <v>3</v>
      </c>
      <c r="D56" s="92">
        <v>4</v>
      </c>
      <c r="E56" s="113">
        <v>5</v>
      </c>
      <c r="F56" s="92">
        <v>6</v>
      </c>
      <c r="G56" s="113">
        <v>7</v>
      </c>
      <c r="H56" s="92">
        <v>8</v>
      </c>
      <c r="I56" s="92">
        <v>9</v>
      </c>
      <c r="J56" s="92">
        <v>10</v>
      </c>
      <c r="K56" s="3"/>
    </row>
    <row r="57" spans="1:15" ht="38.25" customHeight="1" x14ac:dyDescent="0.25">
      <c r="A57" s="99">
        <v>3</v>
      </c>
      <c r="B57" s="155" t="s">
        <v>32</v>
      </c>
      <c r="C57" s="139" t="s">
        <v>43</v>
      </c>
      <c r="D57" s="35" t="s">
        <v>20</v>
      </c>
      <c r="E57" s="147" t="s">
        <v>21</v>
      </c>
      <c r="F57" s="146" t="s">
        <v>22</v>
      </c>
      <c r="G57" s="77">
        <f>G58+G59+G60+G61+G62+G64+G65+G66+G67+G69+G70</f>
        <v>200075.02</v>
      </c>
      <c r="H57" s="75">
        <f>H58+H59+H60+H61+H62+H64+H65+H66+H67+H69+H70</f>
        <v>38323.78</v>
      </c>
      <c r="I57" s="75">
        <f>I58+I59+I60+I61+I62+I64+I65+I66+I67+I69+I70</f>
        <v>49134.8</v>
      </c>
      <c r="J57" s="75">
        <f>J58+J59+J60+J61+J62+J64+J65+J66+J67+J69+J70</f>
        <v>112616.44</v>
      </c>
    </row>
    <row r="58" spans="1:15" ht="66" hidden="1" customHeight="1" x14ac:dyDescent="0.25">
      <c r="A58" s="12"/>
      <c r="B58" s="155"/>
      <c r="C58" s="111" t="s">
        <v>5</v>
      </c>
      <c r="D58" s="35"/>
      <c r="E58" s="146"/>
      <c r="F58" s="146"/>
      <c r="G58" s="8">
        <f t="shared" si="2"/>
        <v>32412.17</v>
      </c>
      <c r="H58" s="9">
        <f>13871.67+6500</f>
        <v>20371.669999999998</v>
      </c>
      <c r="I58" s="9">
        <f>20967.5-245-282-5000-3400</f>
        <v>12040.5</v>
      </c>
      <c r="J58" s="9">
        <v>0</v>
      </c>
      <c r="M58" s="3"/>
      <c r="N58" s="3"/>
      <c r="O58" s="3"/>
    </row>
    <row r="59" spans="1:15" ht="90.75" hidden="1" customHeight="1" x14ac:dyDescent="0.25">
      <c r="A59" s="12"/>
      <c r="B59" s="155"/>
      <c r="C59" s="100" t="s">
        <v>36</v>
      </c>
      <c r="D59" s="35"/>
      <c r="E59" s="146"/>
      <c r="F59" s="35"/>
      <c r="G59" s="8">
        <f t="shared" si="2"/>
        <v>18939.37</v>
      </c>
      <c r="H59" s="9">
        <f>6939.37+6000</f>
        <v>12939.369999999999</v>
      </c>
      <c r="I59" s="9">
        <v>6000</v>
      </c>
      <c r="J59" s="9">
        <v>0</v>
      </c>
    </row>
    <row r="60" spans="1:15" ht="64.5" hidden="1" customHeight="1" x14ac:dyDescent="0.25">
      <c r="A60" s="37"/>
      <c r="B60" s="155"/>
      <c r="C60" s="121" t="s">
        <v>37</v>
      </c>
      <c r="D60" s="21"/>
      <c r="E60" s="146"/>
      <c r="F60" s="21"/>
      <c r="G60" s="8">
        <f t="shared" si="2"/>
        <v>2623.62</v>
      </c>
      <c r="H60" s="9">
        <f>2409.67+2193.33-1700-279.38</f>
        <v>2623.62</v>
      </c>
      <c r="I60" s="9">
        <v>0</v>
      </c>
      <c r="J60" s="9">
        <v>0</v>
      </c>
    </row>
    <row r="61" spans="1:15" ht="65.25" hidden="1" customHeight="1" x14ac:dyDescent="0.25">
      <c r="A61" s="79"/>
      <c r="B61" s="155"/>
      <c r="C61" s="111" t="s">
        <v>6</v>
      </c>
      <c r="D61" s="41"/>
      <c r="E61" s="146"/>
      <c r="F61" s="41"/>
      <c r="G61" s="8">
        <f t="shared" si="2"/>
        <v>16686.5</v>
      </c>
      <c r="H61" s="9">
        <v>170</v>
      </c>
      <c r="I61" s="9">
        <f>18416.5-1900</f>
        <v>16516.5</v>
      </c>
      <c r="J61" s="9">
        <v>0</v>
      </c>
    </row>
    <row r="62" spans="1:15" ht="66" hidden="1" customHeight="1" x14ac:dyDescent="0.25">
      <c r="A62" s="12"/>
      <c r="B62" s="155"/>
      <c r="C62" s="100" t="s">
        <v>40</v>
      </c>
      <c r="D62" s="35"/>
      <c r="E62" s="146"/>
      <c r="F62" s="35"/>
      <c r="G62" s="8">
        <f t="shared" si="2"/>
        <v>8732.27</v>
      </c>
      <c r="H62" s="9">
        <v>100</v>
      </c>
      <c r="I62" s="9">
        <v>0</v>
      </c>
      <c r="J62" s="9">
        <v>8632.27</v>
      </c>
    </row>
    <row r="63" spans="1:15" ht="59.25" hidden="1" customHeight="1" x14ac:dyDescent="0.25">
      <c r="A63" s="12"/>
      <c r="B63" s="155"/>
      <c r="C63" s="100" t="s">
        <v>7</v>
      </c>
      <c r="D63" s="35"/>
      <c r="E63" s="146"/>
      <c r="F63" s="35"/>
      <c r="G63" s="8"/>
      <c r="H63" s="9"/>
      <c r="I63" s="9"/>
      <c r="J63" s="9"/>
    </row>
    <row r="64" spans="1:15" ht="69.75" customHeight="1" x14ac:dyDescent="0.25">
      <c r="A64" s="12"/>
      <c r="B64" s="155"/>
      <c r="C64" s="100" t="s">
        <v>61</v>
      </c>
      <c r="D64" s="114"/>
      <c r="E64" s="146"/>
      <c r="F64" s="114"/>
      <c r="G64" s="8">
        <f t="shared" si="2"/>
        <v>4373.8</v>
      </c>
      <c r="H64" s="9">
        <f>3200-3000</f>
        <v>200</v>
      </c>
      <c r="I64" s="9">
        <v>100</v>
      </c>
      <c r="J64" s="9">
        <f>4173.8-100</f>
        <v>4073.8</v>
      </c>
    </row>
    <row r="65" spans="1:13" ht="72.75" customHeight="1" x14ac:dyDescent="0.25">
      <c r="A65" s="12"/>
      <c r="B65" s="107"/>
      <c r="C65" s="100" t="s">
        <v>113</v>
      </c>
      <c r="D65" s="114"/>
      <c r="E65" s="114"/>
      <c r="F65" s="114"/>
      <c r="G65" s="8">
        <f t="shared" si="2"/>
        <v>12564.5</v>
      </c>
      <c r="H65" s="9">
        <v>0</v>
      </c>
      <c r="I65" s="9">
        <f>150</f>
        <v>150</v>
      </c>
      <c r="J65" s="9">
        <f>12564.5-150</f>
        <v>12414.5</v>
      </c>
    </row>
    <row r="66" spans="1:13" ht="108" customHeight="1" x14ac:dyDescent="0.25">
      <c r="A66" s="12"/>
      <c r="B66" s="107"/>
      <c r="C66" s="100" t="s">
        <v>103</v>
      </c>
      <c r="D66" s="114"/>
      <c r="E66" s="114"/>
      <c r="F66" s="114"/>
      <c r="G66" s="8">
        <f t="shared" si="2"/>
        <v>24574.989999999998</v>
      </c>
      <c r="H66" s="9">
        <v>149.12</v>
      </c>
      <c r="I66" s="9">
        <f>180</f>
        <v>180</v>
      </c>
      <c r="J66" s="9">
        <f>24425.87-180</f>
        <v>24245.87</v>
      </c>
    </row>
    <row r="67" spans="1:13" ht="88.5" customHeight="1" x14ac:dyDescent="0.25">
      <c r="A67" s="37"/>
      <c r="B67" s="109"/>
      <c r="C67" s="125" t="s">
        <v>131</v>
      </c>
      <c r="D67" s="128"/>
      <c r="E67" s="128"/>
      <c r="F67" s="128"/>
      <c r="G67" s="9">
        <f t="shared" si="2"/>
        <v>14167.8</v>
      </c>
      <c r="H67" s="9">
        <v>270</v>
      </c>
      <c r="I67" s="9">
        <f>14328.3-430.5</f>
        <v>13897.8</v>
      </c>
      <c r="J67" s="9">
        <v>0</v>
      </c>
      <c r="M67" s="3"/>
    </row>
    <row r="68" spans="1:13" x14ac:dyDescent="0.25">
      <c r="A68" s="135">
        <v>1</v>
      </c>
      <c r="B68" s="92">
        <v>2</v>
      </c>
      <c r="C68" s="138">
        <v>3</v>
      </c>
      <c r="D68" s="92">
        <v>4</v>
      </c>
      <c r="E68" s="92">
        <v>5</v>
      </c>
      <c r="F68" s="92">
        <v>6</v>
      </c>
      <c r="G68" s="113">
        <v>7</v>
      </c>
      <c r="H68" s="92">
        <v>8</v>
      </c>
      <c r="I68" s="92">
        <v>9</v>
      </c>
      <c r="J68" s="92">
        <v>10</v>
      </c>
      <c r="M68" s="3"/>
    </row>
    <row r="69" spans="1:13" ht="51" hidden="1" customHeight="1" x14ac:dyDescent="0.25">
      <c r="A69" s="126"/>
      <c r="B69" s="109"/>
      <c r="C69" s="110" t="s">
        <v>104</v>
      </c>
      <c r="D69" s="41" t="s">
        <v>20</v>
      </c>
      <c r="E69" s="147" t="s">
        <v>21</v>
      </c>
      <c r="F69" s="143" t="s">
        <v>22</v>
      </c>
      <c r="G69" s="20">
        <f t="shared" si="2"/>
        <v>50000</v>
      </c>
      <c r="H69" s="38">
        <v>800</v>
      </c>
      <c r="I69" s="38">
        <f>250</f>
        <v>250</v>
      </c>
      <c r="J69" s="38">
        <v>48950</v>
      </c>
    </row>
    <row r="70" spans="1:13" ht="114" hidden="1" customHeight="1" x14ac:dyDescent="0.25">
      <c r="A70" s="136"/>
      <c r="B70" s="108"/>
      <c r="C70" s="122" t="s">
        <v>99</v>
      </c>
      <c r="D70" s="114"/>
      <c r="E70" s="146"/>
      <c r="F70" s="140"/>
      <c r="G70" s="64">
        <f t="shared" si="2"/>
        <v>15000</v>
      </c>
      <c r="H70" s="39">
        <v>700</v>
      </c>
      <c r="I70" s="39">
        <v>0</v>
      </c>
      <c r="J70" s="39">
        <v>14300</v>
      </c>
    </row>
    <row r="71" spans="1:13" ht="62.25" hidden="1" customHeight="1" x14ac:dyDescent="0.25">
      <c r="A71" s="136"/>
      <c r="B71" s="108"/>
      <c r="C71" s="148" t="s">
        <v>42</v>
      </c>
      <c r="D71" s="114"/>
      <c r="E71" s="146"/>
      <c r="F71" s="140"/>
      <c r="G71" s="16">
        <f t="shared" si="2"/>
        <v>85341</v>
      </c>
      <c r="H71" s="19">
        <f>H72+H73</f>
        <v>5244.55</v>
      </c>
      <c r="I71" s="19">
        <f t="shared" ref="I71:J71" si="6">I72+I73</f>
        <v>62341</v>
      </c>
      <c r="J71" s="19">
        <f t="shared" si="6"/>
        <v>17755.45</v>
      </c>
    </row>
    <row r="72" spans="1:13" ht="32.25" hidden="1" customHeight="1" x14ac:dyDescent="0.25">
      <c r="A72" s="136"/>
      <c r="B72" s="107"/>
      <c r="C72" s="149"/>
      <c r="D72" s="114"/>
      <c r="E72" s="146"/>
      <c r="F72" s="140"/>
      <c r="G72" s="8">
        <f t="shared" si="2"/>
        <v>244.55</v>
      </c>
      <c r="H72" s="9">
        <v>244.55</v>
      </c>
      <c r="I72" s="9">
        <v>0</v>
      </c>
      <c r="J72" s="9">
        <v>0</v>
      </c>
    </row>
    <row r="73" spans="1:13" ht="27" hidden="1" customHeight="1" x14ac:dyDescent="0.25">
      <c r="A73" s="136"/>
      <c r="B73" s="109"/>
      <c r="C73" s="150"/>
      <c r="D73" s="114"/>
      <c r="E73" s="146"/>
      <c r="F73" s="140"/>
      <c r="G73" s="8">
        <f t="shared" si="2"/>
        <v>85096.45</v>
      </c>
      <c r="H73" s="9">
        <v>5000</v>
      </c>
      <c r="I73" s="9">
        <f>42331.1-3000-9331.1+35841-3500</f>
        <v>62341</v>
      </c>
      <c r="J73" s="9">
        <f>14755.45+3000</f>
        <v>17755.45</v>
      </c>
    </row>
    <row r="74" spans="1:13" x14ac:dyDescent="0.25">
      <c r="A74" s="137"/>
      <c r="B74" s="153" t="s">
        <v>10</v>
      </c>
      <c r="C74" s="154"/>
      <c r="D74" s="114"/>
      <c r="E74" s="146"/>
      <c r="F74" s="140"/>
      <c r="G74" s="16">
        <f>G57+G71</f>
        <v>285416.02</v>
      </c>
      <c r="H74" s="19">
        <f>H57+H71</f>
        <v>43568.33</v>
      </c>
      <c r="I74" s="19">
        <f>I57+I71</f>
        <v>111475.8</v>
      </c>
      <c r="J74" s="19">
        <f>J57+J71</f>
        <v>130371.89</v>
      </c>
      <c r="K74" s="3"/>
    </row>
    <row r="75" spans="1:13" ht="51" customHeight="1" x14ac:dyDescent="0.25">
      <c r="A75" s="134">
        <v>4</v>
      </c>
      <c r="B75" s="79" t="s">
        <v>33</v>
      </c>
      <c r="C75" s="10" t="s">
        <v>109</v>
      </c>
      <c r="D75" s="114"/>
      <c r="E75" s="146"/>
      <c r="F75" s="140"/>
      <c r="G75" s="16">
        <f>G76+G77+G78+G79</f>
        <v>30262.887999999999</v>
      </c>
      <c r="H75" s="16">
        <f>H76+H77+H78+H79</f>
        <v>5849.3879999999999</v>
      </c>
      <c r="I75" s="16">
        <f>I76+I77+I78+I79</f>
        <v>10.5</v>
      </c>
      <c r="J75" s="16">
        <f>J76+J77+J78+J79</f>
        <v>24403</v>
      </c>
    </row>
    <row r="76" spans="1:13" ht="81" hidden="1" customHeight="1" x14ac:dyDescent="0.25">
      <c r="A76" s="206"/>
      <c r="B76" s="12"/>
      <c r="C76" s="98" t="s">
        <v>35</v>
      </c>
      <c r="D76" s="114"/>
      <c r="E76" s="146"/>
      <c r="F76" s="140"/>
      <c r="G76" s="8">
        <f t="shared" si="2"/>
        <v>210</v>
      </c>
      <c r="H76" s="9">
        <f>480-270</f>
        <v>210</v>
      </c>
      <c r="I76" s="9">
        <v>0</v>
      </c>
      <c r="J76" s="9">
        <v>0</v>
      </c>
    </row>
    <row r="77" spans="1:13" ht="51.75" customHeight="1" x14ac:dyDescent="0.25">
      <c r="A77" s="206"/>
      <c r="B77" s="12"/>
      <c r="C77" s="98" t="s">
        <v>12</v>
      </c>
      <c r="D77" s="114"/>
      <c r="E77" s="114"/>
      <c r="F77" s="140"/>
      <c r="G77" s="8">
        <f t="shared" si="2"/>
        <v>3883.97</v>
      </c>
      <c r="H77" s="9">
        <v>3873.47</v>
      </c>
      <c r="I77" s="9">
        <v>10.5</v>
      </c>
      <c r="J77" s="9">
        <v>0</v>
      </c>
    </row>
    <row r="78" spans="1:13" ht="91.5" hidden="1" customHeight="1" x14ac:dyDescent="0.25">
      <c r="A78" s="134"/>
      <c r="B78" s="12"/>
      <c r="C78" s="110" t="s">
        <v>62</v>
      </c>
      <c r="D78" s="114"/>
      <c r="E78" s="114"/>
      <c r="F78" s="140"/>
      <c r="G78" s="20">
        <v>1065.9179999999999</v>
      </c>
      <c r="H78" s="38">
        <v>1065.9179999999999</v>
      </c>
      <c r="I78" s="38">
        <v>0</v>
      </c>
      <c r="J78" s="38">
        <v>0</v>
      </c>
    </row>
    <row r="79" spans="1:13" ht="77.25" hidden="1" customHeight="1" x14ac:dyDescent="0.25">
      <c r="A79" s="134"/>
      <c r="B79" s="12"/>
      <c r="C79" s="111" t="s">
        <v>125</v>
      </c>
      <c r="D79" s="142"/>
      <c r="E79" s="142"/>
      <c r="F79" s="144"/>
      <c r="G79" s="8">
        <f t="shared" si="2"/>
        <v>25103</v>
      </c>
      <c r="H79" s="9">
        <f>500+500-300</f>
        <v>700</v>
      </c>
      <c r="I79" s="9">
        <v>0</v>
      </c>
      <c r="J79" s="9">
        <f>24000+300+103</f>
        <v>24403</v>
      </c>
    </row>
    <row r="80" spans="1:13" ht="24" customHeight="1" x14ac:dyDescent="0.25">
      <c r="A80" s="134"/>
      <c r="B80" s="37"/>
      <c r="C80" s="56" t="s">
        <v>91</v>
      </c>
      <c r="D80" s="114"/>
      <c r="E80" s="114"/>
      <c r="F80" s="140"/>
      <c r="G80" s="16">
        <f t="shared" si="2"/>
        <v>43648.093000000001</v>
      </c>
      <c r="H80" s="19">
        <v>0</v>
      </c>
      <c r="I80" s="19">
        <f>1529+19345</f>
        <v>20874</v>
      </c>
      <c r="J80" s="19">
        <v>22774.093000000001</v>
      </c>
      <c r="L80" s="3"/>
    </row>
    <row r="81" spans="1:15" ht="15" customHeight="1" x14ac:dyDescent="0.25">
      <c r="A81" s="137"/>
      <c r="B81" s="211" t="s">
        <v>10</v>
      </c>
      <c r="C81" s="202"/>
      <c r="D81" s="114"/>
      <c r="E81" s="114"/>
      <c r="F81" s="140"/>
      <c r="G81" s="16">
        <f>G75+G80</f>
        <v>73910.981</v>
      </c>
      <c r="H81" s="19">
        <f>H75+H80</f>
        <v>5849.3879999999999</v>
      </c>
      <c r="I81" s="19">
        <f>I75+I80</f>
        <v>20884.5</v>
      </c>
      <c r="J81" s="19">
        <f>J75+J80</f>
        <v>47177.093000000001</v>
      </c>
    </row>
    <row r="82" spans="1:15" ht="30.75" customHeight="1" x14ac:dyDescent="0.25">
      <c r="A82" s="155">
        <v>5</v>
      </c>
      <c r="B82" s="151" t="s">
        <v>128</v>
      </c>
      <c r="C82" s="116" t="s">
        <v>52</v>
      </c>
      <c r="D82" s="88"/>
      <c r="E82" s="35"/>
      <c r="G82" s="19">
        <f>G83+G84+G85+G86+G87</f>
        <v>310023.24599999998</v>
      </c>
      <c r="H82" s="19">
        <f t="shared" ref="H82:J82" si="7">H83+H84+H85+H86+H87</f>
        <v>2078.837</v>
      </c>
      <c r="I82" s="19">
        <f t="shared" si="7"/>
        <v>8500</v>
      </c>
      <c r="J82" s="19">
        <f t="shared" si="7"/>
        <v>299444.40899999999</v>
      </c>
    </row>
    <row r="83" spans="1:15" ht="78.75" hidden="1" customHeight="1" x14ac:dyDescent="0.25">
      <c r="A83" s="155"/>
      <c r="B83" s="155"/>
      <c r="C83" s="115" t="s">
        <v>116</v>
      </c>
      <c r="D83" s="35"/>
      <c r="E83" s="35"/>
      <c r="F83" s="141"/>
      <c r="G83" s="8">
        <f t="shared" si="2"/>
        <v>208500</v>
      </c>
      <c r="H83" s="9">
        <f>4450-2950</f>
        <v>1500</v>
      </c>
      <c r="I83" s="9">
        <f>7000</f>
        <v>7000</v>
      </c>
      <c r="J83" s="9">
        <v>200000</v>
      </c>
    </row>
    <row r="84" spans="1:15" ht="75" hidden="1" customHeight="1" x14ac:dyDescent="0.25">
      <c r="A84" s="155"/>
      <c r="B84" s="155"/>
      <c r="C84" s="115" t="s">
        <v>57</v>
      </c>
      <c r="D84" s="35"/>
      <c r="E84" s="35"/>
      <c r="F84" s="141"/>
      <c r="G84" s="8">
        <f t="shared" si="2"/>
        <v>8.8369999999999997</v>
      </c>
      <c r="H84" s="9">
        <v>8.8369999999999997</v>
      </c>
      <c r="I84" s="9">
        <v>0</v>
      </c>
      <c r="J84" s="9">
        <v>0</v>
      </c>
    </row>
    <row r="85" spans="1:15" ht="56.25" hidden="1" customHeight="1" x14ac:dyDescent="0.25">
      <c r="A85" s="155"/>
      <c r="B85" s="155"/>
      <c r="C85" s="115" t="s">
        <v>114</v>
      </c>
      <c r="D85" s="35"/>
      <c r="E85" s="35"/>
      <c r="F85" s="141"/>
      <c r="G85" s="8">
        <f t="shared" si="2"/>
        <v>10020</v>
      </c>
      <c r="H85" s="9">
        <v>20</v>
      </c>
      <c r="I85" s="9">
        <v>0</v>
      </c>
      <c r="J85" s="9">
        <v>10000</v>
      </c>
    </row>
    <row r="86" spans="1:15" ht="81.75" customHeight="1" x14ac:dyDescent="0.25">
      <c r="A86" s="155"/>
      <c r="B86" s="152"/>
      <c r="C86" s="115" t="s">
        <v>100</v>
      </c>
      <c r="D86" s="35"/>
      <c r="E86" s="35"/>
      <c r="F86" s="141"/>
      <c r="G86" s="8">
        <f t="shared" si="2"/>
        <v>91494.409</v>
      </c>
      <c r="H86" s="9">
        <f>800-250</f>
        <v>550</v>
      </c>
      <c r="I86" s="9">
        <v>1500</v>
      </c>
      <c r="J86" s="9">
        <v>89444.409</v>
      </c>
    </row>
    <row r="87" spans="1:15" ht="111" hidden="1" customHeight="1" x14ac:dyDescent="0.25">
      <c r="A87" s="155"/>
      <c r="B87" s="151"/>
      <c r="C87" s="115"/>
      <c r="D87" s="35"/>
      <c r="E87" s="35"/>
      <c r="F87" s="141"/>
      <c r="G87" s="8">
        <f t="shared" si="2"/>
        <v>0</v>
      </c>
      <c r="H87" s="9">
        <v>0</v>
      </c>
      <c r="I87" s="9">
        <v>0</v>
      </c>
      <c r="J87" s="9">
        <v>0</v>
      </c>
    </row>
    <row r="88" spans="1:15" ht="24" hidden="1" x14ac:dyDescent="0.25">
      <c r="A88" s="155"/>
      <c r="B88" s="152"/>
      <c r="C88" s="76" t="s">
        <v>53</v>
      </c>
      <c r="D88" s="35"/>
      <c r="E88" s="35"/>
      <c r="F88" s="141"/>
      <c r="G88" s="77">
        <f t="shared" si="2"/>
        <v>35337.379000000001</v>
      </c>
      <c r="H88" s="77">
        <f>8476.482-323.203</f>
        <v>8153.2790000000005</v>
      </c>
      <c r="I88" s="77">
        <f>312.1+935.4+282+12000+300</f>
        <v>13829.5</v>
      </c>
      <c r="J88" s="77">
        <f>14290-935.4</f>
        <v>13354.6</v>
      </c>
      <c r="O88" s="3"/>
    </row>
    <row r="89" spans="1:15" ht="15" customHeight="1" x14ac:dyDescent="0.25">
      <c r="A89" s="120"/>
      <c r="B89" s="207" t="s">
        <v>10</v>
      </c>
      <c r="C89" s="208"/>
      <c r="D89" s="21"/>
      <c r="E89" s="21"/>
      <c r="F89" s="145"/>
      <c r="G89" s="52">
        <f>G82+G88</f>
        <v>345360.625</v>
      </c>
      <c r="H89" s="129">
        <f>H82+H88</f>
        <v>10232.116</v>
      </c>
      <c r="I89" s="129">
        <f>I82+I88</f>
        <v>22329.5</v>
      </c>
      <c r="J89" s="129">
        <f>J82+J88</f>
        <v>312799.00899999996</v>
      </c>
    </row>
    <row r="90" spans="1:15" ht="47.25" hidden="1" customHeight="1" x14ac:dyDescent="0.25">
      <c r="A90" s="209">
        <v>6</v>
      </c>
      <c r="B90" s="151" t="s">
        <v>127</v>
      </c>
      <c r="C90" s="56" t="s">
        <v>23</v>
      </c>
      <c r="D90" s="35"/>
      <c r="E90" s="35"/>
      <c r="F90" s="35"/>
      <c r="G90" s="16">
        <f>H90+I90+J90</f>
        <v>5500</v>
      </c>
      <c r="H90" s="16">
        <f t="shared" ref="H90:J90" si="8">H91+H92</f>
        <v>500</v>
      </c>
      <c r="I90" s="16">
        <f t="shared" si="8"/>
        <v>5000</v>
      </c>
      <c r="J90" s="16">
        <f t="shared" si="8"/>
        <v>0</v>
      </c>
    </row>
    <row r="91" spans="1:15" ht="54.75" hidden="1" customHeight="1" x14ac:dyDescent="0.25">
      <c r="A91" s="210"/>
      <c r="B91" s="152"/>
      <c r="C91" s="121" t="s">
        <v>105</v>
      </c>
      <c r="D91" s="21"/>
      <c r="E91" s="21"/>
      <c r="F91" s="21"/>
      <c r="G91" s="8">
        <f t="shared" ref="G91:G92" si="9">H91+I91+J91</f>
        <v>500</v>
      </c>
      <c r="H91" s="9">
        <f>1000-200-300</f>
        <v>500</v>
      </c>
      <c r="I91" s="9">
        <v>0</v>
      </c>
      <c r="J91" s="9">
        <v>0</v>
      </c>
    </row>
    <row r="92" spans="1:15" ht="105.75" hidden="1" customHeight="1" x14ac:dyDescent="0.25">
      <c r="A92" s="123"/>
      <c r="B92" s="130"/>
      <c r="C92" s="121" t="s">
        <v>129</v>
      </c>
      <c r="D92" s="41"/>
      <c r="E92" s="41"/>
      <c r="F92" s="41"/>
      <c r="G92" s="8">
        <f t="shared" si="9"/>
        <v>5000</v>
      </c>
      <c r="H92" s="9">
        <v>0</v>
      </c>
      <c r="I92" s="9">
        <v>5000</v>
      </c>
      <c r="J92" s="9">
        <v>0</v>
      </c>
      <c r="M92" s="3"/>
    </row>
    <row r="93" spans="1:15" ht="15" hidden="1" customHeight="1" x14ac:dyDescent="0.25">
      <c r="A93" s="37"/>
      <c r="B93" s="167" t="s">
        <v>10</v>
      </c>
      <c r="C93" s="168"/>
      <c r="D93" s="83"/>
      <c r="E93" s="83"/>
      <c r="F93" s="83"/>
      <c r="G93" s="19">
        <f>G90</f>
        <v>5500</v>
      </c>
      <c r="H93" s="19">
        <f>H90</f>
        <v>500</v>
      </c>
      <c r="I93" s="19">
        <f>I90</f>
        <v>5000</v>
      </c>
      <c r="J93" s="19">
        <f>J90</f>
        <v>0</v>
      </c>
    </row>
    <row r="94" spans="1:15" ht="63.75" hidden="1" customHeight="1" x14ac:dyDescent="0.25">
      <c r="A94" s="198" t="s">
        <v>24</v>
      </c>
      <c r="B94" s="151" t="s">
        <v>9</v>
      </c>
      <c r="C94" s="56" t="s">
        <v>115</v>
      </c>
      <c r="D94" s="49" t="s">
        <v>20</v>
      </c>
      <c r="E94" s="183" t="s">
        <v>21</v>
      </c>
      <c r="F94" s="44" t="s">
        <v>22</v>
      </c>
      <c r="G94" s="16">
        <f>H94+I94+J94</f>
        <v>1537.88</v>
      </c>
      <c r="H94" s="16">
        <f>600.88+70</f>
        <v>670.88</v>
      </c>
      <c r="I94" s="16">
        <f>657+210</f>
        <v>867</v>
      </c>
      <c r="J94" s="16">
        <f t="shared" ref="J94" si="10">J95+J96+J97+J98+J99</f>
        <v>0</v>
      </c>
    </row>
    <row r="95" spans="1:15" ht="27" hidden="1" customHeight="1" x14ac:dyDescent="0.25">
      <c r="A95" s="199"/>
      <c r="B95" s="155"/>
      <c r="C95" s="46" t="s">
        <v>13</v>
      </c>
      <c r="D95" s="50"/>
      <c r="E95" s="156"/>
      <c r="F95" s="45"/>
      <c r="G95" s="8">
        <f>H95+I95+J95</f>
        <v>0</v>
      </c>
      <c r="H95" s="9">
        <v>0</v>
      </c>
      <c r="I95" s="9">
        <v>0</v>
      </c>
      <c r="J95" s="9">
        <v>0</v>
      </c>
    </row>
    <row r="96" spans="1:15" ht="21.75" hidden="1" customHeight="1" x14ac:dyDescent="0.25">
      <c r="A96" s="199"/>
      <c r="B96" s="193"/>
      <c r="C96" s="46" t="s">
        <v>38</v>
      </c>
      <c r="D96" s="6"/>
      <c r="E96" s="156"/>
      <c r="F96" s="7"/>
      <c r="G96" s="8">
        <f>H96+I96+J96</f>
        <v>0</v>
      </c>
      <c r="H96" s="9">
        <v>0</v>
      </c>
      <c r="I96" s="9">
        <v>0</v>
      </c>
      <c r="J96" s="9">
        <v>0</v>
      </c>
    </row>
    <row r="97" spans="1:13" ht="27" hidden="1" customHeight="1" x14ac:dyDescent="0.25">
      <c r="A97" s="199"/>
      <c r="B97" s="51"/>
      <c r="C97" s="46" t="s">
        <v>15</v>
      </c>
      <c r="D97" s="6"/>
      <c r="E97" s="156"/>
      <c r="F97" s="7"/>
      <c r="G97" s="8">
        <f t="shared" ref="G97:G99" si="11">H97+I97+J97</f>
        <v>0</v>
      </c>
      <c r="H97" s="9">
        <v>0</v>
      </c>
      <c r="I97" s="9">
        <v>0</v>
      </c>
      <c r="J97" s="9">
        <v>0</v>
      </c>
    </row>
    <row r="98" spans="1:13" ht="21.75" hidden="1" customHeight="1" x14ac:dyDescent="0.25">
      <c r="A98" s="199"/>
      <c r="B98" s="42"/>
      <c r="C98" s="46" t="s">
        <v>14</v>
      </c>
      <c r="D98" s="14"/>
      <c r="E98" s="184"/>
      <c r="F98" s="13"/>
      <c r="G98" s="8">
        <f t="shared" si="11"/>
        <v>0</v>
      </c>
      <c r="H98" s="9">
        <v>0</v>
      </c>
      <c r="I98" s="9">
        <v>0</v>
      </c>
      <c r="J98" s="9">
        <v>0</v>
      </c>
    </row>
    <row r="99" spans="1:13" ht="21.75" hidden="1" customHeight="1" x14ac:dyDescent="0.25">
      <c r="A99" s="199"/>
      <c r="B99" s="51"/>
      <c r="C99" s="15"/>
      <c r="D99" s="6"/>
      <c r="E99" s="6"/>
      <c r="F99" s="7"/>
      <c r="G99" s="57">
        <f t="shared" si="11"/>
        <v>0</v>
      </c>
      <c r="H99" s="58">
        <v>0</v>
      </c>
      <c r="I99" s="58">
        <v>0</v>
      </c>
      <c r="J99" s="58">
        <v>0</v>
      </c>
    </row>
    <row r="100" spans="1:13" hidden="1" x14ac:dyDescent="0.25">
      <c r="A100" s="200"/>
      <c r="B100" s="154" t="s">
        <v>10</v>
      </c>
      <c r="C100" s="168"/>
      <c r="D100" s="43"/>
      <c r="E100" s="43"/>
      <c r="F100" s="43"/>
      <c r="G100" s="19">
        <f>G94</f>
        <v>1537.88</v>
      </c>
      <c r="H100" s="19">
        <f>H94</f>
        <v>670.88</v>
      </c>
      <c r="I100" s="19">
        <f>I94</f>
        <v>867</v>
      </c>
      <c r="J100" s="19">
        <f>J94</f>
        <v>0</v>
      </c>
    </row>
    <row r="101" spans="1:13" x14ac:dyDescent="0.25">
      <c r="A101" s="78"/>
      <c r="B101" s="194" t="s">
        <v>44</v>
      </c>
      <c r="C101" s="195"/>
      <c r="D101" s="195"/>
      <c r="E101" s="195"/>
      <c r="F101" s="196"/>
      <c r="G101" s="59">
        <f>G54+G39+G74+G81+G89+G93+G100</f>
        <v>1839993.2379999997</v>
      </c>
      <c r="H101" s="59">
        <f>H54+H39+H74+H81+H89+H93+H100</f>
        <v>124783.368</v>
      </c>
      <c r="I101" s="59">
        <f>I54+I39+I74+I81+I89+I93+I100</f>
        <v>259121.52000000002</v>
      </c>
      <c r="J101" s="59">
        <f>J54+J39+J74+J81+J89+J93+J100</f>
        <v>1456088.35</v>
      </c>
      <c r="K101" s="3"/>
      <c r="L101" s="3"/>
      <c r="M101" s="3"/>
    </row>
    <row r="102" spans="1:13" hidden="1" x14ac:dyDescent="0.25">
      <c r="A102" s="60"/>
      <c r="B102" s="185" t="s">
        <v>51</v>
      </c>
      <c r="C102" s="189"/>
      <c r="D102" s="189"/>
      <c r="E102" s="189"/>
      <c r="F102" s="190"/>
      <c r="G102" s="20">
        <f t="shared" ref="G102:G107" si="12">H102+I102+J102</f>
        <v>372.15</v>
      </c>
      <c r="H102" s="20">
        <f>H72+H44</f>
        <v>372.15</v>
      </c>
      <c r="I102" s="20">
        <f>I72+I44</f>
        <v>0</v>
      </c>
      <c r="J102" s="20">
        <f>J72+J44</f>
        <v>0</v>
      </c>
      <c r="M102" s="3"/>
    </row>
    <row r="103" spans="1:13" x14ac:dyDescent="0.25">
      <c r="A103" s="65"/>
      <c r="B103" s="185" t="s">
        <v>50</v>
      </c>
      <c r="C103" s="189"/>
      <c r="D103" s="189"/>
      <c r="E103" s="189"/>
      <c r="F103" s="190"/>
      <c r="G103" s="20">
        <f>H103+I103+J103</f>
        <v>1836634.5980000002</v>
      </c>
      <c r="H103" s="9">
        <f>H39+H54+H74+H81+H89+H93+H100-H53-H72-H44</f>
        <v>121424.72799999999</v>
      </c>
      <c r="I103" s="9">
        <f>I39+I54+I74+I81+I89+I93+I100-I53-I72-I44</f>
        <v>259121.52000000002</v>
      </c>
      <c r="J103" s="9">
        <f>J39+J54+J74+J81+J89+J93+J100-J53-J72-J44</f>
        <v>1456088.35</v>
      </c>
      <c r="L103" s="3"/>
      <c r="M103" s="3"/>
    </row>
    <row r="104" spans="1:13" hidden="1" x14ac:dyDescent="0.25">
      <c r="A104" s="61"/>
      <c r="B104" s="188" t="s">
        <v>54</v>
      </c>
      <c r="C104" s="191"/>
      <c r="D104" s="191"/>
      <c r="E104" s="191"/>
      <c r="F104" s="192"/>
      <c r="G104" s="62"/>
      <c r="H104" s="18"/>
      <c r="I104" s="18"/>
      <c r="J104" s="18"/>
      <c r="K104" s="3"/>
      <c r="L104" s="3"/>
      <c r="M104" s="3"/>
    </row>
    <row r="105" spans="1:13" hidden="1" x14ac:dyDescent="0.25">
      <c r="A105" s="61"/>
      <c r="B105" s="187" t="s">
        <v>46</v>
      </c>
      <c r="C105" s="188"/>
      <c r="D105" s="47"/>
      <c r="E105" s="47"/>
      <c r="F105" s="48"/>
      <c r="G105" s="62">
        <f t="shared" si="12"/>
        <v>6602.8379999999997</v>
      </c>
      <c r="H105" s="18">
        <v>6602.8379999999997</v>
      </c>
      <c r="I105" s="18">
        <v>0</v>
      </c>
      <c r="J105" s="18">
        <v>0</v>
      </c>
      <c r="L105" s="3"/>
      <c r="M105" s="3"/>
    </row>
    <row r="106" spans="1:13" hidden="1" x14ac:dyDescent="0.25">
      <c r="A106" s="63"/>
      <c r="B106" s="187" t="s">
        <v>55</v>
      </c>
      <c r="C106" s="188"/>
      <c r="D106" s="47"/>
      <c r="E106" s="47"/>
      <c r="F106" s="48"/>
      <c r="G106" s="62">
        <f t="shared" si="12"/>
        <v>444.63000000000011</v>
      </c>
      <c r="H106" s="18">
        <f>7444.63-5000-2000</f>
        <v>444.63000000000011</v>
      </c>
      <c r="I106" s="18">
        <v>0</v>
      </c>
      <c r="J106" s="18">
        <v>0</v>
      </c>
      <c r="L106" s="3"/>
      <c r="M106" s="3"/>
    </row>
    <row r="107" spans="1:13" ht="19.5" hidden="1" customHeight="1" x14ac:dyDescent="0.25">
      <c r="A107" s="61"/>
      <c r="B107" s="185" t="s">
        <v>45</v>
      </c>
      <c r="C107" s="185"/>
      <c r="D107" s="185"/>
      <c r="E107" s="185"/>
      <c r="F107" s="186"/>
      <c r="G107" s="20">
        <f t="shared" si="12"/>
        <v>2986.49</v>
      </c>
      <c r="H107" s="9">
        <v>2986.49</v>
      </c>
      <c r="I107" s="9">
        <v>0</v>
      </c>
      <c r="J107" s="9">
        <v>0</v>
      </c>
      <c r="L107" s="3"/>
      <c r="M107" s="3"/>
    </row>
    <row r="108" spans="1:13" ht="26.25" hidden="1" customHeight="1" x14ac:dyDescent="0.25">
      <c r="A108" s="63"/>
      <c r="B108" s="188" t="s">
        <v>89</v>
      </c>
      <c r="C108" s="191"/>
      <c r="D108" s="191"/>
      <c r="E108" s="191"/>
      <c r="F108" s="192"/>
      <c r="G108" s="9">
        <f>H108+I108+J108</f>
        <v>520937.40499999997</v>
      </c>
      <c r="H108" s="9">
        <f>H13</f>
        <v>1305.335</v>
      </c>
      <c r="I108" s="9">
        <f>I13+I15+I17+I19+I21+I23</f>
        <v>8685.6</v>
      </c>
      <c r="J108" s="9">
        <f>J13+J15+J17+J19+J21+J23</f>
        <v>510946.47</v>
      </c>
      <c r="M108" s="3"/>
    </row>
    <row r="109" spans="1:13" ht="19.5" x14ac:dyDescent="0.35">
      <c r="A109" s="30"/>
      <c r="B109" s="31"/>
      <c r="C109" s="31"/>
      <c r="D109" s="31"/>
      <c r="E109" s="31"/>
      <c r="F109" s="31"/>
      <c r="G109" s="32"/>
      <c r="H109" s="32"/>
      <c r="I109" s="32"/>
      <c r="J109" s="32"/>
      <c r="M109" s="3"/>
    </row>
    <row r="110" spans="1:13" ht="47.25" customHeight="1" x14ac:dyDescent="0.35">
      <c r="A110" s="1"/>
      <c r="H110" s="2"/>
      <c r="I110" s="1"/>
      <c r="J110" s="1"/>
    </row>
    <row r="111" spans="1:13" ht="18" customHeight="1" x14ac:dyDescent="0.35">
      <c r="A111" s="197" t="s">
        <v>124</v>
      </c>
      <c r="B111" s="197"/>
      <c r="C111" s="197"/>
      <c r="D111" s="197"/>
      <c r="E111" s="197"/>
      <c r="F111" s="197"/>
      <c r="G111" s="197"/>
      <c r="H111" s="197"/>
      <c r="I111" s="197"/>
      <c r="J111" s="197"/>
    </row>
    <row r="112" spans="1:13" ht="19.5" x14ac:dyDescent="0.35">
      <c r="A112" s="2"/>
      <c r="B112" s="29"/>
      <c r="C112" s="2"/>
      <c r="D112" s="2"/>
      <c r="E112" s="2"/>
      <c r="F112" s="2"/>
      <c r="G112" s="28"/>
      <c r="H112" s="28"/>
    </row>
  </sheetData>
  <mergeCells count="63">
    <mergeCell ref="A111:J111"/>
    <mergeCell ref="A19:A22"/>
    <mergeCell ref="B39:C39"/>
    <mergeCell ref="B54:C54"/>
    <mergeCell ref="C49:C53"/>
    <mergeCell ref="C20:C21"/>
    <mergeCell ref="C46:C48"/>
    <mergeCell ref="A94:A100"/>
    <mergeCell ref="A76:A77"/>
    <mergeCell ref="B89:C89"/>
    <mergeCell ref="A90:A91"/>
    <mergeCell ref="B81:C81"/>
    <mergeCell ref="A82:A88"/>
    <mergeCell ref="F29:F30"/>
    <mergeCell ref="B108:F108"/>
    <mergeCell ref="B90:B91"/>
    <mergeCell ref="E94:E98"/>
    <mergeCell ref="B107:F107"/>
    <mergeCell ref="B106:C106"/>
    <mergeCell ref="B103:F103"/>
    <mergeCell ref="B105:C105"/>
    <mergeCell ref="B104:F104"/>
    <mergeCell ref="B102:F102"/>
    <mergeCell ref="B100:C100"/>
    <mergeCell ref="B94:B96"/>
    <mergeCell ref="B101:F101"/>
    <mergeCell ref="B93:C93"/>
    <mergeCell ref="I1:L1"/>
    <mergeCell ref="I9:I10"/>
    <mergeCell ref="A4:J4"/>
    <mergeCell ref="I2:J2"/>
    <mergeCell ref="A5:J5"/>
    <mergeCell ref="J9:J10"/>
    <mergeCell ref="H8:J8"/>
    <mergeCell ref="A8:A10"/>
    <mergeCell ref="H9:H10"/>
    <mergeCell ref="B8:B10"/>
    <mergeCell ref="G8:G10"/>
    <mergeCell ref="C8:C10"/>
    <mergeCell ref="D8:D10"/>
    <mergeCell ref="F8:F10"/>
    <mergeCell ref="E8:E10"/>
    <mergeCell ref="A11:A14"/>
    <mergeCell ref="E15:E18"/>
    <mergeCell ref="D15:D18"/>
    <mergeCell ref="A15:A18"/>
    <mergeCell ref="C12:C13"/>
    <mergeCell ref="B11:B14"/>
    <mergeCell ref="B15:B18"/>
    <mergeCell ref="D11:D14"/>
    <mergeCell ref="E11:E14"/>
    <mergeCell ref="E19:E22"/>
    <mergeCell ref="D19:D22"/>
    <mergeCell ref="B19:B22"/>
    <mergeCell ref="B57:B64"/>
    <mergeCell ref="E57:E64"/>
    <mergeCell ref="F57:F58"/>
    <mergeCell ref="E29:E30"/>
    <mergeCell ref="C71:C73"/>
    <mergeCell ref="B87:B88"/>
    <mergeCell ref="B74:C74"/>
    <mergeCell ref="B82:B86"/>
    <mergeCell ref="E69:E76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2"/>
    </row>
    <row r="2" spans="1:5" x14ac:dyDescent="0.25">
      <c r="B2" s="22"/>
    </row>
    <row r="3" spans="1:5" ht="19.5" x14ac:dyDescent="0.25">
      <c r="A3" s="25" t="s">
        <v>64</v>
      </c>
      <c r="B3" s="25" t="s">
        <v>63</v>
      </c>
      <c r="C3" s="25">
        <v>2019</v>
      </c>
      <c r="D3" s="25">
        <v>2020</v>
      </c>
      <c r="E3" s="25">
        <v>2021</v>
      </c>
    </row>
    <row r="4" spans="1:5" ht="45" x14ac:dyDescent="0.25">
      <c r="A4" s="24">
        <v>1</v>
      </c>
      <c r="B4" s="24" t="s">
        <v>1</v>
      </c>
      <c r="C4" s="26" t="s">
        <v>67</v>
      </c>
      <c r="D4" s="26" t="s">
        <v>65</v>
      </c>
      <c r="E4" s="26" t="s">
        <v>67</v>
      </c>
    </row>
    <row r="5" spans="1:5" ht="105.75" customHeight="1" x14ac:dyDescent="0.25">
      <c r="A5" s="24">
        <v>2</v>
      </c>
      <c r="B5" s="24" t="s">
        <v>82</v>
      </c>
      <c r="C5" s="26" t="s">
        <v>66</v>
      </c>
      <c r="D5" s="26" t="s">
        <v>68</v>
      </c>
      <c r="E5" s="26" t="s">
        <v>69</v>
      </c>
    </row>
    <row r="6" spans="1:5" ht="108.75" customHeight="1" x14ac:dyDescent="0.25">
      <c r="A6" s="24">
        <v>3</v>
      </c>
      <c r="B6" s="24" t="s">
        <v>83</v>
      </c>
      <c r="C6" s="26" t="s">
        <v>70</v>
      </c>
      <c r="D6" s="26" t="s">
        <v>67</v>
      </c>
      <c r="E6" s="26" t="s">
        <v>67</v>
      </c>
    </row>
    <row r="7" spans="1:5" ht="90" x14ac:dyDescent="0.25">
      <c r="A7" s="24">
        <v>4</v>
      </c>
      <c r="B7" s="24" t="s">
        <v>5</v>
      </c>
      <c r="C7" s="26" t="s">
        <v>67</v>
      </c>
      <c r="D7" s="26" t="s">
        <v>71</v>
      </c>
      <c r="E7" s="26" t="s">
        <v>67</v>
      </c>
    </row>
    <row r="8" spans="1:5" ht="90" x14ac:dyDescent="0.25">
      <c r="A8" s="24">
        <v>5</v>
      </c>
      <c r="B8" s="24" t="s">
        <v>6</v>
      </c>
      <c r="C8" s="26" t="s">
        <v>67</v>
      </c>
      <c r="D8" s="26" t="s">
        <v>67</v>
      </c>
      <c r="E8" s="26" t="s">
        <v>72</v>
      </c>
    </row>
    <row r="9" spans="1:5" ht="75" x14ac:dyDescent="0.25">
      <c r="A9" s="24">
        <v>6</v>
      </c>
      <c r="B9" s="24" t="s">
        <v>40</v>
      </c>
      <c r="C9" s="26" t="s">
        <v>67</v>
      </c>
      <c r="D9" s="26" t="s">
        <v>73</v>
      </c>
      <c r="E9" s="26" t="s">
        <v>67</v>
      </c>
    </row>
    <row r="10" spans="1:5" ht="105" x14ac:dyDescent="0.25">
      <c r="A10" s="24">
        <v>7</v>
      </c>
      <c r="B10" s="24" t="s">
        <v>84</v>
      </c>
      <c r="C10" s="26" t="s">
        <v>67</v>
      </c>
      <c r="D10" s="26" t="s">
        <v>67</v>
      </c>
      <c r="E10" s="26" t="s">
        <v>74</v>
      </c>
    </row>
    <row r="11" spans="1:5" ht="30" x14ac:dyDescent="0.25">
      <c r="A11" s="24">
        <v>8</v>
      </c>
      <c r="B11" s="24" t="s">
        <v>75</v>
      </c>
      <c r="C11" s="26" t="s">
        <v>67</v>
      </c>
      <c r="D11" s="26" t="s">
        <v>76</v>
      </c>
      <c r="E11" s="26" t="s">
        <v>67</v>
      </c>
    </row>
    <row r="12" spans="1:5" ht="60" x14ac:dyDescent="0.25">
      <c r="A12" s="24">
        <v>9</v>
      </c>
      <c r="B12" s="24" t="s">
        <v>85</v>
      </c>
      <c r="C12" s="26" t="s">
        <v>77</v>
      </c>
      <c r="D12" s="26" t="s">
        <v>78</v>
      </c>
      <c r="E12" s="26" t="s">
        <v>67</v>
      </c>
    </row>
    <row r="13" spans="1:5" ht="30" x14ac:dyDescent="0.25">
      <c r="A13" s="24">
        <v>10</v>
      </c>
      <c r="B13" s="24" t="s">
        <v>34</v>
      </c>
      <c r="C13" s="26" t="s">
        <v>67</v>
      </c>
      <c r="D13" s="26" t="s">
        <v>79</v>
      </c>
      <c r="E13" s="26" t="s">
        <v>67</v>
      </c>
    </row>
    <row r="14" spans="1:5" ht="27" customHeight="1" x14ac:dyDescent="0.35">
      <c r="A14" s="212"/>
      <c r="B14" s="213"/>
      <c r="C14" s="27" t="s">
        <v>67</v>
      </c>
      <c r="D14" s="27" t="s">
        <v>80</v>
      </c>
      <c r="E14" s="27" t="s">
        <v>81</v>
      </c>
    </row>
    <row r="15" spans="1:5" x14ac:dyDescent="0.25">
      <c r="B15" s="23"/>
    </row>
    <row r="16" spans="1:5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2"/>
    </row>
    <row r="21" spans="2:2" x14ac:dyDescent="0.25">
      <c r="B21" s="22"/>
    </row>
    <row r="22" spans="2:2" x14ac:dyDescent="0.25">
      <c r="B22" s="22"/>
    </row>
    <row r="23" spans="2:2" x14ac:dyDescent="0.25">
      <c r="B23" s="22"/>
    </row>
    <row r="24" spans="2:2" x14ac:dyDescent="0.25">
      <c r="B24" s="22"/>
    </row>
    <row r="25" spans="2:2" x14ac:dyDescent="0.25">
      <c r="B25" s="22"/>
    </row>
    <row r="26" spans="2:2" x14ac:dyDescent="0.25">
      <c r="B26" s="22"/>
    </row>
    <row r="27" spans="2:2" x14ac:dyDescent="0.25">
      <c r="B27" s="22"/>
    </row>
    <row r="28" spans="2:2" x14ac:dyDescent="0.25">
      <c r="B28" s="22"/>
    </row>
    <row r="29" spans="2:2" x14ac:dyDescent="0.25">
      <c r="B29" s="22"/>
    </row>
    <row r="30" spans="2:2" x14ac:dyDescent="0.25">
      <c r="B30" s="22"/>
    </row>
    <row r="31" spans="2:2" x14ac:dyDescent="0.25">
      <c r="B31" s="22"/>
    </row>
    <row r="32" spans="2:2" x14ac:dyDescent="0.25">
      <c r="B32" s="22"/>
    </row>
    <row r="33" spans="2:2" x14ac:dyDescent="0.25">
      <c r="B33" s="22"/>
    </row>
    <row r="34" spans="2:2" x14ac:dyDescent="0.25">
      <c r="B34" s="22"/>
    </row>
    <row r="35" spans="2:2" x14ac:dyDescent="0.25">
      <c r="B35" s="22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2020-07-29T13:02:15Z</dcterms:modified>
</cp:coreProperties>
</file>