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0" windowWidth="12105" windowHeight="8490" tabRatio="602"/>
  </bookViews>
  <sheets>
    <sheet name="додаток уточ" sheetId="5" r:id="rId1"/>
  </sheets>
  <definedNames>
    <definedName name="_xlnm.Print_Titles" localSheetId="0">'додаток уточ'!$8:$8</definedName>
    <definedName name="_xlnm.Print_Area" localSheetId="0">'додаток уточ'!$A$1:$F$141</definedName>
  </definedNames>
  <calcPr calcId="145621"/>
</workbook>
</file>

<file path=xl/calcChain.xml><?xml version="1.0" encoding="utf-8"?>
<calcChain xmlns="http://schemas.openxmlformats.org/spreadsheetml/2006/main">
  <c r="E139" i="5" l="1"/>
  <c r="E138" i="5"/>
  <c r="E94" i="5" l="1"/>
  <c r="F34" i="5"/>
  <c r="E32" i="5"/>
  <c r="E25" i="5"/>
  <c r="E28" i="5"/>
  <c r="E26" i="5"/>
  <c r="F29" i="5"/>
  <c r="F27" i="5"/>
  <c r="F25" i="5"/>
  <c r="E121" i="5" l="1"/>
  <c r="F123" i="5"/>
  <c r="E122" i="5"/>
  <c r="D122" i="5"/>
  <c r="F122" i="5" s="1"/>
  <c r="E58" i="5"/>
  <c r="E63" i="5"/>
  <c r="F65" i="5" l="1"/>
  <c r="D139" i="5" l="1"/>
  <c r="D37" i="5"/>
  <c r="D99" i="5"/>
  <c r="D97" i="5"/>
  <c r="D96" i="5"/>
  <c r="D79" i="5"/>
  <c r="D78" i="5"/>
  <c r="D19" i="5"/>
  <c r="D75" i="5"/>
  <c r="D36" i="5"/>
  <c r="E125" i="5" l="1"/>
  <c r="E115" i="5" s="1"/>
  <c r="E110" i="5"/>
  <c r="E109" i="5" s="1"/>
  <c r="F77" i="5" l="1"/>
  <c r="E76" i="5" l="1"/>
  <c r="D74" i="5"/>
  <c r="E37" i="5"/>
  <c r="D138" i="5"/>
  <c r="F138" i="5" s="1"/>
  <c r="D136" i="5"/>
  <c r="D135" i="5"/>
  <c r="F135" i="5" s="1"/>
  <c r="F132" i="5"/>
  <c r="E131" i="5"/>
  <c r="D131" i="5"/>
  <c r="F130" i="5"/>
  <c r="E129" i="5"/>
  <c r="D129" i="5"/>
  <c r="E128" i="5"/>
  <c r="F128" i="5" s="1"/>
  <c r="D126" i="5"/>
  <c r="F125" i="5"/>
  <c r="E124" i="5"/>
  <c r="D124" i="5"/>
  <c r="F121" i="5"/>
  <c r="E120" i="5"/>
  <c r="D120" i="5"/>
  <c r="F119" i="5"/>
  <c r="E118" i="5"/>
  <c r="D118" i="5"/>
  <c r="F117" i="5"/>
  <c r="E116" i="5"/>
  <c r="E114" i="5" s="1"/>
  <c r="F114" i="5" s="1"/>
  <c r="D116" i="5"/>
  <c r="F115" i="5"/>
  <c r="D113" i="5"/>
  <c r="F112" i="5"/>
  <c r="E111" i="5"/>
  <c r="D111" i="5"/>
  <c r="F110" i="5"/>
  <c r="D109" i="5"/>
  <c r="F109" i="5" s="1"/>
  <c r="F108" i="5"/>
  <c r="E107" i="5"/>
  <c r="F107" i="5" s="1"/>
  <c r="E106" i="5"/>
  <c r="F106" i="5" s="1"/>
  <c r="D105" i="5"/>
  <c r="F104" i="5"/>
  <c r="E103" i="5"/>
  <c r="F103" i="5" s="1"/>
  <c r="E102" i="5"/>
  <c r="F102" i="5" s="1"/>
  <c r="E101" i="5"/>
  <c r="F101" i="5" s="1"/>
  <c r="D100" i="5"/>
  <c r="C100" i="5"/>
  <c r="E99" i="5"/>
  <c r="F99" i="5" s="1"/>
  <c r="E98" i="5"/>
  <c r="E96" i="5" s="1"/>
  <c r="D98" i="5"/>
  <c r="D95" i="5"/>
  <c r="F94" i="5"/>
  <c r="E93" i="5"/>
  <c r="D93" i="5"/>
  <c r="F92" i="5"/>
  <c r="E91" i="5"/>
  <c r="D91" i="5"/>
  <c r="F91" i="5" s="1"/>
  <c r="E90" i="5"/>
  <c r="E89" i="5" s="1"/>
  <c r="D90" i="5"/>
  <c r="F90" i="5" s="1"/>
  <c r="E88" i="5"/>
  <c r="F88" i="5" s="1"/>
  <c r="D87" i="5"/>
  <c r="E86" i="5"/>
  <c r="F86" i="5" s="1"/>
  <c r="E85" i="5"/>
  <c r="F85" i="5" s="1"/>
  <c r="E84" i="5"/>
  <c r="F84" i="5" s="1"/>
  <c r="E83" i="5"/>
  <c r="F83" i="5" s="1"/>
  <c r="D80" i="5"/>
  <c r="F73" i="5"/>
  <c r="E72" i="5"/>
  <c r="F72" i="5" s="1"/>
  <c r="D71" i="5"/>
  <c r="F70" i="5"/>
  <c r="F69" i="5"/>
  <c r="E68" i="5"/>
  <c r="F68" i="5" s="1"/>
  <c r="E67" i="5"/>
  <c r="D67" i="5"/>
  <c r="F66" i="5"/>
  <c r="F63" i="5"/>
  <c r="E62" i="5"/>
  <c r="F62" i="5" s="1"/>
  <c r="F61" i="5"/>
  <c r="F60" i="5"/>
  <c r="E60" i="5"/>
  <c r="F59" i="5"/>
  <c r="F58" i="5"/>
  <c r="D56" i="5"/>
  <c r="D55" i="5"/>
  <c r="F55" i="5" s="1"/>
  <c r="E54" i="5"/>
  <c r="F54" i="5" s="1"/>
  <c r="F52" i="5"/>
  <c r="E51" i="5"/>
  <c r="F51" i="5" s="1"/>
  <c r="C48" i="5"/>
  <c r="D46" i="5"/>
  <c r="E45" i="5"/>
  <c r="F45" i="5" s="1"/>
  <c r="E44" i="5"/>
  <c r="F44" i="5" s="1"/>
  <c r="E43" i="5"/>
  <c r="F43" i="5" s="1"/>
  <c r="E42" i="5"/>
  <c r="F42" i="5" s="1"/>
  <c r="E41" i="5"/>
  <c r="F41" i="5" s="1"/>
  <c r="D39" i="5"/>
  <c r="C39" i="5"/>
  <c r="E38" i="5"/>
  <c r="F38" i="5" s="1"/>
  <c r="F37" i="5"/>
  <c r="D35" i="5"/>
  <c r="F33" i="5"/>
  <c r="F32" i="5"/>
  <c r="E31" i="5"/>
  <c r="F31" i="5" s="1"/>
  <c r="E30" i="5"/>
  <c r="F28" i="5"/>
  <c r="F26" i="5"/>
  <c r="D23" i="5"/>
  <c r="F22" i="5"/>
  <c r="E21" i="5"/>
  <c r="F21" i="5" s="1"/>
  <c r="D133" i="5"/>
  <c r="D18" i="5"/>
  <c r="F17" i="5"/>
  <c r="F16" i="5"/>
  <c r="E15" i="5"/>
  <c r="F15" i="5" s="1"/>
  <c r="E14" i="5"/>
  <c r="F14" i="5" s="1"/>
  <c r="E13" i="5"/>
  <c r="F13" i="5" s="1"/>
  <c r="D12" i="5"/>
  <c r="D11" i="5"/>
  <c r="D10" i="5"/>
  <c r="D9" i="5"/>
  <c r="F30" i="5" l="1"/>
  <c r="E24" i="5"/>
  <c r="E23" i="5" s="1"/>
  <c r="F23" i="5" s="1"/>
  <c r="F111" i="5"/>
  <c r="F116" i="5"/>
  <c r="E40" i="5"/>
  <c r="F40" i="5" s="1"/>
  <c r="F24" i="5"/>
  <c r="E39" i="5"/>
  <c r="F120" i="5"/>
  <c r="D134" i="5"/>
  <c r="E75" i="5"/>
  <c r="F76" i="5"/>
  <c r="E50" i="5"/>
  <c r="E127" i="5"/>
  <c r="F127" i="5" s="1"/>
  <c r="F131" i="5"/>
  <c r="D137" i="5"/>
  <c r="E53" i="5"/>
  <c r="E100" i="5"/>
  <c r="F100" i="5" s="1"/>
  <c r="E20" i="5"/>
  <c r="E113" i="5"/>
  <c r="E12" i="5"/>
  <c r="E11" i="5" s="1"/>
  <c r="E10" i="5" s="1"/>
  <c r="E9" i="5" s="1"/>
  <c r="E18" i="5" s="1"/>
  <c r="E105" i="5"/>
  <c r="F105" i="5" s="1"/>
  <c r="F118" i="5"/>
  <c r="F124" i="5"/>
  <c r="E126" i="5"/>
  <c r="F126" i="5" s="1"/>
  <c r="F11" i="5"/>
  <c r="F18" i="5"/>
  <c r="F39" i="5"/>
  <c r="F67" i="5"/>
  <c r="E71" i="5"/>
  <c r="F71" i="5" s="1"/>
  <c r="E87" i="5"/>
  <c r="E81" i="5" s="1"/>
  <c r="E80" i="5" s="1"/>
  <c r="F80" i="5" s="1"/>
  <c r="D89" i="5"/>
  <c r="F89" i="5" s="1"/>
  <c r="F93" i="5"/>
  <c r="F98" i="5"/>
  <c r="F129" i="5"/>
  <c r="E95" i="5"/>
  <c r="F95" i="5" s="1"/>
  <c r="F96" i="5"/>
  <c r="E36" i="5"/>
  <c r="E57" i="5"/>
  <c r="E82" i="5"/>
  <c r="E97" i="5"/>
  <c r="F97" i="5" s="1"/>
  <c r="F113" i="5" l="1"/>
  <c r="E78" i="5"/>
  <c r="F78" i="5" s="1"/>
  <c r="E74" i="5"/>
  <c r="F75" i="5"/>
  <c r="F50" i="5"/>
  <c r="E49" i="5"/>
  <c r="F20" i="5"/>
  <c r="F53" i="5"/>
  <c r="F81" i="5"/>
  <c r="F12" i="5"/>
  <c r="F9" i="5"/>
  <c r="F87" i="5"/>
  <c r="F10" i="5"/>
  <c r="E56" i="5"/>
  <c r="F56" i="5" s="1"/>
  <c r="F57" i="5"/>
  <c r="F82" i="5"/>
  <c r="E79" i="5"/>
  <c r="E35" i="5"/>
  <c r="F36" i="5"/>
  <c r="F74" i="5" l="1"/>
  <c r="F49" i="5"/>
  <c r="E48" i="5"/>
  <c r="F79" i="5"/>
  <c r="F35" i="5"/>
  <c r="F48" i="5" l="1"/>
  <c r="E47" i="5"/>
  <c r="E137" i="5"/>
  <c r="F137" i="5" s="1"/>
  <c r="E136" i="5"/>
  <c r="F139" i="5"/>
  <c r="F47" i="5" l="1"/>
  <c r="E46" i="5"/>
  <c r="E19" i="5" s="1"/>
  <c r="E134" i="5"/>
  <c r="F134" i="5" s="1"/>
  <c r="F136" i="5"/>
  <c r="F46" i="5" l="1"/>
  <c r="E133" i="5" l="1"/>
  <c r="F133" i="5" s="1"/>
  <c r="F19" i="5"/>
</calcChain>
</file>

<file path=xl/sharedStrings.xml><?xml version="1.0" encoding="utf-8"?>
<sst xmlns="http://schemas.openxmlformats.org/spreadsheetml/2006/main" count="207" uniqueCount="122">
  <si>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</si>
  <si>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</si>
  <si>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</si>
  <si>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</si>
  <si>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</si>
  <si>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</si>
  <si>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</si>
  <si>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</si>
  <si>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</si>
  <si>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</si>
  <si>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</si>
  <si>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</si>
  <si>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</si>
  <si>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</si>
  <si>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</si>
  <si>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</si>
  <si>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</si>
  <si>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</si>
  <si>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</si>
  <si>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0700000</t>
  </si>
  <si>
    <t>0710000</t>
  </si>
  <si>
    <t xml:space="preserve">             Додаток</t>
  </si>
  <si>
    <t>Департамент освіти і науки виконкому Криворізької міської ради</t>
  </si>
  <si>
    <t>0800000</t>
  </si>
  <si>
    <t>0810000</t>
  </si>
  <si>
    <t>Департамент розвитку інфраструктури міста виконкому Криворізької міської ради</t>
  </si>
  <si>
    <t>0712152</t>
  </si>
  <si>
    <t>2152</t>
  </si>
  <si>
    <t>Інші програми та заходи у сфері охорони здоров’я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</si>
  <si>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</si>
  <si>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</si>
  <si>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</si>
  <si>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</si>
  <si>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>9770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</si>
  <si>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</si>
  <si>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</si>
  <si>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1100000</t>
  </si>
  <si>
    <t>1110000</t>
  </si>
  <si>
    <t>Департамент у справах сім'ї, молоді та спорту виконкому Криворізької  міської ради</t>
  </si>
  <si>
    <t>Департамент соціальної політики виконкому Криворізької міської рад</t>
  </si>
  <si>
    <t>Інші заходи у сфері соціального захисту і соціального забезпечення</t>
  </si>
  <si>
    <t>0813242</t>
  </si>
  <si>
    <t>3242</t>
  </si>
  <si>
    <t>0819770</t>
  </si>
  <si>
    <t>Інша діяльність у сфері житлово-комунального господарства</t>
  </si>
  <si>
    <t>6090</t>
  </si>
  <si>
    <t xml:space="preserve">Затверджено на 2020 рік </t>
  </si>
  <si>
    <t>0611162</t>
  </si>
  <si>
    <t>1162</t>
  </si>
  <si>
    <t>Інші програми та заходи у сфері освіти</t>
  </si>
  <si>
    <t>0611090</t>
  </si>
  <si>
    <t>1090</t>
  </si>
  <si>
    <t>Надання позашкільної освіти закладами позашкільної освіти, заходи із позашкільної роботи з дітьми</t>
  </si>
  <si>
    <t>0617520</t>
  </si>
  <si>
    <t>7520</t>
  </si>
  <si>
    <t>Реалізація Національної програми інформатизації</t>
  </si>
  <si>
    <t>у тому числі за бюджетом Покровського району в місті Кривому Розі</t>
  </si>
  <si>
    <t>Управління капітального будівництва виконкому Криворізької міської ради</t>
  </si>
  <si>
    <t>Інші заходи, пов'язані з економічною діяльністю</t>
  </si>
  <si>
    <t>Департамент фінансів виконкому Криворізької міської ради</t>
  </si>
  <si>
    <t>Будівництво об'єктів житлово-комунального господарства</t>
  </si>
  <si>
    <t>1019770</t>
  </si>
  <si>
    <t>Керуюча справами виконкому</t>
  </si>
  <si>
    <t xml:space="preserve">  Тетяна Мала</t>
  </si>
  <si>
    <t>Будівництво медичних установ та закладів</t>
  </si>
  <si>
    <t>0712010</t>
  </si>
  <si>
    <t>2010</t>
  </si>
  <si>
    <t xml:space="preserve">Багатопрофільна стаціонарна медична допомога населенню </t>
  </si>
  <si>
    <t>Будівництво споруд, установ та закладів фізичної культури і спорту</t>
  </si>
  <si>
    <t>0617325</t>
  </si>
  <si>
    <t>7325</t>
  </si>
  <si>
    <t>у тому числі за бюджетом Центрально-Міського району в місті Кривому Розі</t>
  </si>
  <si>
    <t>у тому числі за бюджетом Інгулецького району в місті Кривому Розі</t>
  </si>
  <si>
    <t>1219770</t>
  </si>
  <si>
    <t>Доходи загального фонду, разом:</t>
  </si>
  <si>
    <t xml:space="preserve">Офіційні трансферти </t>
  </si>
  <si>
    <t>Від органів державного управління</t>
  </si>
  <si>
    <t>Субвенції з місцевих бюджетів іншим місцевим бюджетам</t>
  </si>
  <si>
    <t>Доходи загального та спеціального фондів, разом:</t>
  </si>
  <si>
    <t xml:space="preserve"> - на ремонт та придбання обладнання для їдалень (харчоблоків) закладів середньої освіти (видатки розвитку)</t>
  </si>
  <si>
    <t>Субвенція з місцевого бюджету за рахунок залишку коштів освітньої субвенції, що утворився на початок бюджетного періоду, з них:</t>
  </si>
  <si>
    <t xml:space="preserve"> - закупівля засобів навчання та облад-нання для навчальних кабінетів початкової школи (видатки розвитку)</t>
  </si>
  <si>
    <t xml:space="preserve"> - на придбання обладнання для оснащен-ня ресурсних кімнат (видатки розвитку)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</si>
  <si>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</si>
  <si>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Надання коштів для забезпечення гарантійних зобов’язань за позичальників, що отримали кредити під місцеві гарантії</t>
  </si>
  <si>
    <t>Повернення коштів, наданих для виконання гарантійних зобов’язань за позичальників, що отримали кредити під місцеві гарантії</t>
  </si>
  <si>
    <t>0813192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</si>
  <si>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</si>
  <si>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</si>
  <si>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0611020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</si>
  <si>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</si>
  <si>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</si>
  <si>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7640</t>
  </si>
  <si>
    <t>Заходи з енергозбереження</t>
  </si>
  <si>
    <t>0611010</t>
  </si>
  <si>
    <t>1010</t>
  </si>
  <si>
    <t>Надання дошкільної освіти</t>
  </si>
  <si>
    <t>0611070</t>
  </si>
  <si>
    <t>1070</t>
  </si>
  <si>
    <t>Надання загальної середньої освіти навчально-реабілітаційними центрами для дітей з особливими освітніми потребами,  зумовленими складними порушеннями розвитку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</si>
  <si>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</si>
  <si>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</si>
  <si>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</si>
  <si>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Управління комунальної власності міста виконкому Криворізької міської ради</t>
  </si>
  <si>
    <t xml:space="preserve">Управління комунальної власності міста виконкому Криворізької міської ради </t>
  </si>
  <si>
    <t>Виконавчий комітет Криворізької міської ради</t>
  </si>
  <si>
    <t>0217520</t>
  </si>
  <si>
    <t>Департамент адміністративних послуг виконкому Криворізької міської ради</t>
  </si>
  <si>
    <t>Реалізація інших заходів щодо соціально-економічного розвитку територій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</si>
  <si>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</si>
  <si>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</si>
  <si>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Експлуатація та технічне обслуговування житлового фонду</t>
  </si>
  <si>
    <t>Будівництво освітніх установ та закладів</t>
  </si>
  <si>
    <t>Департамент соціальної політики виконкому Криворізької міської ради</t>
  </si>
  <si>
    <t xml:space="preserve">Інші дотації з місцевого бюджету </t>
  </si>
  <si>
    <t>Будівництво інших об'єктів  комунальної власності</t>
  </si>
  <si>
    <t xml:space="preserve">у тому числі за бюджетом Центрально-Міського  району в місті Кривому Розі </t>
  </si>
  <si>
    <t xml:space="preserve">у тому числі за бюджетами  районів у місті Кривий Ріг </t>
  </si>
  <si>
    <t>Саксаганського</t>
  </si>
  <si>
    <t xml:space="preserve"> Інгулецького</t>
  </si>
  <si>
    <t>у тому числі комунальні послуги та енергоносії</t>
  </si>
  <si>
    <r>
      <t xml:space="preserve">           </t>
    </r>
    <r>
      <rPr>
        <i/>
        <sz val="18"/>
        <rFont val="Times New Roman"/>
        <family val="1"/>
        <charset val="204"/>
      </rPr>
      <t>17.06.2020 №304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</si>
</sst>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abSelected="1" zoomScale="87" zoomScaleNormal="87" zoomScaleSheetLayoutView="89" workbookViewId="0">
      <selection activeCell="D6" sqref="D6:D7"/>
    </sheetView>
  </sheetViews>
  <sheetFormatPr defaultRowHeight="12.75" x14ac:dyDescent="0.2"/>
  <cols>
    <col min="1" max="1" width="15.7109375" customWidth="1"/>
    <col min="2" max="2" width="12.85546875" customWidth="1"/>
    <col min="3" max="3" width="44.85546875" customWidth="1"/>
    <col min="4" max="4" width="19.85546875" customWidth="1"/>
    <col min="5" max="5" width="24" customWidth="1"/>
    <col min="6" max="6" width="20.57031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21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14</v>
      </c>
      <c r="E2" s="26"/>
      <c r="F2" s="25"/>
      <c r="G2" s="17"/>
    </row>
    <row r="3" spans="1:8" ht="18.75" customHeight="1" x14ac:dyDescent="0.35">
      <c r="A3" s="5"/>
      <c r="B3" s="5"/>
      <c r="C3" s="5"/>
      <c r="D3" s="16" t="s">
        <v>121</v>
      </c>
      <c r="E3" s="16"/>
      <c r="F3" s="17"/>
      <c r="G3" s="17"/>
    </row>
    <row r="4" spans="1:8" ht="54.6" customHeight="1" x14ac:dyDescent="0.25">
      <c r="A4" s="84" t="s">
        <v>29</v>
      </c>
      <c r="B4" s="84"/>
      <c r="C4" s="85"/>
      <c r="D4" s="85"/>
      <c r="E4" s="85"/>
      <c r="F4" s="85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0</v>
      </c>
      <c r="G5" s="4"/>
    </row>
    <row r="6" spans="1:8" ht="26.45" customHeight="1" x14ac:dyDescent="0.2">
      <c r="A6" s="86" t="s">
        <v>11</v>
      </c>
      <c r="B6" s="86" t="s">
        <v>16</v>
      </c>
      <c r="C6" s="86" t="s">
        <v>1</v>
      </c>
      <c r="D6" s="87" t="s">
        <v>46</v>
      </c>
      <c r="E6" s="87" t="s">
        <v>3</v>
      </c>
      <c r="F6" s="87" t="s">
        <v>30</v>
      </c>
      <c r="G6" s="22"/>
    </row>
    <row r="7" spans="1:8" ht="89.45" customHeight="1" x14ac:dyDescent="0.2">
      <c r="A7" s="86" t="s">
        <v>2</v>
      </c>
      <c r="B7" s="86"/>
      <c r="C7" s="86"/>
      <c r="D7" s="87"/>
      <c r="E7" s="87"/>
      <c r="F7" s="87"/>
      <c r="G7" s="22"/>
    </row>
    <row r="8" spans="1:8" ht="18.75" customHeight="1" x14ac:dyDescent="0.2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22"/>
    </row>
    <row r="9" spans="1:8" ht="35.450000000000003" customHeight="1" x14ac:dyDescent="0.3">
      <c r="A9" s="41"/>
      <c r="B9" s="41"/>
      <c r="C9" s="42" t="s">
        <v>74</v>
      </c>
      <c r="D9" s="43">
        <f>7170532998</f>
        <v>7170532998</v>
      </c>
      <c r="E9" s="43">
        <f>E10</f>
        <v>5655206</v>
      </c>
      <c r="F9" s="43">
        <f t="shared" ref="F9" si="0">D9+E9</f>
        <v>7176188204</v>
      </c>
      <c r="G9" s="22"/>
    </row>
    <row r="10" spans="1:8" ht="26.45" customHeight="1" x14ac:dyDescent="0.2">
      <c r="A10" s="80"/>
      <c r="B10" s="80">
        <v>40000000</v>
      </c>
      <c r="C10" s="67" t="s">
        <v>75</v>
      </c>
      <c r="D10" s="68">
        <f>1101394659</f>
        <v>1101394659</v>
      </c>
      <c r="E10" s="76">
        <f>E11</f>
        <v>5655206</v>
      </c>
      <c r="F10" s="73">
        <f>D10+E10</f>
        <v>1107049865</v>
      </c>
      <c r="G10" s="22"/>
    </row>
    <row r="11" spans="1:8" ht="28.15" customHeight="1" x14ac:dyDescent="0.2">
      <c r="A11" s="80"/>
      <c r="B11" s="80">
        <v>41000000</v>
      </c>
      <c r="C11" s="67" t="s">
        <v>76</v>
      </c>
      <c r="D11" s="68">
        <f>1101394659</f>
        <v>1101394659</v>
      </c>
      <c r="E11" s="76">
        <f>E12</f>
        <v>5655206</v>
      </c>
      <c r="F11" s="73">
        <f t="shared" ref="F11:F72" si="1">D11+E11</f>
        <v>1107049865</v>
      </c>
      <c r="G11" s="22"/>
    </row>
    <row r="12" spans="1:8" ht="34.15" customHeight="1" x14ac:dyDescent="0.2">
      <c r="A12" s="80"/>
      <c r="B12" s="80">
        <v>41050000</v>
      </c>
      <c r="C12" s="67" t="s">
        <v>77</v>
      </c>
      <c r="D12" s="68">
        <f>73324452</f>
        <v>73324452</v>
      </c>
      <c r="E12" s="76">
        <f>E13+E15</f>
        <v>5655206</v>
      </c>
      <c r="F12" s="73">
        <f t="shared" si="1"/>
        <v>78979658</v>
      </c>
      <c r="G12" s="22"/>
    </row>
    <row r="13" spans="1:8" ht="109.9" customHeight="1" x14ac:dyDescent="0.2">
      <c r="A13" s="80"/>
      <c r="B13" s="70">
        <v>41051400</v>
      </c>
      <c r="C13" s="71" t="s">
        <v>83</v>
      </c>
      <c r="D13" s="48">
        <v>11865079</v>
      </c>
      <c r="E13" s="77">
        <f>E14</f>
        <v>96606</v>
      </c>
      <c r="F13" s="75">
        <f t="shared" si="1"/>
        <v>11961685</v>
      </c>
      <c r="G13" s="22"/>
    </row>
    <row r="14" spans="1:8" ht="64.900000000000006" customHeight="1" x14ac:dyDescent="0.2">
      <c r="A14" s="80"/>
      <c r="B14" s="80"/>
      <c r="C14" s="72" t="s">
        <v>81</v>
      </c>
      <c r="D14" s="52">
        <v>11865079</v>
      </c>
      <c r="E14" s="78">
        <f>96606</f>
        <v>96606</v>
      </c>
      <c r="F14" s="74">
        <f t="shared" si="1"/>
        <v>11961685</v>
      </c>
      <c r="G14" s="22"/>
    </row>
    <row r="15" spans="1:8" ht="72" customHeight="1" x14ac:dyDescent="0.2">
      <c r="A15" s="80"/>
      <c r="B15" s="70">
        <v>41051100</v>
      </c>
      <c r="C15" s="71" t="s">
        <v>80</v>
      </c>
      <c r="D15" s="70">
        <v>0</v>
      </c>
      <c r="E15" s="77">
        <f>SUM(E16:E17)</f>
        <v>5558600</v>
      </c>
      <c r="F15" s="75">
        <f t="shared" si="1"/>
        <v>5558600</v>
      </c>
      <c r="G15" s="22"/>
    </row>
    <row r="16" spans="1:8" ht="38.450000000000003" customHeight="1" x14ac:dyDescent="0.2">
      <c r="A16" s="80"/>
      <c r="B16" s="80"/>
      <c r="C16" s="72" t="s">
        <v>82</v>
      </c>
      <c r="D16" s="69">
        <v>0</v>
      </c>
      <c r="E16" s="78">
        <v>558600</v>
      </c>
      <c r="F16" s="74">
        <f t="shared" si="1"/>
        <v>558600</v>
      </c>
      <c r="G16" s="22"/>
    </row>
    <row r="17" spans="1:8" ht="64.150000000000006" customHeight="1" x14ac:dyDescent="0.2">
      <c r="A17" s="80"/>
      <c r="B17" s="80"/>
      <c r="C17" s="72" t="s">
        <v>79</v>
      </c>
      <c r="D17" s="69">
        <v>0</v>
      </c>
      <c r="E17" s="78">
        <v>5000000</v>
      </c>
      <c r="F17" s="74">
        <f t="shared" si="1"/>
        <v>5000000</v>
      </c>
      <c r="G17" s="22"/>
    </row>
    <row r="18" spans="1:8" ht="42" customHeight="1" x14ac:dyDescent="0.3">
      <c r="A18" s="41"/>
      <c r="B18" s="41"/>
      <c r="C18" s="42" t="s">
        <v>78</v>
      </c>
      <c r="D18" s="43">
        <f>7409616276</f>
        <v>7409616276</v>
      </c>
      <c r="E18" s="43">
        <f>E9</f>
        <v>5655206</v>
      </c>
      <c r="F18" s="43">
        <f t="shared" si="1"/>
        <v>7415271482</v>
      </c>
      <c r="G18" s="22"/>
    </row>
    <row r="19" spans="1:8" ht="42" customHeight="1" x14ac:dyDescent="0.3">
      <c r="A19" s="41"/>
      <c r="B19" s="41"/>
      <c r="C19" s="42" t="s">
        <v>7</v>
      </c>
      <c r="D19" s="43">
        <f>778442+6265553952-1121000</f>
        <v>6265211394</v>
      </c>
      <c r="E19" s="43">
        <f>E20+E23+E35+E39+E46+E56+E67+E71+E74</f>
        <v>1280208</v>
      </c>
      <c r="F19" s="43">
        <f t="shared" si="1"/>
        <v>6266491602</v>
      </c>
      <c r="G19" s="30"/>
      <c r="H19" s="2"/>
    </row>
    <row r="20" spans="1:8" ht="42" customHeight="1" x14ac:dyDescent="0.2">
      <c r="A20" s="44" t="s">
        <v>17</v>
      </c>
      <c r="B20" s="45"/>
      <c r="C20" s="45" t="s">
        <v>105</v>
      </c>
      <c r="D20" s="46">
        <v>242916926</v>
      </c>
      <c r="E20" s="46">
        <f>E21</f>
        <v>182285</v>
      </c>
      <c r="F20" s="46">
        <f t="shared" si="1"/>
        <v>243099211</v>
      </c>
      <c r="G20" s="30"/>
      <c r="H20" s="2"/>
    </row>
    <row r="21" spans="1:8" ht="42" customHeight="1" x14ac:dyDescent="0.2">
      <c r="A21" s="44" t="s">
        <v>18</v>
      </c>
      <c r="B21" s="45"/>
      <c r="C21" s="45" t="s">
        <v>105</v>
      </c>
      <c r="D21" s="46">
        <v>241671691</v>
      </c>
      <c r="E21" s="46">
        <f>E22</f>
        <v>182285</v>
      </c>
      <c r="F21" s="46">
        <f t="shared" si="1"/>
        <v>241853976</v>
      </c>
      <c r="G21" s="30"/>
      <c r="H21" s="2"/>
    </row>
    <row r="22" spans="1:8" ht="38.450000000000003" customHeight="1" x14ac:dyDescent="0.2">
      <c r="A22" s="47" t="s">
        <v>106</v>
      </c>
      <c r="B22" s="47" t="s">
        <v>54</v>
      </c>
      <c r="C22" s="34" t="s">
        <v>55</v>
      </c>
      <c r="D22" s="48">
        <v>7768439</v>
      </c>
      <c r="E22" s="48">
        <v>182285</v>
      </c>
      <c r="F22" s="48">
        <f t="shared" si="1"/>
        <v>7950724</v>
      </c>
      <c r="G22" s="30"/>
      <c r="H22" s="2"/>
    </row>
    <row r="23" spans="1:8" ht="41.45" customHeight="1" x14ac:dyDescent="0.2">
      <c r="A23" s="44" t="s">
        <v>17</v>
      </c>
      <c r="B23" s="45"/>
      <c r="C23" s="45" t="s">
        <v>22</v>
      </c>
      <c r="D23" s="46">
        <f>D24</f>
        <v>2733637320</v>
      </c>
      <c r="E23" s="46">
        <f>E24</f>
        <v>960876</v>
      </c>
      <c r="F23" s="46">
        <f t="shared" si="1"/>
        <v>2734598196</v>
      </c>
      <c r="G23" s="30"/>
      <c r="H23" s="2"/>
    </row>
    <row r="24" spans="1:8" ht="42" customHeight="1" x14ac:dyDescent="0.2">
      <c r="A24" s="44" t="s">
        <v>18</v>
      </c>
      <c r="B24" s="45"/>
      <c r="C24" s="45" t="s">
        <v>22</v>
      </c>
      <c r="D24" s="46">
        <v>2733637320</v>
      </c>
      <c r="E24" s="46">
        <f>E26+E28+E30+E31+E32+E33+E34</f>
        <v>960876</v>
      </c>
      <c r="F24" s="46">
        <f t="shared" si="1"/>
        <v>2734598196</v>
      </c>
      <c r="G24" s="30"/>
      <c r="H24" s="2"/>
    </row>
    <row r="25" spans="1:8" ht="36" customHeight="1" x14ac:dyDescent="0.2">
      <c r="A25" s="55"/>
      <c r="B25" s="56"/>
      <c r="C25" s="56" t="s">
        <v>120</v>
      </c>
      <c r="D25" s="57">
        <v>259597316</v>
      </c>
      <c r="E25" s="57">
        <f>E27+E29</f>
        <v>-6270000</v>
      </c>
      <c r="F25" s="57">
        <f>D25+E25</f>
        <v>253327316</v>
      </c>
      <c r="G25" s="30"/>
      <c r="H25" s="2"/>
    </row>
    <row r="26" spans="1:8" ht="34.15" customHeight="1" x14ac:dyDescent="0.2">
      <c r="A26" s="47" t="s">
        <v>94</v>
      </c>
      <c r="B26" s="47" t="s">
        <v>95</v>
      </c>
      <c r="C26" s="34" t="s">
        <v>96</v>
      </c>
      <c r="D26" s="48">
        <v>866256774</v>
      </c>
      <c r="E26" s="48">
        <f>-200-1100-170+E27</f>
        <v>-1271470</v>
      </c>
      <c r="F26" s="48">
        <f t="shared" si="1"/>
        <v>864985304</v>
      </c>
      <c r="G26" s="30"/>
      <c r="H26" s="2"/>
    </row>
    <row r="27" spans="1:8" ht="34.15" customHeight="1" x14ac:dyDescent="0.2">
      <c r="A27" s="47"/>
      <c r="B27" s="47"/>
      <c r="C27" s="49" t="s">
        <v>120</v>
      </c>
      <c r="D27" s="82">
        <v>89696212</v>
      </c>
      <c r="E27" s="82">
        <v>-1270000</v>
      </c>
      <c r="F27" s="82">
        <f>D27+E27</f>
        <v>88426212</v>
      </c>
      <c r="G27" s="30"/>
      <c r="H27" s="2"/>
    </row>
    <row r="28" spans="1:8" ht="77.45" customHeight="1" x14ac:dyDescent="0.2">
      <c r="A28" s="47" t="s">
        <v>89</v>
      </c>
      <c r="B28" s="47" t="s">
        <v>90</v>
      </c>
      <c r="C28" s="34" t="s">
        <v>91</v>
      </c>
      <c r="D28" s="48">
        <v>1464907530</v>
      </c>
      <c r="E28" s="48">
        <f>-2200-4400+71928+3611451+E29</f>
        <v>-1323221</v>
      </c>
      <c r="F28" s="48">
        <f t="shared" si="1"/>
        <v>1463584309</v>
      </c>
      <c r="G28" s="30"/>
      <c r="H28" s="2"/>
    </row>
    <row r="29" spans="1:8" ht="36.6" customHeight="1" x14ac:dyDescent="0.2">
      <c r="A29" s="47"/>
      <c r="B29" s="47"/>
      <c r="C29" s="49" t="s">
        <v>120</v>
      </c>
      <c r="D29" s="82">
        <v>131706263</v>
      </c>
      <c r="E29" s="82">
        <v>-5000000</v>
      </c>
      <c r="F29" s="82">
        <f>D29+E29</f>
        <v>126706263</v>
      </c>
      <c r="G29" s="30"/>
      <c r="H29" s="2"/>
    </row>
    <row r="30" spans="1:8" ht="101.45" customHeight="1" x14ac:dyDescent="0.2">
      <c r="A30" s="47" t="s">
        <v>97</v>
      </c>
      <c r="B30" s="47" t="s">
        <v>98</v>
      </c>
      <c r="C30" s="34" t="s">
        <v>99</v>
      </c>
      <c r="D30" s="48">
        <v>13020910</v>
      </c>
      <c r="E30" s="48">
        <f>440+24227</f>
        <v>24667</v>
      </c>
      <c r="F30" s="48">
        <f t="shared" si="1"/>
        <v>13045577</v>
      </c>
      <c r="G30" s="30"/>
      <c r="H30" s="2"/>
    </row>
    <row r="31" spans="1:8" ht="57" customHeight="1" x14ac:dyDescent="0.2">
      <c r="A31" s="47" t="s">
        <v>50</v>
      </c>
      <c r="B31" s="47" t="s">
        <v>51</v>
      </c>
      <c r="C31" s="34" t="s">
        <v>52</v>
      </c>
      <c r="D31" s="48">
        <v>151274466</v>
      </c>
      <c r="E31" s="48">
        <f>-1100</f>
        <v>-1100</v>
      </c>
      <c r="F31" s="48">
        <f t="shared" si="1"/>
        <v>151273366</v>
      </c>
      <c r="G31" s="30"/>
      <c r="H31" s="2"/>
    </row>
    <row r="32" spans="1:8" ht="30" customHeight="1" x14ac:dyDescent="0.2">
      <c r="A32" s="47" t="s">
        <v>47</v>
      </c>
      <c r="B32" s="47" t="s">
        <v>48</v>
      </c>
      <c r="C32" s="34" t="s">
        <v>49</v>
      </c>
      <c r="D32" s="48">
        <v>37593533</v>
      </c>
      <c r="E32" s="48">
        <f>-34144+4144+938000</f>
        <v>908000</v>
      </c>
      <c r="F32" s="48">
        <f t="shared" si="1"/>
        <v>38501533</v>
      </c>
      <c r="G32" s="30"/>
      <c r="H32" s="2"/>
    </row>
    <row r="33" spans="1:8" ht="64.900000000000006" customHeight="1" x14ac:dyDescent="0.2">
      <c r="A33" s="47" t="s">
        <v>100</v>
      </c>
      <c r="B33" s="47" t="s">
        <v>101</v>
      </c>
      <c r="C33" s="34" t="s">
        <v>102</v>
      </c>
      <c r="D33" s="48">
        <v>114317590</v>
      </c>
      <c r="E33" s="48">
        <v>-175000</v>
      </c>
      <c r="F33" s="48">
        <f t="shared" si="1"/>
        <v>114142590</v>
      </c>
      <c r="G33" s="30"/>
      <c r="H33" s="2"/>
    </row>
    <row r="34" spans="1:8" ht="39" customHeight="1" x14ac:dyDescent="0.2">
      <c r="A34" s="47" t="s">
        <v>53</v>
      </c>
      <c r="B34" s="47" t="s">
        <v>54</v>
      </c>
      <c r="C34" s="34" t="s">
        <v>55</v>
      </c>
      <c r="D34" s="48">
        <v>8741268</v>
      </c>
      <c r="E34" s="48">
        <v>2799000</v>
      </c>
      <c r="F34" s="48">
        <f t="shared" si="1"/>
        <v>11540268</v>
      </c>
      <c r="G34" s="30"/>
      <c r="H34" s="2"/>
    </row>
    <row r="35" spans="1:8" ht="40.15" customHeight="1" x14ac:dyDescent="0.2">
      <c r="A35" s="44" t="s">
        <v>19</v>
      </c>
      <c r="B35" s="45"/>
      <c r="C35" s="45" t="s">
        <v>12</v>
      </c>
      <c r="D35" s="46">
        <f>D36</f>
        <v>453240337</v>
      </c>
      <c r="E35" s="46">
        <f>E36</f>
        <v>-274996</v>
      </c>
      <c r="F35" s="46">
        <f t="shared" si="1"/>
        <v>452965341</v>
      </c>
      <c r="G35" s="30"/>
      <c r="H35" s="2"/>
    </row>
    <row r="36" spans="1:8" ht="37.15" customHeight="1" x14ac:dyDescent="0.2">
      <c r="A36" s="44" t="s">
        <v>20</v>
      </c>
      <c r="B36" s="45"/>
      <c r="C36" s="45" t="s">
        <v>12</v>
      </c>
      <c r="D36" s="46">
        <f>442852052+10388285</f>
        <v>453240337</v>
      </c>
      <c r="E36" s="46">
        <f>SUM(E37:E38)</f>
        <v>-274996</v>
      </c>
      <c r="F36" s="46">
        <f t="shared" si="1"/>
        <v>452965341</v>
      </c>
      <c r="G36" s="37"/>
      <c r="H36" s="37"/>
    </row>
    <row r="37" spans="1:8" ht="37.15" customHeight="1" x14ac:dyDescent="0.2">
      <c r="A37" s="47" t="s">
        <v>65</v>
      </c>
      <c r="B37" s="47" t="s">
        <v>66</v>
      </c>
      <c r="C37" s="34" t="s">
        <v>67</v>
      </c>
      <c r="D37" s="48">
        <f>277055448+10388285</f>
        <v>287443733</v>
      </c>
      <c r="E37" s="48">
        <f>3100+71904</f>
        <v>75004</v>
      </c>
      <c r="F37" s="48">
        <f t="shared" si="1"/>
        <v>287518737</v>
      </c>
      <c r="G37" s="37"/>
      <c r="H37" s="37"/>
    </row>
    <row r="38" spans="1:8" ht="41.45" customHeight="1" x14ac:dyDescent="0.2">
      <c r="A38" s="47" t="s">
        <v>26</v>
      </c>
      <c r="B38" s="47" t="s">
        <v>27</v>
      </c>
      <c r="C38" s="34" t="s">
        <v>28</v>
      </c>
      <c r="D38" s="48">
        <v>16081672</v>
      </c>
      <c r="E38" s="48">
        <f>-3100-150000-10000-6900-180000</f>
        <v>-350000</v>
      </c>
      <c r="F38" s="48">
        <f t="shared" si="1"/>
        <v>15731672</v>
      </c>
      <c r="G38" s="36"/>
      <c r="H38" s="36"/>
    </row>
    <row r="39" spans="1:8" ht="45" customHeight="1" x14ac:dyDescent="0.2">
      <c r="A39" s="44" t="s">
        <v>23</v>
      </c>
      <c r="B39" s="45"/>
      <c r="C39" s="45" t="str">
        <f>C40</f>
        <v>Департамент соціальної політики виконкому Криворізької міської рад</v>
      </c>
      <c r="D39" s="46">
        <f>D40</f>
        <v>426663989</v>
      </c>
      <c r="E39" s="46">
        <f>E40</f>
        <v>35500</v>
      </c>
      <c r="F39" s="46">
        <f t="shared" si="1"/>
        <v>426699489</v>
      </c>
      <c r="G39" s="36"/>
      <c r="H39" s="36"/>
    </row>
    <row r="40" spans="1:8" ht="45" customHeight="1" x14ac:dyDescent="0.2">
      <c r="A40" s="44" t="s">
        <v>24</v>
      </c>
      <c r="B40" s="45"/>
      <c r="C40" s="45" t="s">
        <v>39</v>
      </c>
      <c r="D40" s="46">
        <v>426663989</v>
      </c>
      <c r="E40" s="46">
        <f>SUM(E41:E43)</f>
        <v>35500</v>
      </c>
      <c r="F40" s="46">
        <f t="shared" si="1"/>
        <v>426699489</v>
      </c>
      <c r="G40" s="36"/>
      <c r="H40" s="36"/>
    </row>
    <row r="41" spans="1:8" ht="81" customHeight="1" x14ac:dyDescent="0.2">
      <c r="A41" s="65" t="s">
        <v>86</v>
      </c>
      <c r="B41" s="47" t="s">
        <v>87</v>
      </c>
      <c r="C41" s="79" t="s">
        <v>88</v>
      </c>
      <c r="D41" s="48">
        <v>1170311</v>
      </c>
      <c r="E41" s="48">
        <f>5000</f>
        <v>5000</v>
      </c>
      <c r="F41" s="48">
        <f t="shared" si="1"/>
        <v>1175311</v>
      </c>
      <c r="G41" s="36"/>
      <c r="H41" s="36"/>
    </row>
    <row r="42" spans="1:8" ht="45" customHeight="1" x14ac:dyDescent="0.2">
      <c r="A42" s="65" t="s">
        <v>41</v>
      </c>
      <c r="B42" s="47" t="s">
        <v>42</v>
      </c>
      <c r="C42" s="34" t="s">
        <v>40</v>
      </c>
      <c r="D42" s="48">
        <v>148281537</v>
      </c>
      <c r="E42" s="48">
        <f>-5000+7400+7500+5600</f>
        <v>15500</v>
      </c>
      <c r="F42" s="48">
        <f t="shared" si="1"/>
        <v>148297037</v>
      </c>
      <c r="G42" s="36"/>
      <c r="H42" s="36"/>
    </row>
    <row r="43" spans="1:8" ht="41.45" customHeight="1" x14ac:dyDescent="0.2">
      <c r="A43" s="47" t="s">
        <v>43</v>
      </c>
      <c r="B43" s="47" t="s">
        <v>33</v>
      </c>
      <c r="C43" s="34" t="s">
        <v>34</v>
      </c>
      <c r="D43" s="48">
        <v>195564</v>
      </c>
      <c r="E43" s="48">
        <f>E44</f>
        <v>15000</v>
      </c>
      <c r="F43" s="48">
        <f t="shared" si="1"/>
        <v>210564</v>
      </c>
      <c r="G43" s="36"/>
      <c r="H43" s="36"/>
    </row>
    <row r="44" spans="1:8" ht="111" customHeight="1" x14ac:dyDescent="0.2">
      <c r="A44" s="47"/>
      <c r="B44" s="47"/>
      <c r="C44" s="51" t="s">
        <v>35</v>
      </c>
      <c r="D44" s="52">
        <v>110000</v>
      </c>
      <c r="E44" s="52">
        <f>E45</f>
        <v>15000</v>
      </c>
      <c r="F44" s="52">
        <f t="shared" si="1"/>
        <v>125000</v>
      </c>
      <c r="G44" s="36"/>
      <c r="H44" s="36"/>
    </row>
    <row r="45" spans="1:8" ht="53.45" customHeight="1" x14ac:dyDescent="0.2">
      <c r="A45" s="47"/>
      <c r="B45" s="47"/>
      <c r="C45" s="51" t="s">
        <v>71</v>
      </c>
      <c r="D45" s="52">
        <v>50000</v>
      </c>
      <c r="E45" s="52">
        <f>15000</f>
        <v>15000</v>
      </c>
      <c r="F45" s="52">
        <f t="shared" si="1"/>
        <v>65000</v>
      </c>
      <c r="G45" s="36"/>
      <c r="H45" s="36"/>
    </row>
    <row r="46" spans="1:8" ht="46.15" customHeight="1" x14ac:dyDescent="0.2">
      <c r="A46" s="50">
        <v>1000000</v>
      </c>
      <c r="B46" s="45"/>
      <c r="C46" s="45" t="s">
        <v>13</v>
      </c>
      <c r="D46" s="46">
        <f>D47</f>
        <v>270896520</v>
      </c>
      <c r="E46" s="46">
        <f>E47</f>
        <v>-40000</v>
      </c>
      <c r="F46" s="46">
        <f t="shared" si="1"/>
        <v>270856520</v>
      </c>
      <c r="G46" s="37"/>
      <c r="H46" s="2"/>
    </row>
    <row r="47" spans="1:8" ht="43.15" customHeight="1" x14ac:dyDescent="0.2">
      <c r="A47" s="50">
        <v>1010000</v>
      </c>
      <c r="B47" s="45"/>
      <c r="C47" s="45" t="s">
        <v>13</v>
      </c>
      <c r="D47" s="46">
        <v>270896520</v>
      </c>
      <c r="E47" s="46">
        <f>SUM(E48:E53)</f>
        <v>-40000</v>
      </c>
      <c r="F47" s="46">
        <f t="shared" si="1"/>
        <v>270856520</v>
      </c>
      <c r="G47" s="37"/>
      <c r="H47" s="2"/>
    </row>
    <row r="48" spans="1:8" ht="60" hidden="1" customHeight="1" x14ac:dyDescent="0.2">
      <c r="A48" s="44" t="s">
        <v>36</v>
      </c>
      <c r="B48" s="45"/>
      <c r="C48" s="45" t="str">
        <f>C49</f>
        <v>Департамент у справах сім'ї, молоді та спорту виконкому Криворізької  міської ради</v>
      </c>
      <c r="D48" s="46"/>
      <c r="E48" s="46">
        <f>E49</f>
        <v>0</v>
      </c>
      <c r="F48" s="46">
        <f t="shared" si="1"/>
        <v>0</v>
      </c>
      <c r="G48" s="37"/>
      <c r="H48" s="2"/>
    </row>
    <row r="49" spans="1:9" ht="63.6" hidden="1" customHeight="1" x14ac:dyDescent="0.2">
      <c r="A49" s="44" t="s">
        <v>37</v>
      </c>
      <c r="B49" s="45"/>
      <c r="C49" s="45" t="s">
        <v>38</v>
      </c>
      <c r="D49" s="46"/>
      <c r="E49" s="46">
        <f>SUM(E50:E50)</f>
        <v>0</v>
      </c>
      <c r="F49" s="46">
        <f t="shared" si="1"/>
        <v>0</v>
      </c>
      <c r="G49" s="37"/>
      <c r="H49" s="2"/>
    </row>
    <row r="50" spans="1:9" ht="39.6" hidden="1" customHeight="1" x14ac:dyDescent="0.2">
      <c r="A50" s="40">
        <v>1119770</v>
      </c>
      <c r="B50" s="40">
        <v>9770</v>
      </c>
      <c r="C50" s="34" t="s">
        <v>34</v>
      </c>
      <c r="D50" s="48"/>
      <c r="E50" s="48">
        <f>E51</f>
        <v>0</v>
      </c>
      <c r="F50" s="48">
        <f t="shared" si="1"/>
        <v>0</v>
      </c>
      <c r="G50" s="37"/>
      <c r="H50" s="2"/>
    </row>
    <row r="51" spans="1:9" ht="118.9" hidden="1" customHeight="1" x14ac:dyDescent="0.2">
      <c r="A51" s="47"/>
      <c r="B51" s="47"/>
      <c r="C51" s="51" t="s">
        <v>35</v>
      </c>
      <c r="D51" s="52"/>
      <c r="E51" s="52">
        <f>E52</f>
        <v>0</v>
      </c>
      <c r="F51" s="52">
        <f t="shared" si="1"/>
        <v>0</v>
      </c>
      <c r="G51" s="37"/>
      <c r="H51" s="2"/>
    </row>
    <row r="52" spans="1:9" ht="53.45" hidden="1" customHeight="1" x14ac:dyDescent="0.2">
      <c r="A52" s="47"/>
      <c r="B52" s="47"/>
      <c r="C52" s="66" t="s">
        <v>56</v>
      </c>
      <c r="D52" s="52"/>
      <c r="E52" s="52"/>
      <c r="F52" s="52">
        <f t="shared" si="1"/>
        <v>0</v>
      </c>
      <c r="G52" s="37"/>
      <c r="H52" s="2"/>
    </row>
    <row r="53" spans="1:9" ht="39" customHeight="1" x14ac:dyDescent="0.2">
      <c r="A53" s="47" t="s">
        <v>61</v>
      </c>
      <c r="B53" s="47" t="s">
        <v>33</v>
      </c>
      <c r="C53" s="34" t="s">
        <v>34</v>
      </c>
      <c r="D53" s="48">
        <v>575210</v>
      </c>
      <c r="E53" s="48">
        <f>E54</f>
        <v>-40000</v>
      </c>
      <c r="F53" s="48">
        <f t="shared" si="1"/>
        <v>535210</v>
      </c>
      <c r="G53" s="37"/>
      <c r="H53" s="2"/>
    </row>
    <row r="54" spans="1:9" ht="111.6" customHeight="1" x14ac:dyDescent="0.2">
      <c r="A54" s="47"/>
      <c r="B54" s="47"/>
      <c r="C54" s="51" t="s">
        <v>35</v>
      </c>
      <c r="D54" s="52">
        <v>189500</v>
      </c>
      <c r="E54" s="52">
        <f>E55</f>
        <v>-40000</v>
      </c>
      <c r="F54" s="52">
        <f t="shared" si="1"/>
        <v>149500</v>
      </c>
      <c r="G54" s="37"/>
      <c r="H54" s="2"/>
    </row>
    <row r="55" spans="1:9" ht="53.45" customHeight="1" x14ac:dyDescent="0.2">
      <c r="A55" s="47"/>
      <c r="B55" s="47"/>
      <c r="C55" s="51" t="s">
        <v>72</v>
      </c>
      <c r="D55" s="52">
        <f>40000</f>
        <v>40000</v>
      </c>
      <c r="E55" s="52">
        <v>-40000</v>
      </c>
      <c r="F55" s="52">
        <f t="shared" si="1"/>
        <v>0</v>
      </c>
      <c r="G55" s="37"/>
      <c r="H55" s="2"/>
    </row>
    <row r="56" spans="1:9" ht="64.150000000000006" customHeight="1" x14ac:dyDescent="0.2">
      <c r="A56" s="50">
        <v>1200000</v>
      </c>
      <c r="B56" s="45"/>
      <c r="C56" s="45" t="s">
        <v>25</v>
      </c>
      <c r="D56" s="46">
        <f>D57</f>
        <v>831396153</v>
      </c>
      <c r="E56" s="46">
        <f>E57</f>
        <v>403828</v>
      </c>
      <c r="F56" s="46">
        <f t="shared" si="1"/>
        <v>831799981</v>
      </c>
      <c r="G56" s="30"/>
      <c r="H56" s="2"/>
    </row>
    <row r="57" spans="1:9" ht="59.45" customHeight="1" x14ac:dyDescent="0.2">
      <c r="A57" s="50">
        <v>1210000</v>
      </c>
      <c r="B57" s="45"/>
      <c r="C57" s="45" t="s">
        <v>25</v>
      </c>
      <c r="D57" s="46">
        <v>831396153</v>
      </c>
      <c r="E57" s="46">
        <f>SUM(E58:E62)</f>
        <v>403828</v>
      </c>
      <c r="F57" s="46">
        <f t="shared" si="1"/>
        <v>831799981</v>
      </c>
      <c r="G57" s="37"/>
      <c r="H57" s="2"/>
      <c r="I57" s="33"/>
    </row>
    <row r="58" spans="1:9" ht="39" customHeight="1" x14ac:dyDescent="0.2">
      <c r="A58" s="64">
        <v>1216090</v>
      </c>
      <c r="B58" s="47" t="s">
        <v>45</v>
      </c>
      <c r="C58" s="34" t="s">
        <v>44</v>
      </c>
      <c r="D58" s="48">
        <v>47878486</v>
      </c>
      <c r="E58" s="48">
        <f>-72051-15000+380000+80100-17500</f>
        <v>355549</v>
      </c>
      <c r="F58" s="48">
        <f t="shared" si="1"/>
        <v>48234035</v>
      </c>
      <c r="G58" s="30"/>
      <c r="H58" s="2"/>
    </row>
    <row r="59" spans="1:9" ht="61.15" customHeight="1" x14ac:dyDescent="0.2">
      <c r="A59" s="64">
        <v>1217461</v>
      </c>
      <c r="B59" s="47" t="s">
        <v>110</v>
      </c>
      <c r="C59" s="34" t="s">
        <v>109</v>
      </c>
      <c r="D59" s="48">
        <v>445066540</v>
      </c>
      <c r="E59" s="48">
        <v>-630000</v>
      </c>
      <c r="F59" s="48">
        <f t="shared" si="1"/>
        <v>444436540</v>
      </c>
      <c r="G59" s="30"/>
      <c r="H59" s="2"/>
    </row>
    <row r="60" spans="1:9" ht="24.6" customHeight="1" x14ac:dyDescent="0.2">
      <c r="A60" s="64">
        <v>1217640</v>
      </c>
      <c r="B60" s="47" t="s">
        <v>92</v>
      </c>
      <c r="C60" s="34" t="s">
        <v>93</v>
      </c>
      <c r="D60" s="48">
        <v>12809000</v>
      </c>
      <c r="E60" s="48">
        <f>-800-300-3400</f>
        <v>-4500</v>
      </c>
      <c r="F60" s="48">
        <f t="shared" si="1"/>
        <v>12804500</v>
      </c>
      <c r="G60" s="30"/>
      <c r="H60" s="2"/>
    </row>
    <row r="61" spans="1:9" ht="39" customHeight="1" x14ac:dyDescent="0.2">
      <c r="A61" s="64">
        <v>1217693</v>
      </c>
      <c r="B61" s="40">
        <v>7693</v>
      </c>
      <c r="C61" s="34" t="s">
        <v>58</v>
      </c>
      <c r="D61" s="48">
        <v>2863000</v>
      </c>
      <c r="E61" s="48">
        <v>625279</v>
      </c>
      <c r="F61" s="48">
        <f t="shared" si="1"/>
        <v>3488279</v>
      </c>
      <c r="G61" s="30"/>
      <c r="H61" s="2"/>
    </row>
    <row r="62" spans="1:9" ht="39" customHeight="1" x14ac:dyDescent="0.2">
      <c r="A62" s="47" t="s">
        <v>73</v>
      </c>
      <c r="B62" s="47" t="s">
        <v>33</v>
      </c>
      <c r="C62" s="34" t="s">
        <v>34</v>
      </c>
      <c r="D62" s="48">
        <v>3196097</v>
      </c>
      <c r="E62" s="48">
        <f>E63</f>
        <v>57500</v>
      </c>
      <c r="F62" s="48">
        <f t="shared" si="1"/>
        <v>3253597</v>
      </c>
      <c r="G62" s="30"/>
      <c r="H62" s="2"/>
    </row>
    <row r="63" spans="1:9" ht="111.6" customHeight="1" x14ac:dyDescent="0.2">
      <c r="A63" s="47"/>
      <c r="B63" s="47"/>
      <c r="C63" s="51" t="s">
        <v>35</v>
      </c>
      <c r="D63" s="52">
        <v>566000</v>
      </c>
      <c r="E63" s="52">
        <f>SUM(E65:E66)</f>
        <v>57500</v>
      </c>
      <c r="F63" s="52">
        <f t="shared" si="1"/>
        <v>623500</v>
      </c>
      <c r="G63" s="30"/>
      <c r="H63" s="2"/>
    </row>
    <row r="64" spans="1:9" ht="35.450000000000003" customHeight="1" x14ac:dyDescent="0.2">
      <c r="A64" s="47"/>
      <c r="B64" s="47"/>
      <c r="C64" s="51" t="s">
        <v>117</v>
      </c>
      <c r="D64" s="52"/>
      <c r="E64" s="52"/>
      <c r="F64" s="52"/>
      <c r="G64" s="30"/>
      <c r="H64" s="2"/>
    </row>
    <row r="65" spans="1:8" ht="23.45" customHeight="1" x14ac:dyDescent="0.2">
      <c r="A65" s="47"/>
      <c r="B65" s="47"/>
      <c r="C65" s="51" t="s">
        <v>118</v>
      </c>
      <c r="D65" s="52">
        <v>185000</v>
      </c>
      <c r="E65" s="52">
        <v>17500</v>
      </c>
      <c r="F65" s="52">
        <f t="shared" ref="F65" si="2">D65+E65</f>
        <v>202500</v>
      </c>
      <c r="G65" s="30"/>
      <c r="H65" s="2"/>
    </row>
    <row r="66" spans="1:8" ht="26.45" customHeight="1" x14ac:dyDescent="0.2">
      <c r="A66" s="47"/>
      <c r="B66" s="47"/>
      <c r="C66" s="51" t="s">
        <v>119</v>
      </c>
      <c r="D66" s="52">
        <v>0</v>
      </c>
      <c r="E66" s="52">
        <v>40000</v>
      </c>
      <c r="F66" s="52">
        <f t="shared" si="1"/>
        <v>40000</v>
      </c>
      <c r="G66" s="30"/>
      <c r="H66" s="2"/>
    </row>
    <row r="67" spans="1:8" ht="59.45" customHeight="1" x14ac:dyDescent="0.2">
      <c r="A67" s="50">
        <v>3100000</v>
      </c>
      <c r="B67" s="45"/>
      <c r="C67" s="45" t="s">
        <v>103</v>
      </c>
      <c r="D67" s="46">
        <f>D68</f>
        <v>2110815</v>
      </c>
      <c r="E67" s="46">
        <f>E68</f>
        <v>0</v>
      </c>
      <c r="F67" s="46">
        <f t="shared" si="1"/>
        <v>2110815</v>
      </c>
      <c r="G67" s="30"/>
      <c r="H67" s="2"/>
    </row>
    <row r="68" spans="1:8" ht="62.45" customHeight="1" x14ac:dyDescent="0.2">
      <c r="A68" s="50">
        <v>3110000</v>
      </c>
      <c r="B68" s="45"/>
      <c r="C68" s="45" t="s">
        <v>104</v>
      </c>
      <c r="D68" s="46">
        <v>2110815</v>
      </c>
      <c r="E68" s="46">
        <f>SUM(E69:E70)</f>
        <v>0</v>
      </c>
      <c r="F68" s="46">
        <f t="shared" si="1"/>
        <v>2110815</v>
      </c>
      <c r="G68" s="30"/>
      <c r="H68" s="2"/>
    </row>
    <row r="69" spans="1:8" ht="37.15" customHeight="1" x14ac:dyDescent="0.2">
      <c r="A69" s="64">
        <v>3117693</v>
      </c>
      <c r="B69" s="40">
        <v>7693</v>
      </c>
      <c r="C69" s="34" t="s">
        <v>58</v>
      </c>
      <c r="D69" s="48">
        <v>2050815</v>
      </c>
      <c r="E69" s="48">
        <v>-5600</v>
      </c>
      <c r="F69" s="48">
        <f t="shared" si="1"/>
        <v>2045215</v>
      </c>
      <c r="G69" s="30"/>
      <c r="H69" s="2"/>
    </row>
    <row r="70" spans="1:8" ht="43.9" customHeight="1" x14ac:dyDescent="0.2">
      <c r="A70" s="64">
        <v>3116090</v>
      </c>
      <c r="B70" s="40">
        <v>6090</v>
      </c>
      <c r="C70" s="34" t="s">
        <v>44</v>
      </c>
      <c r="D70" s="48">
        <v>0</v>
      </c>
      <c r="E70" s="48">
        <v>5600</v>
      </c>
      <c r="F70" s="48">
        <f t="shared" si="1"/>
        <v>5600</v>
      </c>
      <c r="G70" s="30"/>
      <c r="H70" s="2"/>
    </row>
    <row r="71" spans="1:8" ht="60.6" customHeight="1" x14ac:dyDescent="0.2">
      <c r="A71" s="50">
        <v>3400000</v>
      </c>
      <c r="B71" s="45"/>
      <c r="C71" s="45" t="s">
        <v>107</v>
      </c>
      <c r="D71" s="46">
        <f>D72</f>
        <v>1359400</v>
      </c>
      <c r="E71" s="46">
        <f>E72</f>
        <v>-182285</v>
      </c>
      <c r="F71" s="46">
        <f t="shared" si="1"/>
        <v>1177115</v>
      </c>
      <c r="G71" s="30"/>
      <c r="H71" s="2"/>
    </row>
    <row r="72" spans="1:8" ht="56.45" customHeight="1" x14ac:dyDescent="0.2">
      <c r="A72" s="50">
        <v>3410000</v>
      </c>
      <c r="B72" s="45"/>
      <c r="C72" s="45" t="s">
        <v>107</v>
      </c>
      <c r="D72" s="46">
        <v>1359400</v>
      </c>
      <c r="E72" s="46">
        <f>SUM(E73:E73)</f>
        <v>-182285</v>
      </c>
      <c r="F72" s="46">
        <f t="shared" si="1"/>
        <v>1177115</v>
      </c>
      <c r="G72" s="30"/>
      <c r="H72" s="2"/>
    </row>
    <row r="73" spans="1:8" ht="42.6" customHeight="1" x14ac:dyDescent="0.2">
      <c r="A73" s="64">
        <v>3417520</v>
      </c>
      <c r="B73" s="40">
        <v>7520</v>
      </c>
      <c r="C73" s="34" t="s">
        <v>55</v>
      </c>
      <c r="D73" s="48">
        <v>840900</v>
      </c>
      <c r="E73" s="48">
        <v>-182285</v>
      </c>
      <c r="F73" s="48">
        <f t="shared" ref="F73:F136" si="3">D73+E73</f>
        <v>658615</v>
      </c>
      <c r="G73" s="30"/>
      <c r="H73" s="2"/>
    </row>
    <row r="74" spans="1:8" ht="42.6" customHeight="1" x14ac:dyDescent="0.2">
      <c r="A74" s="50">
        <v>3700000</v>
      </c>
      <c r="B74" s="45"/>
      <c r="C74" s="45" t="s">
        <v>59</v>
      </c>
      <c r="D74" s="46">
        <f>D75</f>
        <v>669527501</v>
      </c>
      <c r="E74" s="46">
        <f>E75</f>
        <v>195000</v>
      </c>
      <c r="F74" s="46">
        <f t="shared" ref="F74:F77" si="4">D74+E74</f>
        <v>669722501</v>
      </c>
      <c r="G74" s="30"/>
      <c r="H74" s="2"/>
    </row>
    <row r="75" spans="1:8" ht="42.6" customHeight="1" x14ac:dyDescent="0.2">
      <c r="A75" s="50">
        <v>3710000</v>
      </c>
      <c r="B75" s="45"/>
      <c r="C75" s="45" t="s">
        <v>59</v>
      </c>
      <c r="D75" s="46">
        <f>681036786-11509285</f>
        <v>669527501</v>
      </c>
      <c r="E75" s="46">
        <f>E76</f>
        <v>195000</v>
      </c>
      <c r="F75" s="46">
        <f t="shared" si="4"/>
        <v>669722501</v>
      </c>
      <c r="G75" s="30"/>
      <c r="H75" s="2"/>
    </row>
    <row r="76" spans="1:8" ht="33.6" customHeight="1" x14ac:dyDescent="0.2">
      <c r="A76" s="64">
        <v>3719150</v>
      </c>
      <c r="B76" s="40">
        <v>9150</v>
      </c>
      <c r="C76" s="34" t="s">
        <v>114</v>
      </c>
      <c r="D76" s="48">
        <v>321659715</v>
      </c>
      <c r="E76" s="48">
        <f>E77</f>
        <v>195000</v>
      </c>
      <c r="F76" s="48">
        <f t="shared" si="4"/>
        <v>321854715</v>
      </c>
      <c r="G76" s="30"/>
      <c r="H76" s="2"/>
    </row>
    <row r="77" spans="1:8" ht="57" customHeight="1" x14ac:dyDescent="0.2">
      <c r="A77" s="47"/>
      <c r="B77" s="40"/>
      <c r="C77" s="51" t="s">
        <v>116</v>
      </c>
      <c r="D77" s="52">
        <v>45502923</v>
      </c>
      <c r="E77" s="52">
        <v>195000</v>
      </c>
      <c r="F77" s="52">
        <f t="shared" si="4"/>
        <v>45697923</v>
      </c>
      <c r="G77" s="30"/>
      <c r="H77" s="2"/>
    </row>
    <row r="78" spans="1:8" ht="43.9" customHeight="1" x14ac:dyDescent="0.3">
      <c r="A78" s="41"/>
      <c r="B78" s="41"/>
      <c r="C78" s="42" t="s">
        <v>8</v>
      </c>
      <c r="D78" s="43">
        <f>1408677889+1121000</f>
        <v>1409798889</v>
      </c>
      <c r="E78" s="43">
        <f>E80+E95+E100+E105+E113+E126</f>
        <v>11648128</v>
      </c>
      <c r="F78" s="43">
        <f t="shared" si="3"/>
        <v>1421447017</v>
      </c>
      <c r="G78" s="7"/>
      <c r="H78" s="2"/>
    </row>
    <row r="79" spans="1:8" ht="27.6" customHeight="1" x14ac:dyDescent="0.3">
      <c r="A79" s="41"/>
      <c r="B79" s="41"/>
      <c r="C79" s="53" t="s">
        <v>6</v>
      </c>
      <c r="D79" s="54">
        <f>1192149502+1121000</f>
        <v>1193270502</v>
      </c>
      <c r="E79" s="54">
        <f>E82+E97+E102+E107+E115+E128</f>
        <v>11648128</v>
      </c>
      <c r="F79" s="54">
        <f t="shared" si="3"/>
        <v>1204918630</v>
      </c>
      <c r="G79" s="7"/>
      <c r="H79" s="2"/>
    </row>
    <row r="80" spans="1:8" ht="43.15" customHeight="1" x14ac:dyDescent="0.2">
      <c r="A80" s="44" t="s">
        <v>17</v>
      </c>
      <c r="B80" s="45"/>
      <c r="C80" s="45" t="s">
        <v>22</v>
      </c>
      <c r="D80" s="46">
        <f>D81</f>
        <v>269989116</v>
      </c>
      <c r="E80" s="46">
        <f>E81</f>
        <v>12023511</v>
      </c>
      <c r="F80" s="46">
        <f t="shared" si="3"/>
        <v>282012627</v>
      </c>
      <c r="G80" s="7"/>
      <c r="H80" s="2"/>
    </row>
    <row r="81" spans="1:8" ht="44.45" customHeight="1" x14ac:dyDescent="0.2">
      <c r="A81" s="44" t="s">
        <v>18</v>
      </c>
      <c r="B81" s="45"/>
      <c r="C81" s="45" t="s">
        <v>22</v>
      </c>
      <c r="D81" s="46">
        <v>269989116</v>
      </c>
      <c r="E81" s="46">
        <f>E83+E85+E87+E89+E91+E93</f>
        <v>12023511</v>
      </c>
      <c r="F81" s="46">
        <f t="shared" si="3"/>
        <v>282012627</v>
      </c>
      <c r="G81" s="7"/>
      <c r="H81" s="2"/>
    </row>
    <row r="82" spans="1:8" ht="27.6" customHeight="1" x14ac:dyDescent="0.2">
      <c r="A82" s="55"/>
      <c r="B82" s="56"/>
      <c r="C82" s="56" t="s">
        <v>6</v>
      </c>
      <c r="D82" s="57">
        <v>155229114</v>
      </c>
      <c r="E82" s="57">
        <f>E84+E86+E88+E90+E92+E94</f>
        <v>12023511</v>
      </c>
      <c r="F82" s="57">
        <f t="shared" si="3"/>
        <v>167252625</v>
      </c>
      <c r="G82" s="7"/>
      <c r="H82" s="2"/>
    </row>
    <row r="83" spans="1:8" ht="27.6" customHeight="1" x14ac:dyDescent="0.2">
      <c r="A83" s="47" t="s">
        <v>94</v>
      </c>
      <c r="B83" s="47" t="s">
        <v>95</v>
      </c>
      <c r="C83" s="34" t="s">
        <v>96</v>
      </c>
      <c r="D83" s="48">
        <v>46369351</v>
      </c>
      <c r="E83" s="48">
        <f>E84</f>
        <v>570</v>
      </c>
      <c r="F83" s="48">
        <f t="shared" si="3"/>
        <v>46369921</v>
      </c>
      <c r="G83" s="7"/>
      <c r="H83" s="2"/>
    </row>
    <row r="84" spans="1:8" ht="27.6" customHeight="1" x14ac:dyDescent="0.2">
      <c r="A84" s="58"/>
      <c r="B84" s="58"/>
      <c r="C84" s="49" t="s">
        <v>6</v>
      </c>
      <c r="D84" s="52">
        <v>3987076</v>
      </c>
      <c r="E84" s="52">
        <f>800-7300-4600+10400-8100-130+9500</f>
        <v>570</v>
      </c>
      <c r="F84" s="52">
        <f t="shared" si="3"/>
        <v>3987646</v>
      </c>
      <c r="G84" s="7"/>
      <c r="H84" s="2"/>
    </row>
    <row r="85" spans="1:8" ht="82.15" customHeight="1" x14ac:dyDescent="0.2">
      <c r="A85" s="47" t="s">
        <v>89</v>
      </c>
      <c r="B85" s="47" t="s">
        <v>90</v>
      </c>
      <c r="C85" s="34" t="s">
        <v>91</v>
      </c>
      <c r="D85" s="48">
        <v>60385855</v>
      </c>
      <c r="E85" s="48">
        <f>E86</f>
        <v>9297842</v>
      </c>
      <c r="F85" s="48">
        <f t="shared" si="3"/>
        <v>69683697</v>
      </c>
      <c r="G85" s="7"/>
      <c r="H85" s="2"/>
    </row>
    <row r="86" spans="1:8" ht="23.45" customHeight="1" x14ac:dyDescent="0.2">
      <c r="A86" s="58"/>
      <c r="B86" s="58"/>
      <c r="C86" s="49" t="s">
        <v>6</v>
      </c>
      <c r="D86" s="52">
        <v>7159722</v>
      </c>
      <c r="E86" s="52">
        <f>30000+30000+30000+5582639+3625203</f>
        <v>9297842</v>
      </c>
      <c r="F86" s="52">
        <f t="shared" si="3"/>
        <v>16457564</v>
      </c>
      <c r="G86" s="7"/>
      <c r="H86" s="2"/>
    </row>
    <row r="87" spans="1:8" ht="92.45" customHeight="1" x14ac:dyDescent="0.2">
      <c r="A87" s="47" t="s">
        <v>97</v>
      </c>
      <c r="B87" s="47" t="s">
        <v>98</v>
      </c>
      <c r="C87" s="34" t="s">
        <v>99</v>
      </c>
      <c r="D87" s="48">
        <f>D88</f>
        <v>28383</v>
      </c>
      <c r="E87" s="48">
        <f>E88</f>
        <v>12448</v>
      </c>
      <c r="F87" s="48">
        <f t="shared" si="3"/>
        <v>40831</v>
      </c>
      <c r="G87" s="7"/>
      <c r="H87" s="2"/>
    </row>
    <row r="88" spans="1:8" ht="23.45" customHeight="1" x14ac:dyDescent="0.2">
      <c r="A88" s="58"/>
      <c r="B88" s="58"/>
      <c r="C88" s="49" t="s">
        <v>6</v>
      </c>
      <c r="D88" s="52">
        <v>28383</v>
      </c>
      <c r="E88" s="52">
        <f>199+12249</f>
        <v>12448</v>
      </c>
      <c r="F88" s="52">
        <f t="shared" si="3"/>
        <v>40831</v>
      </c>
      <c r="G88" s="7"/>
      <c r="H88" s="2"/>
    </row>
    <row r="89" spans="1:8" ht="28.9" customHeight="1" x14ac:dyDescent="0.2">
      <c r="A89" s="47" t="s">
        <v>47</v>
      </c>
      <c r="B89" s="47" t="s">
        <v>48</v>
      </c>
      <c r="C89" s="34" t="s">
        <v>49</v>
      </c>
      <c r="D89" s="48">
        <f>D90</f>
        <v>483400</v>
      </c>
      <c r="E89" s="48">
        <f>E90</f>
        <v>-7400</v>
      </c>
      <c r="F89" s="48">
        <f t="shared" si="3"/>
        <v>476000</v>
      </c>
      <c r="G89" s="7"/>
      <c r="H89" s="2"/>
    </row>
    <row r="90" spans="1:8" ht="22.15" customHeight="1" x14ac:dyDescent="0.2">
      <c r="A90" s="58"/>
      <c r="B90" s="58"/>
      <c r="C90" s="49" t="s">
        <v>6</v>
      </c>
      <c r="D90" s="52">
        <f>483400</f>
        <v>483400</v>
      </c>
      <c r="E90" s="52">
        <f>-7400</f>
        <v>-7400</v>
      </c>
      <c r="F90" s="52">
        <f t="shared" si="3"/>
        <v>476000</v>
      </c>
      <c r="G90" s="7"/>
      <c r="H90" s="2"/>
    </row>
    <row r="91" spans="1:8" ht="51.6" customHeight="1" x14ac:dyDescent="0.2">
      <c r="A91" s="47" t="s">
        <v>69</v>
      </c>
      <c r="B91" s="47" t="s">
        <v>70</v>
      </c>
      <c r="C91" s="34" t="s">
        <v>68</v>
      </c>
      <c r="D91" s="48">
        <f>D92</f>
        <v>65480292</v>
      </c>
      <c r="E91" s="48">
        <f>E92</f>
        <v>175000</v>
      </c>
      <c r="F91" s="48">
        <f t="shared" si="3"/>
        <v>65655292</v>
      </c>
      <c r="G91" s="7"/>
      <c r="H91" s="2"/>
    </row>
    <row r="92" spans="1:8" ht="24" customHeight="1" x14ac:dyDescent="0.2">
      <c r="A92" s="58"/>
      <c r="B92" s="58"/>
      <c r="C92" s="49" t="s">
        <v>6</v>
      </c>
      <c r="D92" s="52">
        <v>65480292</v>
      </c>
      <c r="E92" s="52">
        <v>175000</v>
      </c>
      <c r="F92" s="52">
        <f t="shared" si="3"/>
        <v>65655292</v>
      </c>
      <c r="G92" s="7"/>
      <c r="H92" s="2"/>
    </row>
    <row r="93" spans="1:8" ht="40.9" customHeight="1" x14ac:dyDescent="0.2">
      <c r="A93" s="47" t="s">
        <v>53</v>
      </c>
      <c r="B93" s="47" t="s">
        <v>54</v>
      </c>
      <c r="C93" s="34" t="s">
        <v>55</v>
      </c>
      <c r="D93" s="48">
        <f>D94</f>
        <v>4262068</v>
      </c>
      <c r="E93" s="48">
        <f>E94</f>
        <v>2545051</v>
      </c>
      <c r="F93" s="48">
        <f t="shared" si="3"/>
        <v>6807119</v>
      </c>
      <c r="G93" s="7"/>
      <c r="H93" s="2"/>
    </row>
    <row r="94" spans="1:8" ht="22.9" customHeight="1" x14ac:dyDescent="0.2">
      <c r="A94" s="58"/>
      <c r="B94" s="58"/>
      <c r="C94" s="49" t="s">
        <v>6</v>
      </c>
      <c r="D94" s="52">
        <v>4262068</v>
      </c>
      <c r="E94" s="52">
        <f>12051+2533000</f>
        <v>2545051</v>
      </c>
      <c r="F94" s="52">
        <f t="shared" si="3"/>
        <v>6807119</v>
      </c>
      <c r="G94" s="7"/>
      <c r="H94" s="2"/>
    </row>
    <row r="95" spans="1:8" ht="48" customHeight="1" x14ac:dyDescent="0.2">
      <c r="A95" s="44" t="s">
        <v>19</v>
      </c>
      <c r="B95" s="45"/>
      <c r="C95" s="45" t="s">
        <v>12</v>
      </c>
      <c r="D95" s="46">
        <f>D96</f>
        <v>121494309</v>
      </c>
      <c r="E95" s="46">
        <f>E96</f>
        <v>274996</v>
      </c>
      <c r="F95" s="46">
        <f t="shared" si="3"/>
        <v>121769305</v>
      </c>
      <c r="G95" s="7"/>
      <c r="H95" s="2"/>
    </row>
    <row r="96" spans="1:8" ht="45" customHeight="1" x14ac:dyDescent="0.2">
      <c r="A96" s="44" t="s">
        <v>20</v>
      </c>
      <c r="B96" s="45"/>
      <c r="C96" s="45" t="s">
        <v>12</v>
      </c>
      <c r="D96" s="46">
        <f>120373309+1121000</f>
        <v>121494309</v>
      </c>
      <c r="E96" s="46">
        <f>E98</f>
        <v>274996</v>
      </c>
      <c r="F96" s="46">
        <f t="shared" si="3"/>
        <v>121769305</v>
      </c>
      <c r="G96" s="7"/>
      <c r="H96" s="2"/>
    </row>
    <row r="97" spans="1:8" ht="27.6" customHeight="1" x14ac:dyDescent="0.2">
      <c r="A97" s="55"/>
      <c r="B97" s="56"/>
      <c r="C97" s="56" t="s">
        <v>6</v>
      </c>
      <c r="D97" s="57">
        <f>120193309+1121000</f>
        <v>121314309</v>
      </c>
      <c r="E97" s="57">
        <f>E99</f>
        <v>274996</v>
      </c>
      <c r="F97" s="57">
        <f t="shared" si="3"/>
        <v>121589305</v>
      </c>
      <c r="G97" s="7"/>
      <c r="H97" s="2"/>
    </row>
    <row r="98" spans="1:8" ht="39.6" customHeight="1" x14ac:dyDescent="0.2">
      <c r="A98" s="47" t="s">
        <v>65</v>
      </c>
      <c r="B98" s="47" t="s">
        <v>66</v>
      </c>
      <c r="C98" s="34" t="s">
        <v>67</v>
      </c>
      <c r="D98" s="48">
        <f>D99</f>
        <v>73186110</v>
      </c>
      <c r="E98" s="48">
        <f>E99</f>
        <v>274996</v>
      </c>
      <c r="F98" s="48">
        <f t="shared" si="3"/>
        <v>73461106</v>
      </c>
      <c r="G98" s="7"/>
      <c r="H98" s="2"/>
    </row>
    <row r="99" spans="1:8" ht="26.45" customHeight="1" x14ac:dyDescent="0.2">
      <c r="A99" s="58"/>
      <c r="B99" s="58"/>
      <c r="C99" s="49" t="s">
        <v>6</v>
      </c>
      <c r="D99" s="52">
        <f>72065110+1121000</f>
        <v>73186110</v>
      </c>
      <c r="E99" s="52">
        <f>150000+10000+6900+108096</f>
        <v>274996</v>
      </c>
      <c r="F99" s="52">
        <f t="shared" si="3"/>
        <v>73461106</v>
      </c>
      <c r="G99" s="7"/>
      <c r="H99" s="2"/>
    </row>
    <row r="100" spans="1:8" ht="45" customHeight="1" x14ac:dyDescent="0.2">
      <c r="A100" s="44" t="s">
        <v>23</v>
      </c>
      <c r="B100" s="45"/>
      <c r="C100" s="45" t="str">
        <f>C101</f>
        <v>Департамент соціальної політики виконкому Криворізької міської ради</v>
      </c>
      <c r="D100" s="46">
        <f>D101</f>
        <v>4397630</v>
      </c>
      <c r="E100" s="46">
        <f>E101</f>
        <v>30000000</v>
      </c>
      <c r="F100" s="46">
        <f t="shared" si="3"/>
        <v>34397630</v>
      </c>
      <c r="G100" s="7"/>
      <c r="H100" s="2"/>
    </row>
    <row r="101" spans="1:8" ht="40.9" customHeight="1" x14ac:dyDescent="0.2">
      <c r="A101" s="44" t="s">
        <v>24</v>
      </c>
      <c r="B101" s="45"/>
      <c r="C101" s="45" t="s">
        <v>113</v>
      </c>
      <c r="D101" s="46">
        <v>4397630</v>
      </c>
      <c r="E101" s="46">
        <f>E103</f>
        <v>30000000</v>
      </c>
      <c r="F101" s="46">
        <f t="shared" si="3"/>
        <v>34397630</v>
      </c>
      <c r="G101" s="7"/>
      <c r="H101" s="2"/>
    </row>
    <row r="102" spans="1:8" ht="24" customHeight="1" x14ac:dyDescent="0.2">
      <c r="A102" s="55"/>
      <c r="B102" s="56"/>
      <c r="C102" s="56" t="s">
        <v>6</v>
      </c>
      <c r="D102" s="57">
        <v>204581</v>
      </c>
      <c r="E102" s="57">
        <f>E104</f>
        <v>30000000</v>
      </c>
      <c r="F102" s="57">
        <f t="shared" si="3"/>
        <v>30204581</v>
      </c>
      <c r="G102" s="7"/>
      <c r="H102" s="2"/>
    </row>
    <row r="103" spans="1:8" ht="42.6" customHeight="1" x14ac:dyDescent="0.2">
      <c r="A103" s="65" t="s">
        <v>41</v>
      </c>
      <c r="B103" s="47" t="s">
        <v>42</v>
      </c>
      <c r="C103" s="34" t="s">
        <v>40</v>
      </c>
      <c r="D103" s="48">
        <v>0</v>
      </c>
      <c r="E103" s="48">
        <f>E104</f>
        <v>30000000</v>
      </c>
      <c r="F103" s="48">
        <f t="shared" si="3"/>
        <v>30000000</v>
      </c>
      <c r="G103" s="7"/>
      <c r="H103" s="2"/>
    </row>
    <row r="104" spans="1:8" ht="23.45" customHeight="1" x14ac:dyDescent="0.2">
      <c r="A104" s="58"/>
      <c r="B104" s="58"/>
      <c r="C104" s="49" t="s">
        <v>6</v>
      </c>
      <c r="D104" s="52">
        <v>0</v>
      </c>
      <c r="E104" s="52">
        <v>30000000</v>
      </c>
      <c r="F104" s="52">
        <f t="shared" si="3"/>
        <v>30000000</v>
      </c>
      <c r="G104" s="7"/>
      <c r="H104" s="2"/>
    </row>
    <row r="105" spans="1:8" ht="60.6" customHeight="1" x14ac:dyDescent="0.2">
      <c r="A105" s="50">
        <v>1200000</v>
      </c>
      <c r="B105" s="45"/>
      <c r="C105" s="45" t="s">
        <v>25</v>
      </c>
      <c r="D105" s="46">
        <f>D106</f>
        <v>452308211</v>
      </c>
      <c r="E105" s="46">
        <f>E106</f>
        <v>-30650379</v>
      </c>
      <c r="F105" s="46">
        <f t="shared" si="3"/>
        <v>421657832</v>
      </c>
      <c r="G105" s="7"/>
      <c r="H105" s="7"/>
    </row>
    <row r="106" spans="1:8" ht="58.9" customHeight="1" x14ac:dyDescent="0.2">
      <c r="A106" s="50">
        <v>1210000</v>
      </c>
      <c r="B106" s="45"/>
      <c r="C106" s="45" t="s">
        <v>25</v>
      </c>
      <c r="D106" s="46">
        <v>452308211</v>
      </c>
      <c r="E106" s="46">
        <f>E108+E109+E111</f>
        <v>-30650379</v>
      </c>
      <c r="F106" s="46">
        <f t="shared" si="3"/>
        <v>421657832</v>
      </c>
      <c r="G106" s="7"/>
      <c r="H106" s="7"/>
    </row>
    <row r="107" spans="1:8" ht="23.25" customHeight="1" x14ac:dyDescent="0.2">
      <c r="A107" s="55"/>
      <c r="B107" s="56"/>
      <c r="C107" s="56" t="s">
        <v>6</v>
      </c>
      <c r="D107" s="57">
        <v>410932692</v>
      </c>
      <c r="E107" s="57">
        <f>E110+E112</f>
        <v>-30650379</v>
      </c>
      <c r="F107" s="57">
        <f t="shared" si="3"/>
        <v>380282313</v>
      </c>
      <c r="G107" s="7"/>
      <c r="H107" s="7"/>
    </row>
    <row r="108" spans="1:8" ht="39.6" customHeight="1" x14ac:dyDescent="0.2">
      <c r="A108" s="64">
        <v>1216011</v>
      </c>
      <c r="B108" s="40">
        <v>6011</v>
      </c>
      <c r="C108" s="34" t="s">
        <v>111</v>
      </c>
      <c r="D108" s="48">
        <v>25050000</v>
      </c>
      <c r="E108" s="48">
        <v>-50000</v>
      </c>
      <c r="F108" s="48">
        <f t="shared" si="3"/>
        <v>25000000</v>
      </c>
      <c r="G108" s="7"/>
      <c r="H108" s="7"/>
    </row>
    <row r="109" spans="1:8" ht="40.9" customHeight="1" x14ac:dyDescent="0.2">
      <c r="A109" s="64">
        <v>1217310</v>
      </c>
      <c r="B109" s="40">
        <v>7310</v>
      </c>
      <c r="C109" s="34" t="s">
        <v>60</v>
      </c>
      <c r="D109" s="48">
        <f>D110</f>
        <v>250175895</v>
      </c>
      <c r="E109" s="48">
        <f>50000+E110</f>
        <v>-600379</v>
      </c>
      <c r="F109" s="48">
        <f t="shared" si="3"/>
        <v>249575516</v>
      </c>
      <c r="G109" s="7"/>
      <c r="H109" s="7"/>
    </row>
    <row r="110" spans="1:8" ht="21" customHeight="1" x14ac:dyDescent="0.2">
      <c r="A110" s="58"/>
      <c r="B110" s="58"/>
      <c r="C110" s="49" t="s">
        <v>6</v>
      </c>
      <c r="D110" s="52">
        <v>250175895</v>
      </c>
      <c r="E110" s="52">
        <f>70000-720379</f>
        <v>-650379</v>
      </c>
      <c r="F110" s="52">
        <f t="shared" si="3"/>
        <v>249525516</v>
      </c>
      <c r="G110" s="7"/>
      <c r="H110" s="7"/>
    </row>
    <row r="111" spans="1:8" ht="61.15" customHeight="1" x14ac:dyDescent="0.2">
      <c r="A111" s="64">
        <v>1217370</v>
      </c>
      <c r="B111" s="40">
        <v>7370</v>
      </c>
      <c r="C111" s="34" t="s">
        <v>108</v>
      </c>
      <c r="D111" s="48">
        <f>D112</f>
        <v>30000000</v>
      </c>
      <c r="E111" s="48">
        <f>E112</f>
        <v>-30000000</v>
      </c>
      <c r="F111" s="48">
        <f t="shared" si="3"/>
        <v>0</v>
      </c>
      <c r="G111" s="7"/>
      <c r="H111" s="7"/>
    </row>
    <row r="112" spans="1:8" ht="23.25" customHeight="1" x14ac:dyDescent="0.2">
      <c r="A112" s="58"/>
      <c r="B112" s="58"/>
      <c r="C112" s="49" t="s">
        <v>6</v>
      </c>
      <c r="D112" s="52">
        <v>30000000</v>
      </c>
      <c r="E112" s="52">
        <v>-30000000</v>
      </c>
      <c r="F112" s="52">
        <f t="shared" si="3"/>
        <v>0</v>
      </c>
      <c r="G112" s="7"/>
      <c r="H112" s="7"/>
    </row>
    <row r="113" spans="1:8" ht="60.6" customHeight="1" x14ac:dyDescent="0.2">
      <c r="A113" s="50">
        <v>1500000</v>
      </c>
      <c r="B113" s="45"/>
      <c r="C113" s="45" t="s">
        <v>57</v>
      </c>
      <c r="D113" s="46">
        <f>D114</f>
        <v>268641520</v>
      </c>
      <c r="E113" s="46">
        <f>E114</f>
        <v>0</v>
      </c>
      <c r="F113" s="46">
        <f t="shared" si="3"/>
        <v>268641520</v>
      </c>
      <c r="G113" s="7"/>
      <c r="H113" s="7"/>
    </row>
    <row r="114" spans="1:8" ht="58.15" customHeight="1" x14ac:dyDescent="0.2">
      <c r="A114" s="50">
        <v>1510000</v>
      </c>
      <c r="B114" s="45"/>
      <c r="C114" s="45" t="s">
        <v>57</v>
      </c>
      <c r="D114" s="46">
        <v>268641520</v>
      </c>
      <c r="E114" s="46">
        <f>E116+E118+E120+E124+E122</f>
        <v>0</v>
      </c>
      <c r="F114" s="46">
        <f t="shared" si="3"/>
        <v>268641520</v>
      </c>
      <c r="G114" s="7"/>
      <c r="H114" s="7"/>
    </row>
    <row r="115" spans="1:8" ht="26.45" customHeight="1" x14ac:dyDescent="0.2">
      <c r="A115" s="55"/>
      <c r="B115" s="56"/>
      <c r="C115" s="56" t="s">
        <v>6</v>
      </c>
      <c r="D115" s="57">
        <v>240944520</v>
      </c>
      <c r="E115" s="57">
        <f>E117+E119+E121+E125+E123</f>
        <v>0</v>
      </c>
      <c r="F115" s="57">
        <f t="shared" si="3"/>
        <v>240944520</v>
      </c>
      <c r="G115" s="7"/>
      <c r="H115" s="7"/>
    </row>
    <row r="116" spans="1:8" ht="39.6" customHeight="1" x14ac:dyDescent="0.2">
      <c r="A116" s="64">
        <v>1517310</v>
      </c>
      <c r="B116" s="40">
        <v>7310</v>
      </c>
      <c r="C116" s="34" t="s">
        <v>60</v>
      </c>
      <c r="D116" s="48">
        <f>D117</f>
        <v>75254720</v>
      </c>
      <c r="E116" s="48">
        <f>E117</f>
        <v>-975000</v>
      </c>
      <c r="F116" s="48">
        <f t="shared" si="3"/>
        <v>74279720</v>
      </c>
      <c r="G116" s="7"/>
      <c r="H116" s="7"/>
    </row>
    <row r="117" spans="1:8" ht="26.45" customHeight="1" x14ac:dyDescent="0.2">
      <c r="A117" s="58"/>
      <c r="B117" s="58"/>
      <c r="C117" s="49" t="s">
        <v>6</v>
      </c>
      <c r="D117" s="52">
        <v>75254720</v>
      </c>
      <c r="E117" s="52">
        <v>-975000</v>
      </c>
      <c r="F117" s="52">
        <f t="shared" si="3"/>
        <v>74279720</v>
      </c>
      <c r="G117" s="7"/>
      <c r="H117" s="7"/>
    </row>
    <row r="118" spans="1:8" ht="34.15" customHeight="1" x14ac:dyDescent="0.2">
      <c r="A118" s="64">
        <v>1517321</v>
      </c>
      <c r="B118" s="40">
        <v>7321</v>
      </c>
      <c r="C118" s="34" t="s">
        <v>112</v>
      </c>
      <c r="D118" s="48">
        <f>D119</f>
        <v>6000000</v>
      </c>
      <c r="E118" s="48">
        <f>E119</f>
        <v>975000</v>
      </c>
      <c r="F118" s="48">
        <f t="shared" si="3"/>
        <v>6975000</v>
      </c>
      <c r="G118" s="7"/>
      <c r="H118" s="7"/>
    </row>
    <row r="119" spans="1:8" ht="26.45" customHeight="1" x14ac:dyDescent="0.2">
      <c r="A119" s="58"/>
      <c r="B119" s="58"/>
      <c r="C119" s="49" t="s">
        <v>6</v>
      </c>
      <c r="D119" s="52">
        <v>6000000</v>
      </c>
      <c r="E119" s="52">
        <v>975000</v>
      </c>
      <c r="F119" s="52">
        <f t="shared" si="3"/>
        <v>6975000</v>
      </c>
      <c r="G119" s="7"/>
      <c r="H119" s="7"/>
    </row>
    <row r="120" spans="1:8" ht="45.6" customHeight="1" x14ac:dyDescent="0.2">
      <c r="A120" s="64">
        <v>1517322</v>
      </c>
      <c r="B120" s="40">
        <v>7322</v>
      </c>
      <c r="C120" s="34" t="s">
        <v>64</v>
      </c>
      <c r="D120" s="48">
        <f>D121</f>
        <v>116776300</v>
      </c>
      <c r="E120" s="48">
        <f>E121</f>
        <v>-5300000</v>
      </c>
      <c r="F120" s="48">
        <f t="shared" si="3"/>
        <v>111476300</v>
      </c>
      <c r="G120" s="7"/>
      <c r="H120" s="7"/>
    </row>
    <row r="121" spans="1:8" ht="26.45" customHeight="1" x14ac:dyDescent="0.2">
      <c r="A121" s="58"/>
      <c r="B121" s="58"/>
      <c r="C121" s="49" t="s">
        <v>6</v>
      </c>
      <c r="D121" s="52">
        <v>116776300</v>
      </c>
      <c r="E121" s="52">
        <f>-5000000-300000</f>
        <v>-5300000</v>
      </c>
      <c r="F121" s="52">
        <f t="shared" si="3"/>
        <v>111476300</v>
      </c>
      <c r="G121" s="7"/>
      <c r="H121" s="7"/>
    </row>
    <row r="122" spans="1:8" ht="48.6" customHeight="1" x14ac:dyDescent="0.2">
      <c r="A122" s="64">
        <v>1517325</v>
      </c>
      <c r="B122" s="40">
        <v>7325</v>
      </c>
      <c r="C122" s="34" t="s">
        <v>68</v>
      </c>
      <c r="D122" s="48">
        <f>D123</f>
        <v>22029500</v>
      </c>
      <c r="E122" s="48">
        <f>E123</f>
        <v>300000</v>
      </c>
      <c r="F122" s="48">
        <f t="shared" ref="F122:F123" si="5">D122+E122</f>
        <v>22329500</v>
      </c>
      <c r="G122" s="7"/>
      <c r="H122" s="7"/>
    </row>
    <row r="123" spans="1:8" ht="26.45" customHeight="1" x14ac:dyDescent="0.2">
      <c r="A123" s="58"/>
      <c r="B123" s="58"/>
      <c r="C123" s="49" t="s">
        <v>6</v>
      </c>
      <c r="D123" s="52">
        <v>22029500</v>
      </c>
      <c r="E123" s="52">
        <v>300000</v>
      </c>
      <c r="F123" s="52">
        <f t="shared" si="5"/>
        <v>22329500</v>
      </c>
      <c r="G123" s="7"/>
      <c r="H123" s="7"/>
    </row>
    <row r="124" spans="1:8" ht="39" customHeight="1" x14ac:dyDescent="0.2">
      <c r="A124" s="64">
        <v>1517330</v>
      </c>
      <c r="B124" s="40">
        <v>7330</v>
      </c>
      <c r="C124" s="34" t="s">
        <v>115</v>
      </c>
      <c r="D124" s="48">
        <f>D125</f>
        <v>0</v>
      </c>
      <c r="E124" s="48">
        <f>E125</f>
        <v>5000000</v>
      </c>
      <c r="F124" s="48">
        <f t="shared" si="3"/>
        <v>5000000</v>
      </c>
      <c r="G124" s="7"/>
      <c r="H124" s="7"/>
    </row>
    <row r="125" spans="1:8" ht="25.9" customHeight="1" x14ac:dyDescent="0.2">
      <c r="A125" s="58"/>
      <c r="B125" s="58"/>
      <c r="C125" s="49" t="s">
        <v>6</v>
      </c>
      <c r="D125" s="52">
        <v>0</v>
      </c>
      <c r="E125" s="52">
        <f>5000000</f>
        <v>5000000</v>
      </c>
      <c r="F125" s="52">
        <f t="shared" si="3"/>
        <v>5000000</v>
      </c>
      <c r="G125" s="7"/>
      <c r="H125" s="7"/>
    </row>
    <row r="126" spans="1:8" ht="45" customHeight="1" x14ac:dyDescent="0.2">
      <c r="A126" s="50">
        <v>3700000</v>
      </c>
      <c r="B126" s="45"/>
      <c r="C126" s="45" t="s">
        <v>59</v>
      </c>
      <c r="D126" s="46">
        <f>D127</f>
        <v>0</v>
      </c>
      <c r="E126" s="46">
        <f>E127</f>
        <v>0</v>
      </c>
      <c r="F126" s="46">
        <f t="shared" si="3"/>
        <v>0</v>
      </c>
      <c r="G126" s="7"/>
      <c r="H126" s="7"/>
    </row>
    <row r="127" spans="1:8" ht="47.45" customHeight="1" x14ac:dyDescent="0.2">
      <c r="A127" s="50">
        <v>3710000</v>
      </c>
      <c r="B127" s="45"/>
      <c r="C127" s="45" t="s">
        <v>59</v>
      </c>
      <c r="D127" s="46">
        <v>0</v>
      </c>
      <c r="E127" s="46">
        <f>E129+E131</f>
        <v>0</v>
      </c>
      <c r="F127" s="46">
        <f t="shared" si="3"/>
        <v>0</v>
      </c>
      <c r="G127" s="7"/>
      <c r="H127" s="7"/>
    </row>
    <row r="128" spans="1:8" ht="23.25" customHeight="1" x14ac:dyDescent="0.2">
      <c r="A128" s="55"/>
      <c r="B128" s="56"/>
      <c r="C128" s="56" t="s">
        <v>6</v>
      </c>
      <c r="D128" s="57">
        <v>0</v>
      </c>
      <c r="E128" s="57">
        <f>E130+E132</f>
        <v>0</v>
      </c>
      <c r="F128" s="57">
        <f t="shared" si="3"/>
        <v>0</v>
      </c>
      <c r="G128" s="7"/>
      <c r="H128" s="7"/>
    </row>
    <row r="129" spans="1:12" ht="76.900000000000006" customHeight="1" x14ac:dyDescent="0.2">
      <c r="A129" s="64">
        <v>3718881</v>
      </c>
      <c r="B129" s="40">
        <v>8881</v>
      </c>
      <c r="C129" s="34" t="s">
        <v>84</v>
      </c>
      <c r="D129" s="52">
        <f>D130</f>
        <v>24986192</v>
      </c>
      <c r="E129" s="52">
        <f>E130</f>
        <v>2710960</v>
      </c>
      <c r="F129" s="48">
        <f t="shared" si="3"/>
        <v>27697152</v>
      </c>
      <c r="G129" s="7"/>
      <c r="H129" s="7"/>
    </row>
    <row r="130" spans="1:12" ht="23.25" customHeight="1" x14ac:dyDescent="0.2">
      <c r="A130" s="58"/>
      <c r="B130" s="58"/>
      <c r="C130" s="49" t="s">
        <v>6</v>
      </c>
      <c r="D130" s="52">
        <v>24986192</v>
      </c>
      <c r="E130" s="52">
        <v>2710960</v>
      </c>
      <c r="F130" s="52">
        <f t="shared" si="3"/>
        <v>27697152</v>
      </c>
      <c r="G130" s="7"/>
      <c r="H130" s="7"/>
    </row>
    <row r="131" spans="1:12" ht="77.45" customHeight="1" x14ac:dyDescent="0.2">
      <c r="A131" s="64">
        <v>3718882</v>
      </c>
      <c r="B131" s="40">
        <v>8882</v>
      </c>
      <c r="C131" s="34" t="s">
        <v>85</v>
      </c>
      <c r="D131" s="52">
        <f>D132</f>
        <v>-24986192</v>
      </c>
      <c r="E131" s="52">
        <f>E132</f>
        <v>-2710960</v>
      </c>
      <c r="F131" s="48">
        <f t="shared" si="3"/>
        <v>-27697152</v>
      </c>
      <c r="G131" s="7"/>
      <c r="H131" s="7"/>
    </row>
    <row r="132" spans="1:12" ht="23.25" customHeight="1" x14ac:dyDescent="0.2">
      <c r="A132" s="58"/>
      <c r="B132" s="58"/>
      <c r="C132" s="49" t="s">
        <v>6</v>
      </c>
      <c r="D132" s="52">
        <v>-24986192</v>
      </c>
      <c r="E132" s="52">
        <v>-2710960</v>
      </c>
      <c r="F132" s="52">
        <f t="shared" si="3"/>
        <v>-27697152</v>
      </c>
      <c r="G132" s="7"/>
      <c r="H132" s="7"/>
    </row>
    <row r="133" spans="1:12" ht="46.15" customHeight="1" x14ac:dyDescent="0.3">
      <c r="A133" s="41"/>
      <c r="B133" s="41"/>
      <c r="C133" s="42" t="s">
        <v>15</v>
      </c>
      <c r="D133" s="43">
        <f>D19+D78</f>
        <v>7675010283</v>
      </c>
      <c r="E133" s="43">
        <f>E19+E78</f>
        <v>12928336</v>
      </c>
      <c r="F133" s="43">
        <f t="shared" si="3"/>
        <v>7687938619</v>
      </c>
      <c r="G133" s="7"/>
      <c r="H133" s="35"/>
      <c r="I133" s="31"/>
      <c r="J133" s="33"/>
      <c r="K133" s="39"/>
    </row>
    <row r="134" spans="1:12" ht="39.6" customHeight="1" x14ac:dyDescent="0.3">
      <c r="A134" s="41"/>
      <c r="B134" s="41"/>
      <c r="C134" s="42" t="s">
        <v>9</v>
      </c>
      <c r="D134" s="59">
        <f>D135+D136</f>
        <v>-905321604</v>
      </c>
      <c r="E134" s="59">
        <f>E135+E136</f>
        <v>-4374998</v>
      </c>
      <c r="F134" s="59">
        <f t="shared" si="3"/>
        <v>-909696602</v>
      </c>
      <c r="G134" s="7"/>
      <c r="H134" s="35"/>
      <c r="I134" s="32"/>
      <c r="J134" s="33"/>
    </row>
    <row r="135" spans="1:12" ht="70.900000000000006" customHeight="1" x14ac:dyDescent="0.3">
      <c r="A135" s="60"/>
      <c r="B135" s="60"/>
      <c r="C135" s="38" t="s">
        <v>31</v>
      </c>
      <c r="D135" s="48">
        <f>232194936</f>
        <v>232194936</v>
      </c>
      <c r="E135" s="48">
        <v>-21726870</v>
      </c>
      <c r="F135" s="48">
        <f t="shared" si="3"/>
        <v>210468066</v>
      </c>
      <c r="G135" s="7"/>
      <c r="H135" s="35"/>
      <c r="I135" s="32"/>
      <c r="J135" s="33"/>
    </row>
    <row r="136" spans="1:12" ht="72" customHeight="1" x14ac:dyDescent="0.2">
      <c r="A136" s="47"/>
      <c r="B136" s="47"/>
      <c r="C136" s="38" t="s">
        <v>4</v>
      </c>
      <c r="D136" s="48">
        <f>-D139</f>
        <v>-1137516540</v>
      </c>
      <c r="E136" s="48">
        <f>-E139</f>
        <v>17351872</v>
      </c>
      <c r="F136" s="48">
        <f t="shared" si="3"/>
        <v>-1120164668</v>
      </c>
      <c r="G136" s="7"/>
      <c r="H136" s="35"/>
      <c r="I136" s="32"/>
      <c r="J136" s="7"/>
      <c r="K136" s="33"/>
    </row>
    <row r="137" spans="1:12" ht="48.6" customHeight="1" x14ac:dyDescent="0.3">
      <c r="A137" s="41"/>
      <c r="B137" s="41"/>
      <c r="C137" s="42" t="s">
        <v>10</v>
      </c>
      <c r="D137" s="59">
        <f>SUM(D138:D139)+8685600</f>
        <v>1170715611</v>
      </c>
      <c r="E137" s="59">
        <f>SUM(E138:E139)</f>
        <v>11648128</v>
      </c>
      <c r="F137" s="59">
        <f>SUM(D137:E137)</f>
        <v>1182363739</v>
      </c>
      <c r="G137" s="7"/>
      <c r="H137" s="81"/>
      <c r="I137" s="32"/>
      <c r="J137" s="7"/>
      <c r="K137" s="33"/>
    </row>
    <row r="138" spans="1:12" ht="70.150000000000006" customHeight="1" x14ac:dyDescent="0.2">
      <c r="A138" s="61"/>
      <c r="B138" s="61"/>
      <c r="C138" s="38" t="s">
        <v>32</v>
      </c>
      <c r="D138" s="48">
        <f>24513471</f>
        <v>24513471</v>
      </c>
      <c r="E138" s="48">
        <f>7273130+21726870</f>
        <v>29000000</v>
      </c>
      <c r="F138" s="48">
        <f>D138+E138</f>
        <v>53513471</v>
      </c>
      <c r="G138" s="7"/>
      <c r="H138" s="81"/>
      <c r="I138" s="32"/>
      <c r="J138" s="7"/>
      <c r="K138" s="32"/>
    </row>
    <row r="139" spans="1:12" ht="70.150000000000006" customHeight="1" x14ac:dyDescent="0.2">
      <c r="A139" s="47"/>
      <c r="B139" s="47"/>
      <c r="C139" s="38" t="s">
        <v>5</v>
      </c>
      <c r="D139" s="48">
        <f>1136395540+1121000</f>
        <v>1137516540</v>
      </c>
      <c r="E139" s="48">
        <f>E79-7273130-21726870</f>
        <v>-17351872</v>
      </c>
      <c r="F139" s="48">
        <f>D139+E139</f>
        <v>1120164668</v>
      </c>
      <c r="G139" s="7"/>
      <c r="H139" s="81"/>
      <c r="I139" s="33"/>
      <c r="J139" s="63"/>
      <c r="K139" s="33"/>
    </row>
    <row r="140" spans="1:12" ht="82.9" customHeight="1" x14ac:dyDescent="0.2">
      <c r="A140" s="18"/>
      <c r="B140" s="18"/>
      <c r="C140" s="19"/>
      <c r="D140" s="7"/>
      <c r="E140" s="7"/>
      <c r="F140" s="7"/>
      <c r="G140" s="7"/>
      <c r="H140" s="62"/>
      <c r="J140" s="7"/>
      <c r="K140" s="33"/>
    </row>
    <row r="141" spans="1:12" ht="47.45" customHeight="1" x14ac:dyDescent="0.35">
      <c r="A141" s="83" t="s">
        <v>62</v>
      </c>
      <c r="B141" s="83"/>
      <c r="C141" s="83"/>
      <c r="D141" s="10"/>
      <c r="E141" s="29" t="s">
        <v>63</v>
      </c>
      <c r="F141" s="11"/>
      <c r="G141" s="11"/>
      <c r="H141" s="35"/>
      <c r="I141" s="32"/>
      <c r="J141" s="21"/>
      <c r="K141" s="21"/>
      <c r="L141" s="21"/>
    </row>
    <row r="142" spans="1:12" ht="23.25" customHeight="1" x14ac:dyDescent="0.35">
      <c r="A142" s="14"/>
      <c r="B142" s="14"/>
      <c r="C142" s="12"/>
      <c r="D142" s="10"/>
      <c r="E142" s="13"/>
      <c r="F142" s="11"/>
      <c r="G142" s="11"/>
      <c r="H142" s="35"/>
      <c r="J142" s="21"/>
      <c r="K142" s="21"/>
      <c r="L142" s="21"/>
    </row>
    <row r="143" spans="1:12" ht="20.25" x14ac:dyDescent="0.3">
      <c r="A143" s="10"/>
      <c r="B143" s="10"/>
      <c r="E143" s="10"/>
      <c r="F143" s="5"/>
      <c r="G143" s="5"/>
      <c r="H143" s="2"/>
      <c r="J143" s="21"/>
      <c r="K143" s="21"/>
      <c r="L143" s="21"/>
    </row>
    <row r="144" spans="1:12" ht="18.75" x14ac:dyDescent="0.3">
      <c r="A144" s="8"/>
      <c r="B144" s="8"/>
      <c r="C144" s="9"/>
      <c r="D144" s="5"/>
      <c r="E144" s="5"/>
      <c r="F144" s="5"/>
      <c r="G144" s="5"/>
      <c r="H144" s="2"/>
    </row>
    <row r="145" spans="1:11" ht="18.75" x14ac:dyDescent="0.3">
      <c r="A145" s="8"/>
      <c r="B145" s="8"/>
      <c r="C145" s="9"/>
      <c r="D145" s="5"/>
      <c r="E145" s="20"/>
      <c r="F145" s="5"/>
      <c r="G145" s="5"/>
      <c r="H145" s="2"/>
    </row>
    <row r="146" spans="1:11" ht="18.75" x14ac:dyDescent="0.3">
      <c r="A146" s="8"/>
      <c r="B146" s="8"/>
      <c r="C146" s="9"/>
      <c r="D146" s="5"/>
      <c r="E146" s="5"/>
      <c r="F146" s="5"/>
      <c r="G146" s="5"/>
      <c r="H146" s="2"/>
      <c r="I146" s="23"/>
      <c r="J146" s="23"/>
      <c r="K146" s="23"/>
    </row>
    <row r="147" spans="1:11" ht="18.75" x14ac:dyDescent="0.3">
      <c r="A147" s="8"/>
      <c r="B147" s="8"/>
      <c r="C147" s="9"/>
      <c r="D147" s="5"/>
      <c r="E147" s="5"/>
      <c r="F147" s="5"/>
      <c r="G147" s="5"/>
      <c r="H147" s="2"/>
    </row>
    <row r="148" spans="1:11" ht="18.75" x14ac:dyDescent="0.3">
      <c r="A148" s="8"/>
      <c r="B148" s="8"/>
      <c r="C148" s="9"/>
      <c r="D148" s="5"/>
      <c r="E148" s="5"/>
      <c r="F148" s="5"/>
      <c r="G148" s="5"/>
      <c r="H148" s="2"/>
    </row>
    <row r="149" spans="1:11" ht="18.75" x14ac:dyDescent="0.3">
      <c r="A149" s="8"/>
      <c r="B149" s="8"/>
      <c r="C149" s="9"/>
      <c r="D149" s="5"/>
      <c r="E149" s="5"/>
      <c r="F149" s="5"/>
      <c r="G149" s="5"/>
      <c r="H149" s="2"/>
    </row>
    <row r="150" spans="1:11" ht="18.75" x14ac:dyDescent="0.3">
      <c r="A150" s="8"/>
      <c r="B150" s="8"/>
      <c r="C150" s="9"/>
      <c r="D150" s="5"/>
      <c r="E150" s="5"/>
      <c r="F150" s="5"/>
      <c r="G150" s="5"/>
      <c r="H150" s="2"/>
    </row>
    <row r="151" spans="1:11" ht="18.75" x14ac:dyDescent="0.3">
      <c r="A151" s="8"/>
      <c r="B151" s="8"/>
      <c r="C151" s="9"/>
      <c r="D151" s="5"/>
      <c r="E151" s="5"/>
      <c r="F151" s="5"/>
      <c r="G151" s="5"/>
      <c r="H151" s="2"/>
    </row>
    <row r="152" spans="1:11" ht="18.75" x14ac:dyDescent="0.3">
      <c r="A152" s="8"/>
      <c r="B152" s="8"/>
      <c r="C152" s="9"/>
      <c r="D152" s="5"/>
      <c r="E152" s="5"/>
      <c r="F152" s="5"/>
      <c r="G152" s="5"/>
      <c r="H152" s="2"/>
    </row>
    <row r="153" spans="1:11" ht="18.75" x14ac:dyDescent="0.3">
      <c r="A153" s="8"/>
      <c r="B153" s="8"/>
      <c r="C153" s="9"/>
      <c r="D153" s="5"/>
      <c r="E153" s="5"/>
      <c r="F153" s="5"/>
      <c r="G153" s="5"/>
      <c r="H153" s="2"/>
    </row>
    <row r="154" spans="1:11" ht="18.75" x14ac:dyDescent="0.3">
      <c r="A154" s="8"/>
      <c r="B154" s="8"/>
      <c r="C154" s="9"/>
      <c r="D154" s="5"/>
      <c r="E154" s="5"/>
      <c r="F154" s="5"/>
      <c r="G154" s="5"/>
      <c r="H154" s="2"/>
    </row>
    <row r="155" spans="1:11" x14ac:dyDescent="0.2">
      <c r="A155" s="3"/>
      <c r="B155" s="3"/>
      <c r="C155" s="2"/>
      <c r="H155" s="2"/>
    </row>
    <row r="156" spans="1:11" x14ac:dyDescent="0.2">
      <c r="A156" s="3"/>
      <c r="B156" s="3"/>
      <c r="C156" s="2"/>
      <c r="H156" s="2"/>
    </row>
    <row r="157" spans="1:11" x14ac:dyDescent="0.2">
      <c r="A157" s="3"/>
      <c r="B157" s="3"/>
      <c r="C157" s="2"/>
      <c r="H157" s="2"/>
    </row>
    <row r="158" spans="1:11" x14ac:dyDescent="0.2">
      <c r="A158" s="3"/>
      <c r="B158" s="3"/>
      <c r="C158" s="2"/>
      <c r="H158" s="2"/>
    </row>
    <row r="159" spans="1:11" x14ac:dyDescent="0.2">
      <c r="A159" s="3"/>
      <c r="B159" s="3"/>
      <c r="C159" s="2"/>
      <c r="H159" s="2"/>
    </row>
    <row r="160" spans="1:11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</row>
    <row r="186" spans="1:8" x14ac:dyDescent="0.2">
      <c r="A186" s="3"/>
      <c r="B186" s="3"/>
      <c r="C186" s="2"/>
    </row>
    <row r="187" spans="1:8" x14ac:dyDescent="0.2">
      <c r="A187" s="3"/>
      <c r="B187" s="3"/>
      <c r="C187" s="2"/>
    </row>
    <row r="188" spans="1:8" x14ac:dyDescent="0.2">
      <c r="A188" s="3"/>
      <c r="B188" s="3"/>
      <c r="C188" s="2"/>
    </row>
    <row r="189" spans="1:8" x14ac:dyDescent="0.2">
      <c r="A189" s="3"/>
      <c r="B189" s="3"/>
      <c r="C189" s="2"/>
    </row>
    <row r="190" spans="1:8" x14ac:dyDescent="0.2">
      <c r="A190" s="3"/>
      <c r="B190" s="3"/>
      <c r="C190" s="2"/>
    </row>
    <row r="191" spans="1:8" x14ac:dyDescent="0.2">
      <c r="A191" s="3"/>
      <c r="B191" s="3"/>
      <c r="C191" s="2"/>
    </row>
    <row r="192" spans="1:8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</row>
    <row r="220" spans="1:3" x14ac:dyDescent="0.2">
      <c r="A220" s="3"/>
      <c r="B220" s="3"/>
    </row>
    <row r="221" spans="1:3" x14ac:dyDescent="0.2">
      <c r="A221" s="3"/>
      <c r="B221" s="3"/>
    </row>
    <row r="222" spans="1:3" x14ac:dyDescent="0.2">
      <c r="A222" s="3"/>
      <c r="B222" s="3"/>
    </row>
    <row r="223" spans="1:3" x14ac:dyDescent="0.2">
      <c r="A223" s="3"/>
      <c r="B223" s="3"/>
    </row>
    <row r="224" spans="1:3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  <row r="234" spans="1:2" x14ac:dyDescent="0.2">
      <c r="A234" s="3"/>
      <c r="B234" s="3"/>
    </row>
    <row r="235" spans="1:2" x14ac:dyDescent="0.2">
      <c r="A235" s="3"/>
      <c r="B235" s="3"/>
    </row>
    <row r="236" spans="1:2" x14ac:dyDescent="0.2">
      <c r="A236" s="3"/>
      <c r="B236" s="3"/>
    </row>
    <row r="237" spans="1:2" x14ac:dyDescent="0.2">
      <c r="A237" s="3"/>
      <c r="B237" s="3"/>
    </row>
    <row r="238" spans="1:2" x14ac:dyDescent="0.2">
      <c r="A238" s="3"/>
      <c r="B238" s="3"/>
    </row>
    <row r="239" spans="1:2" x14ac:dyDescent="0.2">
      <c r="A239" s="3"/>
      <c r="B239" s="3"/>
    </row>
    <row r="240" spans="1:2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</sheetData>
  <mergeCells count="8">
    <mergeCell ref="A141:C141"/>
    <mergeCell ref="A4:F4"/>
    <mergeCell ref="A6:A7"/>
    <mergeCell ref="B6:B7"/>
    <mergeCell ref="C6:C7"/>
    <mergeCell ref="D6:D7"/>
    <mergeCell ref="E6:E7"/>
    <mergeCell ref="F6:F7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уточ</vt:lpstr>
      <vt:lpstr>'додаток уточ'!Заголовки_для_печати</vt:lpstr>
      <vt:lpstr>'додаток уточ'!Область_печати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2020-06-17T10:05:49Z</cp:lastPrinted>
  <dcterms:created xsi:type="dcterms:W3CDTF">2005-04-08T06:14:05Z</dcterms:created>
  <dcterms:modified xsi:type="dcterms:W3CDTF">2020-06-23T06:47:21Z</dcterms:modified>
</cp:coreProperties>
</file>