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0" windowWidth="12105" windowHeight="8970" tabRatio="602"/>
  </bookViews>
  <sheets>
    <sheet name="додаток" sheetId="4" r:id="rId1"/>
  </sheets>
  <definedNames>
    <definedName name="_xlnm.Print_Titles" localSheetId="0">додаток!$8:$8</definedName>
    <definedName name="_xlnm.Print_Area" localSheetId="0">додаток!$A$1:$F$140</definedName>
  </definedNames>
  <calcPr calcId="145621"/>
</workbook>
</file>

<file path=xl/calcChain.xml><?xml version="1.0" encoding="utf-8"?>
<calcChain xmlns="http://schemas.openxmlformats.org/spreadsheetml/2006/main">
  <c r="F92" i="4" l="1"/>
  <c r="E91" i="4"/>
  <c r="D91" i="4"/>
  <c r="E86" i="4"/>
  <c r="F86" i="4" s="1"/>
  <c r="F88" i="4"/>
  <c r="F87" i="4"/>
  <c r="E124" i="4"/>
  <c r="F124" i="4" s="1"/>
  <c r="E122" i="4"/>
  <c r="E120" i="4" s="1"/>
  <c r="E123" i="4"/>
  <c r="D123" i="4"/>
  <c r="F122" i="4"/>
  <c r="E121" i="4"/>
  <c r="D121" i="4"/>
  <c r="F22" i="4"/>
  <c r="F21" i="4"/>
  <c r="F91" i="4" l="1"/>
  <c r="F120" i="4"/>
  <c r="F123" i="4"/>
  <c r="F121" i="4"/>
  <c r="E103" i="4"/>
  <c r="F103" i="4" s="1"/>
  <c r="D102" i="4"/>
  <c r="E24" i="4"/>
  <c r="E23" i="4"/>
  <c r="F23" i="4" l="1"/>
  <c r="E20" i="4"/>
  <c r="E102" i="4"/>
  <c r="F102" i="4" s="1"/>
  <c r="E117" i="4"/>
  <c r="E56" i="4"/>
  <c r="E55" i="4"/>
  <c r="E57" i="4" l="1"/>
  <c r="E27" i="4" l="1"/>
  <c r="F27" i="4" s="1"/>
  <c r="E51" i="4"/>
  <c r="D51" i="4"/>
  <c r="E50" i="4"/>
  <c r="F50" i="4" s="1"/>
  <c r="D47" i="4"/>
  <c r="F35" i="4"/>
  <c r="E46" i="4"/>
  <c r="E45" i="4" s="1"/>
  <c r="D31" i="4"/>
  <c r="F46" i="4"/>
  <c r="E76" i="4"/>
  <c r="E75" i="4"/>
  <c r="F76" i="4"/>
  <c r="F75" i="4"/>
  <c r="E73" i="4" l="1"/>
  <c r="E49" i="4"/>
  <c r="F51" i="4"/>
  <c r="E34" i="4"/>
  <c r="F45" i="4"/>
  <c r="E44" i="4"/>
  <c r="F44" i="4" s="1"/>
  <c r="F43" i="4"/>
  <c r="E42" i="4"/>
  <c r="F42" i="4" s="1"/>
  <c r="E131" i="4"/>
  <c r="E129" i="4" s="1"/>
  <c r="E128" i="4" s="1"/>
  <c r="F128" i="4" s="1"/>
  <c r="D130" i="4"/>
  <c r="E115" i="4"/>
  <c r="F115" i="4" s="1"/>
  <c r="F117" i="4"/>
  <c r="D116" i="4"/>
  <c r="D114" i="4"/>
  <c r="E116" i="4"/>
  <c r="F116" i="4" s="1"/>
  <c r="D111" i="4"/>
  <c r="F73" i="4"/>
  <c r="E72" i="4"/>
  <c r="F72" i="4" s="1"/>
  <c r="D71" i="4"/>
  <c r="F55" i="4"/>
  <c r="E61" i="4"/>
  <c r="F61" i="4" s="1"/>
  <c r="E60" i="4"/>
  <c r="F60" i="4" s="1"/>
  <c r="F57" i="4"/>
  <c r="E54" i="4"/>
  <c r="E53" i="4" s="1"/>
  <c r="E126" i="4"/>
  <c r="F126" i="4" s="1"/>
  <c r="D118" i="4"/>
  <c r="E101" i="4"/>
  <c r="E100" i="4" s="1"/>
  <c r="D100" i="4"/>
  <c r="E96" i="4"/>
  <c r="F96" i="4" s="1"/>
  <c r="E95" i="4"/>
  <c r="F95" i="4" s="1"/>
  <c r="F131" i="4"/>
  <c r="D127" i="4"/>
  <c r="D58" i="4"/>
  <c r="E70" i="4"/>
  <c r="F70" i="4" s="1"/>
  <c r="E69" i="4"/>
  <c r="F69" i="4" s="1"/>
  <c r="D67" i="4"/>
  <c r="E66" i="4"/>
  <c r="F66" i="4" s="1"/>
  <c r="E65" i="4"/>
  <c r="D64" i="4"/>
  <c r="D62" i="4"/>
  <c r="E15" i="4"/>
  <c r="E12" i="4"/>
  <c r="E11" i="4" s="1"/>
  <c r="D10" i="4"/>
  <c r="F12" i="4"/>
  <c r="E108" i="4"/>
  <c r="F108" i="4" s="1"/>
  <c r="E110" i="4"/>
  <c r="D109" i="4"/>
  <c r="D97" i="4"/>
  <c r="E38" i="4"/>
  <c r="E30" i="4"/>
  <c r="E90" i="4"/>
  <c r="E89" i="4" s="1"/>
  <c r="E94" i="4"/>
  <c r="F94" i="4" s="1"/>
  <c r="E85" i="4"/>
  <c r="E84" i="4" s="1"/>
  <c r="F84" i="4" s="1"/>
  <c r="E83" i="4"/>
  <c r="F85" i="4"/>
  <c r="F83" i="4"/>
  <c r="D93" i="4"/>
  <c r="D89" i="4"/>
  <c r="D79" i="4"/>
  <c r="E18" i="4"/>
  <c r="D9" i="4"/>
  <c r="E82" i="4" l="1"/>
  <c r="E80" i="4" s="1"/>
  <c r="E81" i="4"/>
  <c r="F82" i="4"/>
  <c r="F101" i="4"/>
  <c r="E99" i="4"/>
  <c r="E78" i="4" s="1"/>
  <c r="F100" i="4"/>
  <c r="E98" i="4"/>
  <c r="F49" i="4"/>
  <c r="E48" i="4"/>
  <c r="E93" i="4"/>
  <c r="F93" i="4" s="1"/>
  <c r="F99" i="4"/>
  <c r="E64" i="4"/>
  <c r="E63" i="4" s="1"/>
  <c r="F63" i="4" s="1"/>
  <c r="F54" i="4"/>
  <c r="E59" i="4"/>
  <c r="F59" i="4" s="1"/>
  <c r="E114" i="4"/>
  <c r="F114" i="4" s="1"/>
  <c r="E130" i="4"/>
  <c r="F130" i="4" s="1"/>
  <c r="F34" i="4"/>
  <c r="E33" i="4"/>
  <c r="E41" i="4"/>
  <c r="E71" i="4"/>
  <c r="F71" i="4" s="1"/>
  <c r="F129" i="4"/>
  <c r="E113" i="4"/>
  <c r="F113" i="4" s="1"/>
  <c r="E125" i="4"/>
  <c r="E119" i="4" s="1"/>
  <c r="E118" i="4" s="1"/>
  <c r="E106" i="4"/>
  <c r="E68" i="4"/>
  <c r="F90" i="4"/>
  <c r="F65" i="4"/>
  <c r="E127" i="4"/>
  <c r="F127" i="4" s="1"/>
  <c r="E58" i="4"/>
  <c r="F58" i="4" s="1"/>
  <c r="E62" i="4"/>
  <c r="F62" i="4" s="1"/>
  <c r="F64" i="4"/>
  <c r="F11" i="4"/>
  <c r="E10" i="4"/>
  <c r="F10" i="4" s="1"/>
  <c r="E107" i="4"/>
  <c r="F89" i="4"/>
  <c r="D137" i="4"/>
  <c r="D138" i="4"/>
  <c r="F80" i="4" l="1"/>
  <c r="E112" i="4"/>
  <c r="E111" i="4" s="1"/>
  <c r="F111" i="4" s="1"/>
  <c r="F48" i="4"/>
  <c r="E47" i="4"/>
  <c r="F47" i="4" s="1"/>
  <c r="F125" i="4"/>
  <c r="F81" i="4"/>
  <c r="F33" i="4"/>
  <c r="E32" i="4"/>
  <c r="F98" i="4"/>
  <c r="E97" i="4"/>
  <c r="F97" i="4" s="1"/>
  <c r="F107" i="4"/>
  <c r="F68" i="4"/>
  <c r="E67" i="4"/>
  <c r="F67" i="4" s="1"/>
  <c r="E79" i="4"/>
  <c r="F79" i="4" s="1"/>
  <c r="E14" i="4"/>
  <c r="F112" i="4" l="1"/>
  <c r="F32" i="4"/>
  <c r="E31" i="4"/>
  <c r="F31" i="4" s="1"/>
  <c r="F119" i="4"/>
  <c r="F137" i="4"/>
  <c r="F118" i="4" l="1"/>
  <c r="F24" i="4"/>
  <c r="F18" i="4"/>
  <c r="F110" i="4" l="1"/>
  <c r="E138" i="4"/>
  <c r="F53" i="4"/>
  <c r="F56" i="4"/>
  <c r="F106" i="4" l="1"/>
  <c r="E29" i="4" l="1"/>
  <c r="D134" i="4"/>
  <c r="F134" i="4" s="1"/>
  <c r="E17" i="4" l="1"/>
  <c r="F17" i="4" s="1"/>
  <c r="F15" i="4" l="1"/>
  <c r="F14" i="4"/>
  <c r="E13" i="4"/>
  <c r="E40" i="4"/>
  <c r="F13" i="4" l="1"/>
  <c r="F20" i="4"/>
  <c r="F30" i="4" l="1"/>
  <c r="F29" i="4" l="1"/>
  <c r="E28" i="4"/>
  <c r="E26" i="4" s="1"/>
  <c r="F38" i="4"/>
  <c r="F28" i="4" l="1"/>
  <c r="F138" i="4" l="1"/>
  <c r="F78" i="4"/>
  <c r="F41" i="4"/>
  <c r="E109" i="4" l="1"/>
  <c r="E105" i="4" s="1"/>
  <c r="D25" i="4"/>
  <c r="C25" i="4"/>
  <c r="D39" i="4"/>
  <c r="C39" i="4"/>
  <c r="D16" i="4"/>
  <c r="D19" i="4"/>
  <c r="F109" i="4" l="1"/>
  <c r="F26" i="4"/>
  <c r="E104" i="4" l="1"/>
  <c r="E77" i="4" s="1"/>
  <c r="F105" i="4"/>
  <c r="E25" i="4"/>
  <c r="F25" i="4" s="1"/>
  <c r="F40" i="4"/>
  <c r="E39" i="4"/>
  <c r="E37" i="4" s="1"/>
  <c r="F39" i="4" l="1"/>
  <c r="D36" i="4" l="1"/>
  <c r="F37" i="4" l="1"/>
  <c r="E36" i="4"/>
  <c r="F36" i="4" l="1"/>
  <c r="D135" i="4"/>
  <c r="D136" i="4" l="1"/>
  <c r="D133" i="4" l="1"/>
  <c r="E16" i="4" l="1"/>
  <c r="F16" i="4" l="1"/>
  <c r="D52" i="4" l="1"/>
  <c r="D104" i="4"/>
  <c r="F104" i="4" s="1"/>
  <c r="E52" i="4" l="1"/>
  <c r="E19" i="4"/>
  <c r="F52" i="4" l="1"/>
  <c r="E9" i="4"/>
  <c r="F9" i="4" s="1"/>
  <c r="F19" i="4"/>
  <c r="F77" i="4" l="1"/>
  <c r="E135" i="4"/>
  <c r="F135" i="4" s="1"/>
  <c r="D132" i="4"/>
  <c r="E136" i="4" l="1"/>
  <c r="F136" i="4" s="1"/>
  <c r="E132" i="4" l="1"/>
  <c r="F132" i="4" s="1"/>
  <c r="E133" i="4" l="1"/>
  <c r="F133" i="4" s="1"/>
</calcChain>
</file>

<file path=xl/sharedStrings.xml><?xml version="1.0" encoding="utf-8"?>
<sst xmlns="http://schemas.openxmlformats.org/spreadsheetml/2006/main" count="207" uniqueCount="125">
  <si>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</si>
  <si>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</si>
  <si>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</si>
  <si>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</si>
  <si>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</si>
  <si>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</si>
  <si>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</si>
  <si>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</si>
  <si>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</si>
  <si>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</si>
  <si>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</si>
  <si>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</si>
  <si>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</si>
  <si>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>Управління культури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</si>
  <si>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</si>
  <si>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</si>
  <si>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</si>
  <si>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</si>
  <si>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</si>
  <si>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0700000</t>
  </si>
  <si>
    <t>0710000</t>
  </si>
  <si>
    <t xml:space="preserve">             Додаток</t>
  </si>
  <si>
    <t>Департамент освіти і науки виконкому Криворізької міської ради</t>
  </si>
  <si>
    <t>0800000</t>
  </si>
  <si>
    <t>0810000</t>
  </si>
  <si>
    <t>Департамент розвитку інфраструктури міста виконкому Криворізької міської ради</t>
  </si>
  <si>
    <t>0712152</t>
  </si>
  <si>
    <t>2152</t>
  </si>
  <si>
    <t>Інші програми та заходи у сфері охорони здоров’я</t>
  </si>
  <si>
    <t xml:space="preserve">Проект унесення змін до показників міського бюджету міста Кривого Рогу                                 на 2020 рік </t>
  </si>
  <si>
    <t>Уточнені показники на 2020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</si>
  <si>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01.01.2020</t>
  </si>
  <si>
    <t xml:space="preserve"> - дефіцит за рахунок розподілу залишків коштів, що склалися на рахунках спеціального фонду міського бюджету станом на 01.01.2020</t>
  </si>
  <si>
    <t>9770</t>
  </si>
  <si>
    <t xml:space="preserve">Інші субвенції з місцевого бюджету, у тому числі: 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</si>
  <si>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2020 році</t>
  </si>
  <si>
    <t>1100000</t>
  </si>
  <si>
    <t>1110000</t>
  </si>
  <si>
    <t>Департамент у справах сім'ї, молоді та спорту виконкому Криворізької  міської ради</t>
  </si>
  <si>
    <t>Департамент соціальної політики виконкому Криворізької міської рад</t>
  </si>
  <si>
    <t>Інші заходи у сфері соціального захисту і соціального забезпечення</t>
  </si>
  <si>
    <t>0813242</t>
  </si>
  <si>
    <t>3242</t>
  </si>
  <si>
    <t>0819770</t>
  </si>
  <si>
    <t>4060</t>
  </si>
  <si>
    <t>Забезпечення діяльності палаців i будинків культури, клубів, центрів дозвілля та iнших клубних закладів</t>
  </si>
  <si>
    <t>Виконавчий комітет Криворізької міської ради</t>
  </si>
  <si>
    <t>0200000</t>
  </si>
  <si>
    <t>0210000</t>
  </si>
  <si>
    <t>Інша діяльність у сфері житлово-комунального господарства</t>
  </si>
  <si>
    <t>6090</t>
  </si>
  <si>
    <t xml:space="preserve">Затверджено на 2020 рік </t>
  </si>
  <si>
    <t>0611162</t>
  </si>
  <si>
    <t>1162</t>
  </si>
  <si>
    <t>Інші програми та заходи у сфері освіти</t>
  </si>
  <si>
    <t>0611090</t>
  </si>
  <si>
    <t>1090</t>
  </si>
  <si>
    <t>Надання позашкільної освіти закладами позашкільної освіти, заходи із позашкільної роботи з дітьми</t>
  </si>
  <si>
    <t>0617321</t>
  </si>
  <si>
    <t>7321</t>
  </si>
  <si>
    <t>Будівництво освітніх установ та закладів</t>
  </si>
  <si>
    <t>0617520</t>
  </si>
  <si>
    <t>7520</t>
  </si>
  <si>
    <t>Реалізація Національної програми інформатизації</t>
  </si>
  <si>
    <t>у тому числі за бюджетом Покровського району в місті Кривому Розі</t>
  </si>
  <si>
    <t>Криворізька міська рада</t>
  </si>
  <si>
    <t>0100000</t>
  </si>
  <si>
    <t>0110000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</si>
  <si>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</si>
  <si>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</si>
  <si>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0110150</t>
  </si>
  <si>
    <t>0217520</t>
  </si>
  <si>
    <t xml:space="preserve">Управління економіки виконкому Криворізької міської ради </t>
  </si>
  <si>
    <t>Реалізація програм і заходів в галузі зовнішньоекономічної діяльності</t>
  </si>
  <si>
    <t>видатки розвитку</t>
  </si>
  <si>
    <t>у тому числі видатки споживання</t>
  </si>
  <si>
    <t>3400000</t>
  </si>
  <si>
    <t>3410000</t>
  </si>
  <si>
    <t>Департамент адміністративних послуг виконкому Криворізької міської ради</t>
  </si>
  <si>
    <t>3410180</t>
  </si>
  <si>
    <t>0180</t>
  </si>
  <si>
    <t>Інша діяльність у сфері державного управління</t>
  </si>
  <si>
    <t>3417520</t>
  </si>
  <si>
    <t>0617691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</si>
  <si>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</si>
  <si>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 тому числі видатки розвитку</t>
  </si>
  <si>
    <t>Управління капітального будівництва виконкому Криворізької міської ради</t>
  </si>
  <si>
    <t>Забезпечення надійної та безперебійної експлуатації ліфтів</t>
  </si>
  <si>
    <t>Організація благоустрою населених пунктів</t>
  </si>
  <si>
    <t>Інші заходи, пов'язані з економічною діяльністю</t>
  </si>
  <si>
    <t>Інші заходи у сфері електротранспорту</t>
  </si>
  <si>
    <t>Інша діяльність у сфері транспорту</t>
  </si>
  <si>
    <t>Департамент фінансів виконкому Криворізької міської ради</t>
  </si>
  <si>
    <t xml:space="preserve">Інші дотації з місцевого бюджету </t>
  </si>
  <si>
    <t>Забезпечення діяльності водопровідно-каналізаційного господарства</t>
  </si>
  <si>
    <t>Будівництво об'єктів житлово-комунального господарства</t>
  </si>
  <si>
    <t>Внески до статутного капіталу суб’єктів господарювання</t>
  </si>
  <si>
    <t xml:space="preserve">у тому числі за бюджетами  районів у місті Кривий Ріг </t>
  </si>
  <si>
    <t>Інгулецького</t>
  </si>
  <si>
    <t>Саксаганського</t>
  </si>
  <si>
    <t>1019770</t>
  </si>
  <si>
    <t>Служба у справах дітей виконкому Криворізької міської ради</t>
  </si>
  <si>
    <t>0900000</t>
  </si>
  <si>
    <t>0910000</t>
  </si>
  <si>
    <t>0919770</t>
  </si>
  <si>
    <t>Керуюча справами виконкому</t>
  </si>
  <si>
    <t xml:space="preserve">  Тетяна Мала</t>
  </si>
  <si>
    <t xml:space="preserve">Управління транспорту та телекомунікацій виконкому Криворізької міської ради </t>
  </si>
  <si>
    <t>0712144</t>
  </si>
  <si>
    <t>Централізовані заходи з лікування хворих на цукровий та нецукровий діабет</t>
  </si>
  <si>
    <t>0717322</t>
  </si>
  <si>
    <t>7322</t>
  </si>
  <si>
    <t>Будівництво медичних установ та закладів</t>
  </si>
  <si>
    <t>0712010</t>
  </si>
  <si>
    <t>2010</t>
  </si>
  <si>
    <t xml:space="preserve">Багатопрофільна стаціонарна медична допомога населенню </t>
  </si>
  <si>
    <t>0712100</t>
  </si>
  <si>
    <t>2100</t>
  </si>
  <si>
    <t xml:space="preserve">Стоматологічна допомога населенню </t>
  </si>
  <si>
    <t>Будівництво споруд, установ та закладів фізичної культури і спорту</t>
  </si>
  <si>
    <t>0615031</t>
  </si>
  <si>
    <t>Утримання та навчально-тренувальна робота комунальних дитячо-юнацьких спортивних шкіл</t>
  </si>
  <si>
    <t>0617325</t>
  </si>
  <si>
    <t>7325</t>
  </si>
  <si>
    <t xml:space="preserve">            20.05.2020 №256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</si>
</sst>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23" fillId="0" borderId="0" xfId="0" applyFont="1"/>
    <xf numFmtId="4" fontId="23" fillId="0" borderId="0" xfId="0" applyNumberFormat="1" applyFont="1"/>
    <xf numFmtId="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9" fontId="1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"/>
  <sheetViews>
    <sheetView tabSelected="1" zoomScale="87" zoomScaleNormal="87" zoomScaleSheetLayoutView="89" workbookViewId="0">
      <selection activeCell="F3" sqref="F3"/>
    </sheetView>
  </sheetViews>
  <sheetFormatPr defaultRowHeight="12.75" x14ac:dyDescent="0.2"/>
  <cols>
    <col min="1" max="1" width="15.7109375" customWidth="1"/>
    <col min="2" max="2" width="12.85546875" customWidth="1"/>
    <col min="3" max="3" width="44.85546875" customWidth="1"/>
    <col min="4" max="4" width="19.85546875" customWidth="1"/>
    <col min="5" max="5" width="24" customWidth="1"/>
    <col min="6" max="6" width="20.5703125" customWidth="1"/>
    <col min="7" max="7" width="20.28515625" customWidth="1"/>
    <col min="8" max="8" width="32.2851562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0" customHeight="1" x14ac:dyDescent="0.7">
      <c r="A1" s="5"/>
      <c r="B1" s="5"/>
      <c r="C1" s="5"/>
      <c r="D1" s="28" t="s">
        <v>21</v>
      </c>
      <c r="E1" s="27"/>
      <c r="F1" s="24"/>
      <c r="G1" s="16"/>
    </row>
    <row r="2" spans="1:8" ht="24.75" customHeight="1" x14ac:dyDescent="0.65">
      <c r="A2" s="5"/>
      <c r="B2" s="5"/>
      <c r="C2" s="5"/>
      <c r="D2" s="28" t="s">
        <v>14</v>
      </c>
      <c r="E2" s="26"/>
      <c r="F2" s="25"/>
      <c r="G2" s="17"/>
    </row>
    <row r="3" spans="1:8" ht="18.75" customHeight="1" x14ac:dyDescent="0.35">
      <c r="A3" s="5"/>
      <c r="B3" s="5"/>
      <c r="C3" s="5"/>
      <c r="D3" s="28" t="s">
        <v>124</v>
      </c>
      <c r="E3" s="16"/>
      <c r="F3" s="17"/>
      <c r="G3" s="17"/>
    </row>
    <row r="4" spans="1:8" ht="54.6" customHeight="1" x14ac:dyDescent="0.25">
      <c r="A4" s="69" t="s">
        <v>29</v>
      </c>
      <c r="B4" s="69"/>
      <c r="C4" s="70"/>
      <c r="D4" s="70"/>
      <c r="E4" s="70"/>
      <c r="F4" s="70"/>
      <c r="G4" s="15"/>
      <c r="H4" s="1"/>
    </row>
    <row r="5" spans="1:8" ht="15" customHeight="1" x14ac:dyDescent="0.3">
      <c r="A5" s="5"/>
      <c r="B5" s="5"/>
      <c r="C5" s="5"/>
      <c r="D5" s="6"/>
      <c r="E5" s="6"/>
      <c r="F5" s="4" t="s">
        <v>0</v>
      </c>
      <c r="G5" s="4"/>
    </row>
    <row r="6" spans="1:8" ht="26.45" customHeight="1" x14ac:dyDescent="0.2">
      <c r="A6" s="71" t="s">
        <v>11</v>
      </c>
      <c r="B6" s="71" t="s">
        <v>16</v>
      </c>
      <c r="C6" s="71" t="s">
        <v>1</v>
      </c>
      <c r="D6" s="72" t="s">
        <v>51</v>
      </c>
      <c r="E6" s="72" t="s">
        <v>3</v>
      </c>
      <c r="F6" s="72" t="s">
        <v>30</v>
      </c>
      <c r="G6" s="22"/>
    </row>
    <row r="7" spans="1:8" ht="89.45" customHeight="1" x14ac:dyDescent="0.2">
      <c r="A7" s="71" t="s">
        <v>2</v>
      </c>
      <c r="B7" s="71"/>
      <c r="C7" s="71"/>
      <c r="D7" s="72"/>
      <c r="E7" s="72"/>
      <c r="F7" s="72"/>
      <c r="G7" s="22"/>
    </row>
    <row r="8" spans="1:8" ht="18.75" customHeight="1" x14ac:dyDescent="0.2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22"/>
    </row>
    <row r="9" spans="1:8" ht="42" customHeight="1" x14ac:dyDescent="0.3">
      <c r="A9" s="41"/>
      <c r="B9" s="41"/>
      <c r="C9" s="42" t="s">
        <v>7</v>
      </c>
      <c r="D9" s="43">
        <f>778442+6259599647</f>
        <v>6260378089</v>
      </c>
      <c r="E9" s="43">
        <f>E10+E13+E16+E19+E25+E31+E36+E47+E52+E58+E62+E67+E71</f>
        <v>5954305</v>
      </c>
      <c r="F9" s="43">
        <f t="shared" ref="F9:F23" si="0">D9+E9</f>
        <v>6266332394</v>
      </c>
      <c r="G9" s="30"/>
      <c r="H9" s="2"/>
    </row>
    <row r="10" spans="1:8" ht="28.9" customHeight="1" x14ac:dyDescent="0.2">
      <c r="A10" s="44" t="s">
        <v>66</v>
      </c>
      <c r="B10" s="45"/>
      <c r="C10" s="45" t="s">
        <v>65</v>
      </c>
      <c r="D10" s="46">
        <f>D11</f>
        <v>2898075</v>
      </c>
      <c r="E10" s="46">
        <f>E11</f>
        <v>-2400000</v>
      </c>
      <c r="F10" s="46">
        <f t="shared" ref="F10:F12" si="1">D10+E10</f>
        <v>498075</v>
      </c>
      <c r="G10" s="30"/>
      <c r="H10" s="2"/>
    </row>
    <row r="11" spans="1:8" ht="30" customHeight="1" x14ac:dyDescent="0.2">
      <c r="A11" s="44" t="s">
        <v>67</v>
      </c>
      <c r="B11" s="45"/>
      <c r="C11" s="45" t="s">
        <v>65</v>
      </c>
      <c r="D11" s="46">
        <v>2898075</v>
      </c>
      <c r="E11" s="46">
        <f>E12</f>
        <v>-2400000</v>
      </c>
      <c r="F11" s="46">
        <f t="shared" si="1"/>
        <v>498075</v>
      </c>
      <c r="G11" s="30"/>
      <c r="H11" s="2"/>
    </row>
    <row r="12" spans="1:8" ht="114" customHeight="1" x14ac:dyDescent="0.2">
      <c r="A12" s="47" t="s">
        <v>70</v>
      </c>
      <c r="B12" s="47" t="s">
        <v>69</v>
      </c>
      <c r="C12" s="34" t="s">
        <v>68</v>
      </c>
      <c r="D12" s="48">
        <v>2830225</v>
      </c>
      <c r="E12" s="48">
        <f>-2400000</f>
        <v>-2400000</v>
      </c>
      <c r="F12" s="48">
        <f t="shared" si="1"/>
        <v>430225</v>
      </c>
      <c r="G12" s="30"/>
      <c r="H12" s="2"/>
    </row>
    <row r="13" spans="1:8" ht="40.15" customHeight="1" x14ac:dyDescent="0.2">
      <c r="A13" s="44" t="s">
        <v>47</v>
      </c>
      <c r="B13" s="45"/>
      <c r="C13" s="45" t="s">
        <v>46</v>
      </c>
      <c r="D13" s="46">
        <v>239816926</v>
      </c>
      <c r="E13" s="46">
        <f>E14</f>
        <v>3100000</v>
      </c>
      <c r="F13" s="46">
        <f t="shared" si="0"/>
        <v>242916926</v>
      </c>
      <c r="G13" s="30"/>
      <c r="H13" s="2"/>
    </row>
    <row r="14" spans="1:8" ht="46.15" customHeight="1" x14ac:dyDescent="0.2">
      <c r="A14" s="44" t="s">
        <v>48</v>
      </c>
      <c r="B14" s="45"/>
      <c r="C14" s="45" t="s">
        <v>46</v>
      </c>
      <c r="D14" s="46">
        <v>238571691</v>
      </c>
      <c r="E14" s="46">
        <f>E15</f>
        <v>3100000</v>
      </c>
      <c r="F14" s="46">
        <f t="shared" si="0"/>
        <v>241671691</v>
      </c>
      <c r="G14" s="30"/>
      <c r="H14" s="2"/>
    </row>
    <row r="15" spans="1:8" ht="38.450000000000003" customHeight="1" x14ac:dyDescent="0.2">
      <c r="A15" s="66" t="s">
        <v>71</v>
      </c>
      <c r="B15" s="40">
        <v>7520</v>
      </c>
      <c r="C15" s="34" t="s">
        <v>63</v>
      </c>
      <c r="D15" s="48">
        <v>4668439</v>
      </c>
      <c r="E15" s="48">
        <f>3100000</f>
        <v>3100000</v>
      </c>
      <c r="F15" s="48">
        <f t="shared" si="0"/>
        <v>7768439</v>
      </c>
      <c r="G15" s="30"/>
      <c r="H15" s="2"/>
    </row>
    <row r="16" spans="1:8" ht="41.45" customHeight="1" x14ac:dyDescent="0.2">
      <c r="A16" s="44" t="s">
        <v>17</v>
      </c>
      <c r="B16" s="45"/>
      <c r="C16" s="45" t="s">
        <v>22</v>
      </c>
      <c r="D16" s="46">
        <f>D17</f>
        <v>2733465654</v>
      </c>
      <c r="E16" s="46">
        <f>E17</f>
        <v>171666</v>
      </c>
      <c r="F16" s="46">
        <f t="shared" si="0"/>
        <v>2733637320</v>
      </c>
      <c r="G16" s="30"/>
      <c r="H16" s="2"/>
    </row>
    <row r="17" spans="1:8" ht="42" customHeight="1" x14ac:dyDescent="0.2">
      <c r="A17" s="44" t="s">
        <v>18</v>
      </c>
      <c r="B17" s="45"/>
      <c r="C17" s="45" t="s">
        <v>22</v>
      </c>
      <c r="D17" s="46">
        <v>2733465654</v>
      </c>
      <c r="E17" s="46">
        <f>SUM(E18:E18)</f>
        <v>171666</v>
      </c>
      <c r="F17" s="46">
        <f t="shared" si="0"/>
        <v>2733637320</v>
      </c>
      <c r="G17" s="30"/>
      <c r="H17" s="2"/>
    </row>
    <row r="18" spans="1:8" ht="30" customHeight="1" x14ac:dyDescent="0.2">
      <c r="A18" s="47" t="s">
        <v>52</v>
      </c>
      <c r="B18" s="47" t="s">
        <v>53</v>
      </c>
      <c r="C18" s="34" t="s">
        <v>54</v>
      </c>
      <c r="D18" s="48">
        <v>37421867</v>
      </c>
      <c r="E18" s="48">
        <f>100000+71666</f>
        <v>171666</v>
      </c>
      <c r="F18" s="48">
        <f t="shared" si="0"/>
        <v>37593533</v>
      </c>
      <c r="G18" s="30"/>
      <c r="H18" s="2"/>
    </row>
    <row r="19" spans="1:8" ht="40.15" customHeight="1" x14ac:dyDescent="0.2">
      <c r="A19" s="44" t="s">
        <v>19</v>
      </c>
      <c r="B19" s="45"/>
      <c r="C19" s="45" t="s">
        <v>12</v>
      </c>
      <c r="D19" s="46">
        <f>D20</f>
        <v>442407303</v>
      </c>
      <c r="E19" s="46">
        <f>E20</f>
        <v>444749</v>
      </c>
      <c r="F19" s="46">
        <f t="shared" si="0"/>
        <v>442852052</v>
      </c>
      <c r="G19" s="30"/>
      <c r="H19" s="2"/>
    </row>
    <row r="20" spans="1:8" ht="37.15" customHeight="1" x14ac:dyDescent="0.2">
      <c r="A20" s="44" t="s">
        <v>20</v>
      </c>
      <c r="B20" s="45"/>
      <c r="C20" s="45" t="s">
        <v>12</v>
      </c>
      <c r="D20" s="46">
        <v>442407303</v>
      </c>
      <c r="E20" s="46">
        <f>SUM(E21:E24)</f>
        <v>444749</v>
      </c>
      <c r="F20" s="46">
        <f t="shared" si="0"/>
        <v>442852052</v>
      </c>
      <c r="G20" s="37"/>
      <c r="H20" s="37"/>
    </row>
    <row r="21" spans="1:8" ht="37.15" customHeight="1" x14ac:dyDescent="0.2">
      <c r="A21" s="47" t="s">
        <v>113</v>
      </c>
      <c r="B21" s="47" t="s">
        <v>114</v>
      </c>
      <c r="C21" s="34" t="s">
        <v>115</v>
      </c>
      <c r="D21" s="48">
        <v>277248848</v>
      </c>
      <c r="E21" s="48">
        <v>-193400</v>
      </c>
      <c r="F21" s="48">
        <f t="shared" ref="F21:F22" si="2">D21+E21</f>
        <v>277055448</v>
      </c>
      <c r="G21" s="37"/>
      <c r="H21" s="37"/>
    </row>
    <row r="22" spans="1:8" ht="24.6" customHeight="1" x14ac:dyDescent="0.2">
      <c r="A22" s="66" t="s">
        <v>116</v>
      </c>
      <c r="B22" s="47" t="s">
        <v>117</v>
      </c>
      <c r="C22" s="34" t="s">
        <v>118</v>
      </c>
      <c r="D22" s="48">
        <v>13232371</v>
      </c>
      <c r="E22" s="48">
        <v>193400</v>
      </c>
      <c r="F22" s="48">
        <f t="shared" si="2"/>
        <v>13425771</v>
      </c>
      <c r="G22" s="37"/>
      <c r="H22" s="37"/>
    </row>
    <row r="23" spans="1:8" ht="58.9" customHeight="1" x14ac:dyDescent="0.2">
      <c r="A23" s="47" t="s">
        <v>108</v>
      </c>
      <c r="B23" s="40">
        <v>2144</v>
      </c>
      <c r="C23" s="34" t="s">
        <v>109</v>
      </c>
      <c r="D23" s="48">
        <v>17681717</v>
      </c>
      <c r="E23" s="48">
        <f>1058218</f>
        <v>1058218</v>
      </c>
      <c r="F23" s="48">
        <f t="shared" si="0"/>
        <v>18739935</v>
      </c>
      <c r="G23" s="37"/>
      <c r="H23" s="37"/>
    </row>
    <row r="24" spans="1:8" ht="41.45" customHeight="1" x14ac:dyDescent="0.2">
      <c r="A24" s="47" t="s">
        <v>26</v>
      </c>
      <c r="B24" s="47" t="s">
        <v>27</v>
      </c>
      <c r="C24" s="34" t="s">
        <v>28</v>
      </c>
      <c r="D24" s="48">
        <v>16695141</v>
      </c>
      <c r="E24" s="48">
        <f>-656241+42772</f>
        <v>-613469</v>
      </c>
      <c r="F24" s="48">
        <f t="shared" ref="F24" si="3">D24+E24</f>
        <v>16081672</v>
      </c>
      <c r="G24" s="36"/>
      <c r="H24" s="36"/>
    </row>
    <row r="25" spans="1:8" ht="45" customHeight="1" x14ac:dyDescent="0.2">
      <c r="A25" s="44" t="s">
        <v>23</v>
      </c>
      <c r="B25" s="45"/>
      <c r="C25" s="45" t="str">
        <f>C26</f>
        <v>Департамент соціальної політики виконкому Криворізької міської рад</v>
      </c>
      <c r="D25" s="46">
        <f>D26</f>
        <v>426579489</v>
      </c>
      <c r="E25" s="46">
        <f>E26</f>
        <v>84500</v>
      </c>
      <c r="F25" s="46">
        <f t="shared" ref="F25:F104" si="4">D25+E25</f>
        <v>426663989</v>
      </c>
      <c r="G25" s="36"/>
      <c r="H25" s="36"/>
    </row>
    <row r="26" spans="1:8" ht="45" customHeight="1" x14ac:dyDescent="0.2">
      <c r="A26" s="44" t="s">
        <v>24</v>
      </c>
      <c r="B26" s="45"/>
      <c r="C26" s="45" t="s">
        <v>39</v>
      </c>
      <c r="D26" s="46">
        <v>426579489</v>
      </c>
      <c r="E26" s="46">
        <f>SUM(E27:E28)</f>
        <v>84500</v>
      </c>
      <c r="F26" s="46">
        <f t="shared" si="4"/>
        <v>426663989</v>
      </c>
      <c r="G26" s="36"/>
      <c r="H26" s="36"/>
    </row>
    <row r="27" spans="1:8" ht="45" customHeight="1" x14ac:dyDescent="0.2">
      <c r="A27" s="66" t="s">
        <v>41</v>
      </c>
      <c r="B27" s="47" t="s">
        <v>42</v>
      </c>
      <c r="C27" s="34" t="s">
        <v>40</v>
      </c>
      <c r="D27" s="48">
        <v>148207037</v>
      </c>
      <c r="E27" s="48">
        <f>49000+25500</f>
        <v>74500</v>
      </c>
      <c r="F27" s="48">
        <f t="shared" si="4"/>
        <v>148281537</v>
      </c>
      <c r="G27" s="36"/>
      <c r="H27" s="36"/>
    </row>
    <row r="28" spans="1:8" ht="41.45" customHeight="1" x14ac:dyDescent="0.2">
      <c r="A28" s="47" t="s">
        <v>43</v>
      </c>
      <c r="B28" s="47" t="s">
        <v>33</v>
      </c>
      <c r="C28" s="34" t="s">
        <v>34</v>
      </c>
      <c r="D28" s="48">
        <v>185564</v>
      </c>
      <c r="E28" s="48">
        <f>E29</f>
        <v>10000</v>
      </c>
      <c r="F28" s="48">
        <f t="shared" si="4"/>
        <v>195564</v>
      </c>
      <c r="G28" s="36"/>
      <c r="H28" s="36"/>
    </row>
    <row r="29" spans="1:8" ht="111" customHeight="1" x14ac:dyDescent="0.2">
      <c r="A29" s="47"/>
      <c r="B29" s="47"/>
      <c r="C29" s="51" t="s">
        <v>35</v>
      </c>
      <c r="D29" s="52">
        <v>100000</v>
      </c>
      <c r="E29" s="52">
        <f>E30</f>
        <v>10000</v>
      </c>
      <c r="F29" s="52">
        <f t="shared" si="4"/>
        <v>110000</v>
      </c>
      <c r="G29" s="36"/>
      <c r="H29" s="36"/>
    </row>
    <row r="30" spans="1:8" ht="53.45" customHeight="1" x14ac:dyDescent="0.2">
      <c r="A30" s="47"/>
      <c r="B30" s="47"/>
      <c r="C30" s="51" t="s">
        <v>64</v>
      </c>
      <c r="D30" s="52">
        <v>0</v>
      </c>
      <c r="E30" s="52">
        <f>10000</f>
        <v>10000</v>
      </c>
      <c r="F30" s="52">
        <f t="shared" si="4"/>
        <v>10000</v>
      </c>
      <c r="G30" s="36"/>
      <c r="H30" s="36"/>
    </row>
    <row r="31" spans="1:8" ht="48" customHeight="1" x14ac:dyDescent="0.2">
      <c r="A31" s="44" t="s">
        <v>102</v>
      </c>
      <c r="B31" s="45"/>
      <c r="C31" s="45" t="s">
        <v>101</v>
      </c>
      <c r="D31" s="46">
        <f>D32</f>
        <v>18529720</v>
      </c>
      <c r="E31" s="46">
        <f>E32</f>
        <v>-2000</v>
      </c>
      <c r="F31" s="46">
        <f t="shared" ref="F31:F35" si="5">D31+E31</f>
        <v>18527720</v>
      </c>
      <c r="G31" s="36"/>
      <c r="H31" s="36"/>
    </row>
    <row r="32" spans="1:8" ht="45" customHeight="1" x14ac:dyDescent="0.2">
      <c r="A32" s="44" t="s">
        <v>103</v>
      </c>
      <c r="B32" s="45"/>
      <c r="C32" s="45" t="s">
        <v>101</v>
      </c>
      <c r="D32" s="46">
        <v>18529720</v>
      </c>
      <c r="E32" s="46">
        <f>SUM(E33:E33)</f>
        <v>-2000</v>
      </c>
      <c r="F32" s="46">
        <f t="shared" si="5"/>
        <v>18527720</v>
      </c>
      <c r="G32" s="36"/>
      <c r="H32" s="36"/>
    </row>
    <row r="33" spans="1:8" ht="43.15" customHeight="1" x14ac:dyDescent="0.2">
      <c r="A33" s="47" t="s">
        <v>104</v>
      </c>
      <c r="B33" s="47" t="s">
        <v>33</v>
      </c>
      <c r="C33" s="34" t="s">
        <v>34</v>
      </c>
      <c r="D33" s="48">
        <v>10000</v>
      </c>
      <c r="E33" s="48">
        <f>E34</f>
        <v>-2000</v>
      </c>
      <c r="F33" s="48">
        <f t="shared" si="5"/>
        <v>8000</v>
      </c>
      <c r="G33" s="36"/>
      <c r="H33" s="36"/>
    </row>
    <row r="34" spans="1:8" ht="112.15" customHeight="1" x14ac:dyDescent="0.2">
      <c r="A34" s="47"/>
      <c r="B34" s="47"/>
      <c r="C34" s="51" t="s">
        <v>35</v>
      </c>
      <c r="D34" s="52">
        <v>10000</v>
      </c>
      <c r="E34" s="52">
        <f>E35</f>
        <v>-2000</v>
      </c>
      <c r="F34" s="52">
        <f t="shared" si="5"/>
        <v>8000</v>
      </c>
      <c r="G34" s="36"/>
      <c r="H34" s="36"/>
    </row>
    <row r="35" spans="1:8" ht="53.45" customHeight="1" x14ac:dyDescent="0.2">
      <c r="A35" s="47"/>
      <c r="B35" s="47"/>
      <c r="C35" s="51" t="s">
        <v>64</v>
      </c>
      <c r="D35" s="52">
        <v>10000</v>
      </c>
      <c r="E35" s="52">
        <v>-2000</v>
      </c>
      <c r="F35" s="52">
        <f t="shared" si="5"/>
        <v>8000</v>
      </c>
      <c r="G35" s="36"/>
      <c r="H35" s="36"/>
    </row>
    <row r="36" spans="1:8" ht="46.15" customHeight="1" x14ac:dyDescent="0.2">
      <c r="A36" s="50">
        <v>1000000</v>
      </c>
      <c r="B36" s="45"/>
      <c r="C36" s="45" t="s">
        <v>13</v>
      </c>
      <c r="D36" s="46">
        <f>D37</f>
        <v>270933020</v>
      </c>
      <c r="E36" s="46">
        <f>E37</f>
        <v>-36500</v>
      </c>
      <c r="F36" s="46">
        <f t="shared" si="4"/>
        <v>270896520</v>
      </c>
      <c r="G36" s="37"/>
      <c r="H36" s="2"/>
    </row>
    <row r="37" spans="1:8" ht="43.15" customHeight="1" x14ac:dyDescent="0.2">
      <c r="A37" s="50">
        <v>1010000</v>
      </c>
      <c r="B37" s="45"/>
      <c r="C37" s="45" t="s">
        <v>13</v>
      </c>
      <c r="D37" s="46">
        <v>270933020</v>
      </c>
      <c r="E37" s="46">
        <f>SUM(E38:E44)</f>
        <v>-36500</v>
      </c>
      <c r="F37" s="46">
        <f t="shared" si="4"/>
        <v>270896520</v>
      </c>
      <c r="G37" s="37"/>
      <c r="H37" s="2"/>
    </row>
    <row r="38" spans="1:8" ht="64.900000000000006" customHeight="1" x14ac:dyDescent="0.2">
      <c r="A38" s="40">
        <v>1014060</v>
      </c>
      <c r="B38" s="47" t="s">
        <v>44</v>
      </c>
      <c r="C38" s="34" t="s">
        <v>45</v>
      </c>
      <c r="D38" s="48">
        <v>49533366</v>
      </c>
      <c r="E38" s="48">
        <f>10500</f>
        <v>10500</v>
      </c>
      <c r="F38" s="48">
        <f t="shared" si="4"/>
        <v>49543866</v>
      </c>
      <c r="G38" s="37"/>
      <c r="H38" s="2"/>
    </row>
    <row r="39" spans="1:8" ht="60" hidden="1" customHeight="1" x14ac:dyDescent="0.2">
      <c r="A39" s="44" t="s">
        <v>36</v>
      </c>
      <c r="B39" s="45"/>
      <c r="C39" s="45" t="str">
        <f>C40</f>
        <v>Департамент у справах сім'ї, молоді та спорту виконкому Криворізької  міської ради</v>
      </c>
      <c r="D39" s="46">
        <f>D40</f>
        <v>30215950</v>
      </c>
      <c r="E39" s="46">
        <f>E40</f>
        <v>0</v>
      </c>
      <c r="F39" s="46">
        <f t="shared" si="4"/>
        <v>30215950</v>
      </c>
      <c r="G39" s="37"/>
      <c r="H39" s="2"/>
    </row>
    <row r="40" spans="1:8" ht="63.6" hidden="1" customHeight="1" x14ac:dyDescent="0.2">
      <c r="A40" s="44" t="s">
        <v>37</v>
      </c>
      <c r="B40" s="45"/>
      <c r="C40" s="45" t="s">
        <v>38</v>
      </c>
      <c r="D40" s="46">
        <v>30215950</v>
      </c>
      <c r="E40" s="46">
        <f>SUM(E41:E41)</f>
        <v>0</v>
      </c>
      <c r="F40" s="46">
        <f t="shared" si="4"/>
        <v>30215950</v>
      </c>
      <c r="G40" s="37"/>
      <c r="H40" s="2"/>
    </row>
    <row r="41" spans="1:8" ht="39.6" hidden="1" customHeight="1" x14ac:dyDescent="0.2">
      <c r="A41" s="40">
        <v>1119770</v>
      </c>
      <c r="B41" s="40">
        <v>9770</v>
      </c>
      <c r="C41" s="34" t="s">
        <v>34</v>
      </c>
      <c r="D41" s="48">
        <v>1003128</v>
      </c>
      <c r="E41" s="48">
        <f>E42</f>
        <v>0</v>
      </c>
      <c r="F41" s="48">
        <f t="shared" si="4"/>
        <v>1003128</v>
      </c>
      <c r="G41" s="37"/>
      <c r="H41" s="2"/>
    </row>
    <row r="42" spans="1:8" ht="118.9" hidden="1" customHeight="1" x14ac:dyDescent="0.2">
      <c r="A42" s="47"/>
      <c r="B42" s="47"/>
      <c r="C42" s="51" t="s">
        <v>35</v>
      </c>
      <c r="D42" s="52">
        <v>74000</v>
      </c>
      <c r="E42" s="52">
        <f>E43</f>
        <v>0</v>
      </c>
      <c r="F42" s="52">
        <f t="shared" ref="F42:F51" si="6">D42+E42</f>
        <v>74000</v>
      </c>
      <c r="G42" s="37"/>
      <c r="H42" s="2"/>
    </row>
    <row r="43" spans="1:8" ht="53.45" hidden="1" customHeight="1" x14ac:dyDescent="0.2">
      <c r="A43" s="47"/>
      <c r="B43" s="47"/>
      <c r="C43" s="67" t="s">
        <v>64</v>
      </c>
      <c r="D43" s="52"/>
      <c r="E43" s="52"/>
      <c r="F43" s="52">
        <f t="shared" si="6"/>
        <v>0</v>
      </c>
      <c r="G43" s="37"/>
      <c r="H43" s="2"/>
    </row>
    <row r="44" spans="1:8" ht="39" customHeight="1" x14ac:dyDescent="0.2">
      <c r="A44" s="47" t="s">
        <v>100</v>
      </c>
      <c r="B44" s="47" t="s">
        <v>33</v>
      </c>
      <c r="C44" s="34" t="s">
        <v>34</v>
      </c>
      <c r="D44" s="48">
        <v>622210</v>
      </c>
      <c r="E44" s="48">
        <f>E45</f>
        <v>-47000</v>
      </c>
      <c r="F44" s="48">
        <f t="shared" si="6"/>
        <v>575210</v>
      </c>
      <c r="G44" s="37"/>
      <c r="H44" s="2"/>
    </row>
    <row r="45" spans="1:8" ht="111.6" customHeight="1" x14ac:dyDescent="0.2">
      <c r="A45" s="47"/>
      <c r="B45" s="47"/>
      <c r="C45" s="51" t="s">
        <v>35</v>
      </c>
      <c r="D45" s="52">
        <v>236500</v>
      </c>
      <c r="E45" s="52">
        <f>E46</f>
        <v>-47000</v>
      </c>
      <c r="F45" s="52">
        <f t="shared" si="6"/>
        <v>189500</v>
      </c>
      <c r="G45" s="37"/>
      <c r="H45" s="2"/>
    </row>
    <row r="46" spans="1:8" ht="53.45" customHeight="1" x14ac:dyDescent="0.2">
      <c r="A46" s="47"/>
      <c r="B46" s="47"/>
      <c r="C46" s="51" t="s">
        <v>64</v>
      </c>
      <c r="D46" s="52">
        <v>196000</v>
      </c>
      <c r="E46" s="52">
        <f>-35500-11500</f>
        <v>-47000</v>
      </c>
      <c r="F46" s="52">
        <f t="shared" si="6"/>
        <v>149000</v>
      </c>
      <c r="G46" s="37"/>
      <c r="H46" s="2"/>
    </row>
    <row r="47" spans="1:8" ht="53.45" customHeight="1" x14ac:dyDescent="0.2">
      <c r="A47" s="50">
        <v>1100000</v>
      </c>
      <c r="B47" s="45"/>
      <c r="C47" s="45" t="s">
        <v>38</v>
      </c>
      <c r="D47" s="46">
        <f>D48</f>
        <v>30215950</v>
      </c>
      <c r="E47" s="46">
        <f>E48</f>
        <v>-25500</v>
      </c>
      <c r="F47" s="46">
        <f t="shared" si="6"/>
        <v>30190450</v>
      </c>
      <c r="G47" s="37"/>
      <c r="H47" s="2"/>
    </row>
    <row r="48" spans="1:8" ht="53.45" customHeight="1" x14ac:dyDescent="0.2">
      <c r="A48" s="50">
        <v>1110000</v>
      </c>
      <c r="B48" s="45"/>
      <c r="C48" s="45" t="s">
        <v>38</v>
      </c>
      <c r="D48" s="46">
        <v>30215950</v>
      </c>
      <c r="E48" s="46">
        <f>SUM(E49:E49)</f>
        <v>-25500</v>
      </c>
      <c r="F48" s="46">
        <f t="shared" si="6"/>
        <v>30190450</v>
      </c>
      <c r="G48" s="37"/>
      <c r="H48" s="2"/>
    </row>
    <row r="49" spans="1:9" ht="39" customHeight="1" x14ac:dyDescent="0.2">
      <c r="A49" s="47" t="s">
        <v>104</v>
      </c>
      <c r="B49" s="47" t="s">
        <v>33</v>
      </c>
      <c r="C49" s="34" t="s">
        <v>34</v>
      </c>
      <c r="D49" s="48">
        <v>1003128</v>
      </c>
      <c r="E49" s="48">
        <f>E50</f>
        <v>-25500</v>
      </c>
      <c r="F49" s="48">
        <f t="shared" si="6"/>
        <v>977628</v>
      </c>
      <c r="G49" s="37"/>
      <c r="H49" s="2"/>
    </row>
    <row r="50" spans="1:9" ht="111.6" customHeight="1" x14ac:dyDescent="0.2">
      <c r="A50" s="47"/>
      <c r="B50" s="47"/>
      <c r="C50" s="51" t="s">
        <v>35</v>
      </c>
      <c r="D50" s="52">
        <v>74000</v>
      </c>
      <c r="E50" s="52">
        <f>E51</f>
        <v>-25500</v>
      </c>
      <c r="F50" s="52">
        <f t="shared" si="6"/>
        <v>48500</v>
      </c>
      <c r="G50" s="37"/>
      <c r="H50" s="2"/>
    </row>
    <row r="51" spans="1:9" ht="53.45" customHeight="1" x14ac:dyDescent="0.2">
      <c r="A51" s="47"/>
      <c r="B51" s="47"/>
      <c r="C51" s="51" t="s">
        <v>64</v>
      </c>
      <c r="D51" s="52">
        <f>28000+16000</f>
        <v>44000</v>
      </c>
      <c r="E51" s="52">
        <f>-5500-8000-7000-5000</f>
        <v>-25500</v>
      </c>
      <c r="F51" s="52">
        <f t="shared" si="6"/>
        <v>18500</v>
      </c>
      <c r="G51" s="37"/>
      <c r="H51" s="2"/>
    </row>
    <row r="52" spans="1:9" ht="64.150000000000006" customHeight="1" x14ac:dyDescent="0.2">
      <c r="A52" s="50">
        <v>1200000</v>
      </c>
      <c r="B52" s="45"/>
      <c r="C52" s="45" t="s">
        <v>25</v>
      </c>
      <c r="D52" s="46">
        <f>D53</f>
        <v>832014233</v>
      </c>
      <c r="E52" s="46">
        <f>E53</f>
        <v>-618080</v>
      </c>
      <c r="F52" s="46">
        <f t="shared" si="4"/>
        <v>831396153</v>
      </c>
      <c r="G52" s="30"/>
      <c r="H52" s="2"/>
    </row>
    <row r="53" spans="1:9" ht="59.45" customHeight="1" x14ac:dyDescent="0.2">
      <c r="A53" s="50">
        <v>1210000</v>
      </c>
      <c r="B53" s="45"/>
      <c r="C53" s="45" t="s">
        <v>25</v>
      </c>
      <c r="D53" s="46">
        <v>832014233</v>
      </c>
      <c r="E53" s="46">
        <f>SUM(E54:E57)</f>
        <v>-618080</v>
      </c>
      <c r="F53" s="46">
        <f t="shared" si="4"/>
        <v>831396153</v>
      </c>
      <c r="G53" s="37"/>
      <c r="H53" s="2"/>
      <c r="I53" s="33"/>
    </row>
    <row r="54" spans="1:9" ht="42.6" customHeight="1" x14ac:dyDescent="0.2">
      <c r="A54" s="65">
        <v>1216015</v>
      </c>
      <c r="B54" s="40">
        <v>6015</v>
      </c>
      <c r="C54" s="34" t="s">
        <v>87</v>
      </c>
      <c r="D54" s="48">
        <v>297960</v>
      </c>
      <c r="E54" s="48">
        <f>115140</f>
        <v>115140</v>
      </c>
      <c r="F54" s="48">
        <f t="shared" ref="F54:F55" si="7">D54+E54</f>
        <v>413100</v>
      </c>
      <c r="G54" s="37"/>
      <c r="H54" s="2"/>
      <c r="I54" s="33"/>
    </row>
    <row r="55" spans="1:9" ht="40.9" customHeight="1" x14ac:dyDescent="0.2">
      <c r="A55" s="65">
        <v>1216030</v>
      </c>
      <c r="B55" s="40">
        <v>6030</v>
      </c>
      <c r="C55" s="34" t="s">
        <v>88</v>
      </c>
      <c r="D55" s="48">
        <v>281597149</v>
      </c>
      <c r="E55" s="48">
        <f>-2182220</f>
        <v>-2182220</v>
      </c>
      <c r="F55" s="48">
        <f t="shared" si="7"/>
        <v>279414929</v>
      </c>
      <c r="G55" s="37"/>
      <c r="H55" s="2"/>
      <c r="I55" s="33"/>
    </row>
    <row r="56" spans="1:9" ht="39" customHeight="1" x14ac:dyDescent="0.2">
      <c r="A56" s="65">
        <v>1216090</v>
      </c>
      <c r="B56" s="47" t="s">
        <v>50</v>
      </c>
      <c r="C56" s="34" t="s">
        <v>49</v>
      </c>
      <c r="D56" s="48">
        <v>48578486</v>
      </c>
      <c r="E56" s="48">
        <f>-110000-10000-48500-531500</f>
        <v>-700000</v>
      </c>
      <c r="F56" s="48">
        <f t="shared" si="4"/>
        <v>47878486</v>
      </c>
      <c r="G56" s="30"/>
      <c r="H56" s="2"/>
    </row>
    <row r="57" spans="1:9" ht="39" customHeight="1" x14ac:dyDescent="0.2">
      <c r="A57" s="65">
        <v>1217693</v>
      </c>
      <c r="B57" s="40">
        <v>7693</v>
      </c>
      <c r="C57" s="34" t="s">
        <v>89</v>
      </c>
      <c r="D57" s="48">
        <v>714000</v>
      </c>
      <c r="E57" s="48">
        <f>974280+120000+1054720</f>
        <v>2149000</v>
      </c>
      <c r="F57" s="48">
        <f t="shared" si="4"/>
        <v>2863000</v>
      </c>
      <c r="G57" s="30"/>
      <c r="H57" s="2"/>
    </row>
    <row r="58" spans="1:9" ht="59.45" customHeight="1" x14ac:dyDescent="0.2">
      <c r="A58" s="50">
        <v>1900000</v>
      </c>
      <c r="B58" s="45"/>
      <c r="C58" s="45" t="s">
        <v>107</v>
      </c>
      <c r="D58" s="46">
        <f>D59</f>
        <v>524860874</v>
      </c>
      <c r="E58" s="46">
        <f>E59</f>
        <v>5270750</v>
      </c>
      <c r="F58" s="46">
        <f t="shared" ref="F58:F61" si="8">D58+E58</f>
        <v>530131624</v>
      </c>
      <c r="G58" s="30"/>
      <c r="H58" s="2"/>
    </row>
    <row r="59" spans="1:9" ht="57" customHeight="1" x14ac:dyDescent="0.2">
      <c r="A59" s="50">
        <v>1910000</v>
      </c>
      <c r="B59" s="45"/>
      <c r="C59" s="45" t="s">
        <v>107</v>
      </c>
      <c r="D59" s="46">
        <v>524860874</v>
      </c>
      <c r="E59" s="46">
        <f>SUM(E60:E61)</f>
        <v>5270750</v>
      </c>
      <c r="F59" s="46">
        <f t="shared" si="8"/>
        <v>530131624</v>
      </c>
      <c r="G59" s="30"/>
      <c r="H59" s="2"/>
    </row>
    <row r="60" spans="1:9" ht="30.6" customHeight="1" x14ac:dyDescent="0.2">
      <c r="A60" s="65">
        <v>1917426</v>
      </c>
      <c r="B60" s="40">
        <v>7426</v>
      </c>
      <c r="C60" s="34" t="s">
        <v>90</v>
      </c>
      <c r="D60" s="48">
        <v>454846524</v>
      </c>
      <c r="E60" s="48">
        <f>884500</f>
        <v>884500</v>
      </c>
      <c r="F60" s="48">
        <f t="shared" si="8"/>
        <v>455731024</v>
      </c>
      <c r="G60" s="30"/>
      <c r="H60" s="2"/>
    </row>
    <row r="61" spans="1:9" ht="29.45" customHeight="1" x14ac:dyDescent="0.2">
      <c r="A61" s="65">
        <v>1917450</v>
      </c>
      <c r="B61" s="40">
        <v>7450</v>
      </c>
      <c r="C61" s="34" t="s">
        <v>91</v>
      </c>
      <c r="D61" s="48">
        <v>15860250</v>
      </c>
      <c r="E61" s="48">
        <f>4386250</f>
        <v>4386250</v>
      </c>
      <c r="F61" s="48">
        <f t="shared" si="8"/>
        <v>20246500</v>
      </c>
      <c r="G61" s="30"/>
      <c r="H61" s="2"/>
    </row>
    <row r="62" spans="1:9" ht="39" customHeight="1" x14ac:dyDescent="0.2">
      <c r="A62" s="50">
        <v>2700000</v>
      </c>
      <c r="B62" s="45"/>
      <c r="C62" s="45" t="s">
        <v>72</v>
      </c>
      <c r="D62" s="46">
        <f>D63</f>
        <v>22431042</v>
      </c>
      <c r="E62" s="46">
        <f>E63</f>
        <v>-1192280</v>
      </c>
      <c r="F62" s="46">
        <f t="shared" ref="F62:F65" si="9">D62+E62</f>
        <v>21238762</v>
      </c>
      <c r="G62" s="30"/>
      <c r="H62" s="2"/>
    </row>
    <row r="63" spans="1:9" ht="39" customHeight="1" x14ac:dyDescent="0.2">
      <c r="A63" s="50">
        <v>2710000</v>
      </c>
      <c r="B63" s="45"/>
      <c r="C63" s="45" t="s">
        <v>72</v>
      </c>
      <c r="D63" s="46">
        <v>22431042</v>
      </c>
      <c r="E63" s="46">
        <f>E64</f>
        <v>-1192280</v>
      </c>
      <c r="F63" s="46">
        <f t="shared" si="9"/>
        <v>21238762</v>
      </c>
      <c r="G63" s="30"/>
      <c r="H63" s="2"/>
    </row>
    <row r="64" spans="1:9" ht="39" customHeight="1" x14ac:dyDescent="0.2">
      <c r="A64" s="40">
        <v>2717630</v>
      </c>
      <c r="B64" s="40">
        <v>7630</v>
      </c>
      <c r="C64" s="34" t="s">
        <v>73</v>
      </c>
      <c r="D64" s="48">
        <f>SUM(D65:D66)</f>
        <v>2006700</v>
      </c>
      <c r="E64" s="48">
        <f>SUM(E65:E66)</f>
        <v>-1192280</v>
      </c>
      <c r="F64" s="48">
        <f t="shared" si="9"/>
        <v>814420</v>
      </c>
      <c r="G64" s="30"/>
      <c r="H64" s="2"/>
    </row>
    <row r="65" spans="1:8" ht="26.45" customHeight="1" x14ac:dyDescent="0.2">
      <c r="A65" s="65"/>
      <c r="B65" s="47"/>
      <c r="C65" s="49" t="s">
        <v>75</v>
      </c>
      <c r="D65" s="52">
        <v>861280</v>
      </c>
      <c r="E65" s="52">
        <f>-592280</f>
        <v>-592280</v>
      </c>
      <c r="F65" s="52">
        <f t="shared" si="9"/>
        <v>269000</v>
      </c>
      <c r="G65" s="30"/>
      <c r="H65" s="2"/>
    </row>
    <row r="66" spans="1:8" ht="27" customHeight="1" x14ac:dyDescent="0.2">
      <c r="A66" s="65"/>
      <c r="B66" s="47"/>
      <c r="C66" s="49" t="s">
        <v>74</v>
      </c>
      <c r="D66" s="52">
        <v>1145420</v>
      </c>
      <c r="E66" s="52">
        <f>-600000</f>
        <v>-600000</v>
      </c>
      <c r="F66" s="52">
        <f t="shared" ref="F66:F70" si="10">D66+E66</f>
        <v>545420</v>
      </c>
      <c r="G66" s="30"/>
      <c r="H66" s="2"/>
    </row>
    <row r="67" spans="1:8" ht="52.9" customHeight="1" x14ac:dyDescent="0.2">
      <c r="A67" s="44" t="s">
        <v>76</v>
      </c>
      <c r="B67" s="45"/>
      <c r="C67" s="45" t="s">
        <v>78</v>
      </c>
      <c r="D67" s="46">
        <f>D68</f>
        <v>1841400</v>
      </c>
      <c r="E67" s="46">
        <f>E68</f>
        <v>-482000</v>
      </c>
      <c r="F67" s="46">
        <f t="shared" si="10"/>
        <v>1359400</v>
      </c>
      <c r="G67" s="30"/>
      <c r="H67" s="2"/>
    </row>
    <row r="68" spans="1:8" ht="56.45" customHeight="1" x14ac:dyDescent="0.2">
      <c r="A68" s="44" t="s">
        <v>77</v>
      </c>
      <c r="B68" s="45"/>
      <c r="C68" s="45" t="s">
        <v>78</v>
      </c>
      <c r="D68" s="46">
        <v>1841400</v>
      </c>
      <c r="E68" s="46">
        <f>SUM(E69:E70)</f>
        <v>-482000</v>
      </c>
      <c r="F68" s="46">
        <f t="shared" si="10"/>
        <v>1359400</v>
      </c>
      <c r="G68" s="30"/>
      <c r="H68" s="2"/>
    </row>
    <row r="69" spans="1:8" ht="43.9" customHeight="1" x14ac:dyDescent="0.2">
      <c r="A69" s="47" t="s">
        <v>79</v>
      </c>
      <c r="B69" s="47" t="s">
        <v>80</v>
      </c>
      <c r="C69" s="34" t="s">
        <v>81</v>
      </c>
      <c r="D69" s="48">
        <v>569500</v>
      </c>
      <c r="E69" s="48">
        <f>-51000</f>
        <v>-51000</v>
      </c>
      <c r="F69" s="48">
        <f t="shared" si="10"/>
        <v>518500</v>
      </c>
      <c r="G69" s="30"/>
      <c r="H69" s="2"/>
    </row>
    <row r="70" spans="1:8" ht="45.6" customHeight="1" x14ac:dyDescent="0.2">
      <c r="A70" s="47" t="s">
        <v>82</v>
      </c>
      <c r="B70" s="40">
        <v>7520</v>
      </c>
      <c r="C70" s="34" t="s">
        <v>63</v>
      </c>
      <c r="D70" s="48">
        <v>1271900</v>
      </c>
      <c r="E70" s="48">
        <f>-431000</f>
        <v>-431000</v>
      </c>
      <c r="F70" s="48">
        <f t="shared" si="10"/>
        <v>840900</v>
      </c>
      <c r="G70" s="30"/>
      <c r="H70" s="2"/>
    </row>
    <row r="71" spans="1:8" ht="45.6" customHeight="1" x14ac:dyDescent="0.2">
      <c r="A71" s="50">
        <v>3700000</v>
      </c>
      <c r="B71" s="45"/>
      <c r="C71" s="45" t="s">
        <v>92</v>
      </c>
      <c r="D71" s="46">
        <f>D72</f>
        <v>679397789</v>
      </c>
      <c r="E71" s="46">
        <f>E72</f>
        <v>1639000</v>
      </c>
      <c r="F71" s="46">
        <f t="shared" ref="F71:F73" si="11">D71+E71</f>
        <v>681036789</v>
      </c>
      <c r="G71" s="30"/>
      <c r="H71" s="2"/>
    </row>
    <row r="72" spans="1:8" ht="45.6" customHeight="1" x14ac:dyDescent="0.2">
      <c r="A72" s="50">
        <v>3710000</v>
      </c>
      <c r="B72" s="45"/>
      <c r="C72" s="45" t="s">
        <v>92</v>
      </c>
      <c r="D72" s="46">
        <v>679397789</v>
      </c>
      <c r="E72" s="46">
        <f>SUM(E73:E74)</f>
        <v>1639000</v>
      </c>
      <c r="F72" s="46">
        <f t="shared" si="11"/>
        <v>681036789</v>
      </c>
      <c r="G72" s="30"/>
      <c r="H72" s="2"/>
    </row>
    <row r="73" spans="1:8" ht="31.9" customHeight="1" x14ac:dyDescent="0.2">
      <c r="A73" s="65">
        <v>3719150</v>
      </c>
      <c r="B73" s="40">
        <v>9150</v>
      </c>
      <c r="C73" s="34" t="s">
        <v>93</v>
      </c>
      <c r="D73" s="48">
        <v>320020715</v>
      </c>
      <c r="E73" s="48">
        <f>SUM(E75:E76)</f>
        <v>1639000</v>
      </c>
      <c r="F73" s="48">
        <f t="shared" si="11"/>
        <v>321659715</v>
      </c>
      <c r="G73" s="30"/>
      <c r="H73" s="2"/>
    </row>
    <row r="74" spans="1:8" ht="37.15" customHeight="1" x14ac:dyDescent="0.2">
      <c r="A74" s="47"/>
      <c r="B74" s="40"/>
      <c r="C74" s="51" t="s">
        <v>97</v>
      </c>
      <c r="D74" s="48"/>
      <c r="E74" s="48"/>
      <c r="F74" s="48"/>
      <c r="G74" s="30"/>
      <c r="H74" s="2"/>
    </row>
    <row r="75" spans="1:8" ht="26.45" customHeight="1" x14ac:dyDescent="0.2">
      <c r="A75" s="47"/>
      <c r="B75" s="40"/>
      <c r="C75" s="51" t="s">
        <v>98</v>
      </c>
      <c r="D75" s="52">
        <v>42884618</v>
      </c>
      <c r="E75" s="52">
        <f>739000</f>
        <v>739000</v>
      </c>
      <c r="F75" s="52">
        <f>D75+E75</f>
        <v>43623618</v>
      </c>
      <c r="G75" s="30"/>
      <c r="H75" s="2"/>
    </row>
    <row r="76" spans="1:8" ht="27" customHeight="1" x14ac:dyDescent="0.2">
      <c r="A76" s="47"/>
      <c r="B76" s="40"/>
      <c r="C76" s="51" t="s">
        <v>99</v>
      </c>
      <c r="D76" s="52">
        <v>58038837</v>
      </c>
      <c r="E76" s="52">
        <f>900000</f>
        <v>900000</v>
      </c>
      <c r="F76" s="52">
        <f>D76+E76</f>
        <v>58938837</v>
      </c>
      <c r="G76" s="30"/>
      <c r="H76" s="2"/>
    </row>
    <row r="77" spans="1:8" ht="43.9" customHeight="1" x14ac:dyDescent="0.3">
      <c r="A77" s="41"/>
      <c r="B77" s="41"/>
      <c r="C77" s="42" t="s">
        <v>8</v>
      </c>
      <c r="D77" s="43">
        <v>1414632194</v>
      </c>
      <c r="E77" s="43">
        <f>E79+E97+E104+E111+E118+E127</f>
        <v>-5954305</v>
      </c>
      <c r="F77" s="43">
        <f t="shared" si="4"/>
        <v>1408677889</v>
      </c>
      <c r="G77" s="7"/>
      <c r="H77" s="2"/>
    </row>
    <row r="78" spans="1:8" ht="27.6" customHeight="1" x14ac:dyDescent="0.3">
      <c r="A78" s="41"/>
      <c r="B78" s="41"/>
      <c r="C78" s="53" t="s">
        <v>6</v>
      </c>
      <c r="D78" s="54">
        <v>1198103807</v>
      </c>
      <c r="E78" s="54">
        <f>E81+E99+E106+E113+E129+E120</f>
        <v>-5954305</v>
      </c>
      <c r="F78" s="54">
        <f t="shared" si="4"/>
        <v>1192149502</v>
      </c>
      <c r="G78" s="7"/>
      <c r="H78" s="2"/>
    </row>
    <row r="79" spans="1:8" ht="43.15" customHeight="1" x14ac:dyDescent="0.2">
      <c r="A79" s="44" t="s">
        <v>17</v>
      </c>
      <c r="B79" s="45"/>
      <c r="C79" s="45" t="s">
        <v>22</v>
      </c>
      <c r="D79" s="46">
        <f>D80</f>
        <v>272344782</v>
      </c>
      <c r="E79" s="46">
        <f>E80</f>
        <v>-2355666</v>
      </c>
      <c r="F79" s="46">
        <f t="shared" ref="F79:F85" si="12">D79+E79</f>
        <v>269989116</v>
      </c>
      <c r="G79" s="7"/>
      <c r="H79" s="2"/>
    </row>
    <row r="80" spans="1:8" ht="44.45" customHeight="1" x14ac:dyDescent="0.2">
      <c r="A80" s="44" t="s">
        <v>18</v>
      </c>
      <c r="B80" s="45"/>
      <c r="C80" s="45" t="s">
        <v>22</v>
      </c>
      <c r="D80" s="46">
        <v>272344782</v>
      </c>
      <c r="E80" s="46">
        <f>E82+E84+E89+E93+E95+E86+E91</f>
        <v>-2355666</v>
      </c>
      <c r="F80" s="46">
        <f t="shared" si="12"/>
        <v>269989116</v>
      </c>
      <c r="G80" s="7"/>
      <c r="H80" s="2"/>
    </row>
    <row r="81" spans="1:8" ht="27.6" customHeight="1" x14ac:dyDescent="0.2">
      <c r="A81" s="55"/>
      <c r="B81" s="56"/>
      <c r="C81" s="56" t="s">
        <v>6</v>
      </c>
      <c r="D81" s="57">
        <v>157790780</v>
      </c>
      <c r="E81" s="57">
        <f>E83+E85+E90+E94+E92</f>
        <v>-2561666</v>
      </c>
      <c r="F81" s="57">
        <f t="shared" si="12"/>
        <v>155229114</v>
      </c>
      <c r="G81" s="7"/>
      <c r="H81" s="2"/>
    </row>
    <row r="82" spans="1:8" ht="62.45" customHeight="1" x14ac:dyDescent="0.2">
      <c r="A82" s="47" t="s">
        <v>55</v>
      </c>
      <c r="B82" s="47" t="s">
        <v>56</v>
      </c>
      <c r="C82" s="34" t="s">
        <v>57</v>
      </c>
      <c r="D82" s="48">
        <v>3472744</v>
      </c>
      <c r="E82" s="48">
        <f>E83</f>
        <v>60000</v>
      </c>
      <c r="F82" s="48">
        <f t="shared" ref="F82:F83" si="13">D82+E82</f>
        <v>3532744</v>
      </c>
      <c r="G82" s="7"/>
      <c r="H82" s="2"/>
    </row>
    <row r="83" spans="1:8" ht="23.45" customHeight="1" x14ac:dyDescent="0.2">
      <c r="A83" s="58"/>
      <c r="B83" s="58"/>
      <c r="C83" s="49" t="s">
        <v>6</v>
      </c>
      <c r="D83" s="52">
        <v>1487188</v>
      </c>
      <c r="E83" s="52">
        <f>60000</f>
        <v>60000</v>
      </c>
      <c r="F83" s="52">
        <f t="shared" si="13"/>
        <v>1547188</v>
      </c>
      <c r="G83" s="7"/>
      <c r="H83" s="2"/>
    </row>
    <row r="84" spans="1:8" ht="28.9" customHeight="1" x14ac:dyDescent="0.2">
      <c r="A84" s="47" t="s">
        <v>52</v>
      </c>
      <c r="B84" s="47" t="s">
        <v>53</v>
      </c>
      <c r="C84" s="34" t="s">
        <v>54</v>
      </c>
      <c r="D84" s="48">
        <v>427000</v>
      </c>
      <c r="E84" s="48">
        <f>E85</f>
        <v>56400</v>
      </c>
      <c r="F84" s="48">
        <f t="shared" si="12"/>
        <v>483400</v>
      </c>
      <c r="G84" s="7"/>
      <c r="H84" s="2"/>
    </row>
    <row r="85" spans="1:8" ht="22.15" customHeight="1" x14ac:dyDescent="0.2">
      <c r="A85" s="58"/>
      <c r="B85" s="58"/>
      <c r="C85" s="49" t="s">
        <v>6</v>
      </c>
      <c r="D85" s="52">
        <v>427000</v>
      </c>
      <c r="E85" s="52">
        <f>18400+38000</f>
        <v>56400</v>
      </c>
      <c r="F85" s="52">
        <f t="shared" si="12"/>
        <v>483400</v>
      </c>
      <c r="G85" s="7"/>
      <c r="H85" s="2"/>
    </row>
    <row r="86" spans="1:8" ht="58.15" customHeight="1" x14ac:dyDescent="0.2">
      <c r="A86" s="47" t="s">
        <v>120</v>
      </c>
      <c r="B86" s="40">
        <v>5031</v>
      </c>
      <c r="C86" s="34" t="s">
        <v>121</v>
      </c>
      <c r="D86" s="52">
        <v>4292730</v>
      </c>
      <c r="E86" s="52">
        <f>E87+E88</f>
        <v>0</v>
      </c>
      <c r="F86" s="52">
        <f>D86+E86</f>
        <v>4292730</v>
      </c>
      <c r="G86" s="7"/>
      <c r="H86" s="2"/>
    </row>
    <row r="87" spans="1:8" ht="22.15" customHeight="1" x14ac:dyDescent="0.2">
      <c r="A87" s="58"/>
      <c r="B87" s="58"/>
      <c r="C87" s="49" t="s">
        <v>75</v>
      </c>
      <c r="D87" s="52">
        <v>4192959</v>
      </c>
      <c r="E87" s="52">
        <v>-46400</v>
      </c>
      <c r="F87" s="52">
        <f t="shared" ref="F87:F88" si="14">D87+E87</f>
        <v>4146559</v>
      </c>
      <c r="G87" s="7"/>
      <c r="H87" s="2"/>
    </row>
    <row r="88" spans="1:8" ht="22.15" customHeight="1" x14ac:dyDescent="0.2">
      <c r="A88" s="58"/>
      <c r="B88" s="58"/>
      <c r="C88" s="49" t="s">
        <v>74</v>
      </c>
      <c r="D88" s="52">
        <v>99771</v>
      </c>
      <c r="E88" s="52">
        <v>46400</v>
      </c>
      <c r="F88" s="52">
        <f t="shared" si="14"/>
        <v>146171</v>
      </c>
      <c r="G88" s="7"/>
      <c r="H88" s="2"/>
    </row>
    <row r="89" spans="1:8" ht="41.45" customHeight="1" x14ac:dyDescent="0.2">
      <c r="A89" s="47" t="s">
        <v>58</v>
      </c>
      <c r="B89" s="47" t="s">
        <v>59</v>
      </c>
      <c r="C89" s="34" t="s">
        <v>60</v>
      </c>
      <c r="D89" s="48">
        <f>D90</f>
        <v>68571932</v>
      </c>
      <c r="E89" s="48">
        <f>E90</f>
        <v>-190066</v>
      </c>
      <c r="F89" s="48">
        <f t="shared" ref="F89:F101" si="15">D89+E89</f>
        <v>68381866</v>
      </c>
      <c r="G89" s="7"/>
      <c r="H89" s="2"/>
    </row>
    <row r="90" spans="1:8" ht="24" customHeight="1" x14ac:dyDescent="0.2">
      <c r="A90" s="58"/>
      <c r="B90" s="58"/>
      <c r="C90" s="49" t="s">
        <v>6</v>
      </c>
      <c r="D90" s="52">
        <v>68571932</v>
      </c>
      <c r="E90" s="52">
        <f>-190066</f>
        <v>-190066</v>
      </c>
      <c r="F90" s="52">
        <f t="shared" si="15"/>
        <v>68381866</v>
      </c>
      <c r="G90" s="7"/>
      <c r="H90" s="2"/>
    </row>
    <row r="91" spans="1:8" ht="51.6" customHeight="1" x14ac:dyDescent="0.2">
      <c r="A91" s="47" t="s">
        <v>122</v>
      </c>
      <c r="B91" s="47" t="s">
        <v>123</v>
      </c>
      <c r="C91" s="34" t="s">
        <v>119</v>
      </c>
      <c r="D91" s="48">
        <f>D92</f>
        <v>67980292</v>
      </c>
      <c r="E91" s="48">
        <f>E92</f>
        <v>-2500000</v>
      </c>
      <c r="F91" s="48">
        <f t="shared" ref="F91:F92" si="16">D91+E91</f>
        <v>65480292</v>
      </c>
      <c r="G91" s="7"/>
      <c r="H91" s="2"/>
    </row>
    <row r="92" spans="1:8" ht="24" customHeight="1" x14ac:dyDescent="0.2">
      <c r="A92" s="58"/>
      <c r="B92" s="58"/>
      <c r="C92" s="49" t="s">
        <v>6</v>
      </c>
      <c r="D92" s="52">
        <v>67980292</v>
      </c>
      <c r="E92" s="52">
        <v>-2500000</v>
      </c>
      <c r="F92" s="52">
        <f t="shared" si="16"/>
        <v>65480292</v>
      </c>
      <c r="G92" s="7"/>
      <c r="H92" s="2"/>
    </row>
    <row r="93" spans="1:8" ht="40.9" customHeight="1" x14ac:dyDescent="0.2">
      <c r="A93" s="47" t="s">
        <v>61</v>
      </c>
      <c r="B93" s="47" t="s">
        <v>62</v>
      </c>
      <c r="C93" s="34" t="s">
        <v>63</v>
      </c>
      <c r="D93" s="48">
        <f>D94</f>
        <v>4250068</v>
      </c>
      <c r="E93" s="48">
        <f>E94</f>
        <v>12000</v>
      </c>
      <c r="F93" s="48">
        <f t="shared" si="15"/>
        <v>4262068</v>
      </c>
      <c r="G93" s="7"/>
      <c r="H93" s="2"/>
    </row>
    <row r="94" spans="1:8" ht="22.9" customHeight="1" x14ac:dyDescent="0.2">
      <c r="A94" s="58"/>
      <c r="B94" s="58"/>
      <c r="C94" s="49" t="s">
        <v>6</v>
      </c>
      <c r="D94" s="52">
        <v>4250068</v>
      </c>
      <c r="E94" s="52">
        <f>12000</f>
        <v>12000</v>
      </c>
      <c r="F94" s="52">
        <f t="shared" si="15"/>
        <v>4262068</v>
      </c>
      <c r="G94" s="7"/>
      <c r="H94" s="2"/>
    </row>
    <row r="95" spans="1:8" ht="169.9" customHeight="1" x14ac:dyDescent="0.2">
      <c r="A95" s="47" t="s">
        <v>83</v>
      </c>
      <c r="B95" s="40">
        <v>7691</v>
      </c>
      <c r="C95" s="34" t="s">
        <v>84</v>
      </c>
      <c r="D95" s="48">
        <v>2052515</v>
      </c>
      <c r="E95" s="48">
        <f>206000</f>
        <v>206000</v>
      </c>
      <c r="F95" s="48">
        <f>D95+E95</f>
        <v>2258515</v>
      </c>
      <c r="G95" s="7"/>
      <c r="H95" s="2"/>
    </row>
    <row r="96" spans="1:8" ht="22.9" customHeight="1" x14ac:dyDescent="0.2">
      <c r="A96" s="47"/>
      <c r="B96" s="40"/>
      <c r="C96" s="51" t="s">
        <v>75</v>
      </c>
      <c r="D96" s="52">
        <v>2052515</v>
      </c>
      <c r="E96" s="52">
        <f>206000</f>
        <v>206000</v>
      </c>
      <c r="F96" s="52">
        <f>D96+E96</f>
        <v>2258515</v>
      </c>
      <c r="G96" s="7"/>
      <c r="H96" s="2"/>
    </row>
    <row r="97" spans="1:8" ht="48" customHeight="1" x14ac:dyDescent="0.2">
      <c r="A97" s="44" t="s">
        <v>19</v>
      </c>
      <c r="B97" s="45"/>
      <c r="C97" s="45" t="s">
        <v>12</v>
      </c>
      <c r="D97" s="46">
        <f>D98</f>
        <v>120818058</v>
      </c>
      <c r="E97" s="46">
        <f>E98</f>
        <v>-444749</v>
      </c>
      <c r="F97" s="46">
        <f t="shared" si="15"/>
        <v>120373309</v>
      </c>
      <c r="G97" s="7"/>
      <c r="H97" s="2"/>
    </row>
    <row r="98" spans="1:8" ht="45" customHeight="1" x14ac:dyDescent="0.2">
      <c r="A98" s="44" t="s">
        <v>20</v>
      </c>
      <c r="B98" s="45"/>
      <c r="C98" s="45" t="s">
        <v>12</v>
      </c>
      <c r="D98" s="46">
        <v>120818058</v>
      </c>
      <c r="E98" s="46">
        <f>E100+E102</f>
        <v>-444749</v>
      </c>
      <c r="F98" s="46">
        <f t="shared" si="15"/>
        <v>120373309</v>
      </c>
      <c r="G98" s="7"/>
      <c r="H98" s="2"/>
    </row>
    <row r="99" spans="1:8" ht="27.6" customHeight="1" x14ac:dyDescent="0.2">
      <c r="A99" s="55"/>
      <c r="B99" s="56"/>
      <c r="C99" s="56" t="s">
        <v>6</v>
      </c>
      <c r="D99" s="57">
        <v>120638058</v>
      </c>
      <c r="E99" s="57">
        <f>E101+E103</f>
        <v>-444749</v>
      </c>
      <c r="F99" s="57">
        <f t="shared" si="15"/>
        <v>120193309</v>
      </c>
      <c r="G99" s="7"/>
      <c r="H99" s="2"/>
    </row>
    <row r="100" spans="1:8" ht="39.6" customHeight="1" x14ac:dyDescent="0.2">
      <c r="A100" s="47" t="s">
        <v>26</v>
      </c>
      <c r="B100" s="47" t="s">
        <v>27</v>
      </c>
      <c r="C100" s="34" t="s">
        <v>28</v>
      </c>
      <c r="D100" s="48">
        <f>D101</f>
        <v>5800000</v>
      </c>
      <c r="E100" s="48">
        <f>E101</f>
        <v>656241</v>
      </c>
      <c r="F100" s="48">
        <f t="shared" si="15"/>
        <v>6456241</v>
      </c>
      <c r="G100" s="7"/>
      <c r="H100" s="2"/>
    </row>
    <row r="101" spans="1:8" ht="22.15" customHeight="1" x14ac:dyDescent="0.2">
      <c r="A101" s="58"/>
      <c r="B101" s="58"/>
      <c r="C101" s="49" t="s">
        <v>6</v>
      </c>
      <c r="D101" s="52">
        <v>5800000</v>
      </c>
      <c r="E101" s="52">
        <f>656241</f>
        <v>656241</v>
      </c>
      <c r="F101" s="52">
        <f t="shared" si="15"/>
        <v>6456241</v>
      </c>
      <c r="G101" s="7"/>
      <c r="H101" s="2"/>
    </row>
    <row r="102" spans="1:8" ht="36" customHeight="1" x14ac:dyDescent="0.2">
      <c r="A102" s="47" t="s">
        <v>110</v>
      </c>
      <c r="B102" s="47" t="s">
        <v>111</v>
      </c>
      <c r="C102" s="34" t="s">
        <v>112</v>
      </c>
      <c r="D102" s="48">
        <f>D103</f>
        <v>23088000</v>
      </c>
      <c r="E102" s="48">
        <f>E103</f>
        <v>-1100990</v>
      </c>
      <c r="F102" s="48">
        <f t="shared" ref="F102:F103" si="17">D102+E102</f>
        <v>21987010</v>
      </c>
      <c r="G102" s="7"/>
      <c r="H102" s="2"/>
    </row>
    <row r="103" spans="1:8" ht="22.9" customHeight="1" x14ac:dyDescent="0.2">
      <c r="A103" s="58"/>
      <c r="B103" s="58"/>
      <c r="C103" s="49" t="s">
        <v>6</v>
      </c>
      <c r="D103" s="52">
        <v>23088000</v>
      </c>
      <c r="E103" s="52">
        <f>-42772-1058218</f>
        <v>-1100990</v>
      </c>
      <c r="F103" s="52">
        <f t="shared" si="17"/>
        <v>21987010</v>
      </c>
      <c r="G103" s="7"/>
      <c r="H103" s="2"/>
    </row>
    <row r="104" spans="1:8" ht="41.25" customHeight="1" x14ac:dyDescent="0.2">
      <c r="A104" s="50">
        <v>1000000</v>
      </c>
      <c r="B104" s="45"/>
      <c r="C104" s="45" t="s">
        <v>13</v>
      </c>
      <c r="D104" s="46">
        <f>D105</f>
        <v>36409731</v>
      </c>
      <c r="E104" s="46">
        <f>E105</f>
        <v>38000</v>
      </c>
      <c r="F104" s="46">
        <f t="shared" si="4"/>
        <v>36447731</v>
      </c>
      <c r="G104" s="7"/>
      <c r="H104" s="7"/>
    </row>
    <row r="105" spans="1:8" ht="36.75" customHeight="1" x14ac:dyDescent="0.2">
      <c r="A105" s="50">
        <v>1010000</v>
      </c>
      <c r="B105" s="45"/>
      <c r="C105" s="45" t="s">
        <v>13</v>
      </c>
      <c r="D105" s="46">
        <v>36409731</v>
      </c>
      <c r="E105" s="46">
        <f>E107+E109</f>
        <v>38000</v>
      </c>
      <c r="F105" s="46">
        <f t="shared" ref="F105:F108" si="18">D105+E105</f>
        <v>36447731</v>
      </c>
      <c r="G105" s="7"/>
      <c r="H105" s="7"/>
    </row>
    <row r="106" spans="1:8" ht="23.25" customHeight="1" x14ac:dyDescent="0.2">
      <c r="A106" s="55"/>
      <c r="B106" s="56"/>
      <c r="C106" s="56" t="s">
        <v>6</v>
      </c>
      <c r="D106" s="57">
        <v>23399987</v>
      </c>
      <c r="E106" s="57">
        <f>E108+E110</f>
        <v>38000</v>
      </c>
      <c r="F106" s="57">
        <f t="shared" si="18"/>
        <v>23437987</v>
      </c>
      <c r="G106" s="7"/>
      <c r="H106" s="7"/>
    </row>
    <row r="107" spans="1:8" ht="59.45" customHeight="1" x14ac:dyDescent="0.2">
      <c r="A107" s="40">
        <v>1014060</v>
      </c>
      <c r="B107" s="47" t="s">
        <v>44</v>
      </c>
      <c r="C107" s="34" t="s">
        <v>45</v>
      </c>
      <c r="D107" s="48">
        <v>3909920</v>
      </c>
      <c r="E107" s="48">
        <f>E108</f>
        <v>18000</v>
      </c>
      <c r="F107" s="48">
        <f t="shared" si="18"/>
        <v>3927920</v>
      </c>
      <c r="G107" s="7"/>
      <c r="H107" s="7"/>
    </row>
    <row r="108" spans="1:8" ht="23.25" customHeight="1" x14ac:dyDescent="0.2">
      <c r="A108" s="58"/>
      <c r="B108" s="58"/>
      <c r="C108" s="49" t="s">
        <v>6</v>
      </c>
      <c r="D108" s="52">
        <v>795900</v>
      </c>
      <c r="E108" s="52">
        <f>18000</f>
        <v>18000</v>
      </c>
      <c r="F108" s="52">
        <f t="shared" si="18"/>
        <v>813900</v>
      </c>
      <c r="G108" s="7"/>
      <c r="H108" s="7"/>
    </row>
    <row r="109" spans="1:8" ht="41.45" customHeight="1" x14ac:dyDescent="0.2">
      <c r="A109" s="40">
        <v>1017520</v>
      </c>
      <c r="B109" s="47" t="s">
        <v>62</v>
      </c>
      <c r="C109" s="34" t="s">
        <v>63</v>
      </c>
      <c r="D109" s="48">
        <f>D110</f>
        <v>408127</v>
      </c>
      <c r="E109" s="48">
        <f>E110</f>
        <v>20000</v>
      </c>
      <c r="F109" s="48">
        <f t="shared" ref="F109:F135" si="19">D109+E109</f>
        <v>428127</v>
      </c>
      <c r="G109" s="37"/>
      <c r="H109" s="7"/>
    </row>
    <row r="110" spans="1:8" ht="23.25" customHeight="1" x14ac:dyDescent="0.2">
      <c r="A110" s="58"/>
      <c r="B110" s="58"/>
      <c r="C110" s="49" t="s">
        <v>6</v>
      </c>
      <c r="D110" s="52">
        <v>408127</v>
      </c>
      <c r="E110" s="52">
        <f>20000</f>
        <v>20000</v>
      </c>
      <c r="F110" s="52">
        <f t="shared" si="19"/>
        <v>428127</v>
      </c>
      <c r="G110" s="7"/>
      <c r="H110" s="7"/>
    </row>
    <row r="111" spans="1:8" ht="60.6" customHeight="1" x14ac:dyDescent="0.2">
      <c r="A111" s="50">
        <v>1200000</v>
      </c>
      <c r="B111" s="45"/>
      <c r="C111" s="45" t="s">
        <v>25</v>
      </c>
      <c r="D111" s="46">
        <f>D112</f>
        <v>452523351</v>
      </c>
      <c r="E111" s="46">
        <f>E112</f>
        <v>-215140</v>
      </c>
      <c r="F111" s="46">
        <f t="shared" si="19"/>
        <v>452308211</v>
      </c>
      <c r="G111" s="7"/>
      <c r="H111" s="7"/>
    </row>
    <row r="112" spans="1:8" ht="58.9" customHeight="1" x14ac:dyDescent="0.2">
      <c r="A112" s="50">
        <v>1210000</v>
      </c>
      <c r="B112" s="45"/>
      <c r="C112" s="45" t="s">
        <v>25</v>
      </c>
      <c r="D112" s="46">
        <v>452523351</v>
      </c>
      <c r="E112" s="46">
        <f>E114+E116</f>
        <v>-215140</v>
      </c>
      <c r="F112" s="46">
        <f t="shared" si="19"/>
        <v>452308211</v>
      </c>
      <c r="G112" s="7"/>
      <c r="H112" s="7"/>
    </row>
    <row r="113" spans="1:8" ht="23.25" customHeight="1" x14ac:dyDescent="0.2">
      <c r="A113" s="55"/>
      <c r="B113" s="56"/>
      <c r="C113" s="56" t="s">
        <v>6</v>
      </c>
      <c r="D113" s="57">
        <v>411147832</v>
      </c>
      <c r="E113" s="57">
        <f>E115+E117</f>
        <v>-215140</v>
      </c>
      <c r="F113" s="57">
        <f t="shared" si="19"/>
        <v>410932692</v>
      </c>
      <c r="G113" s="7"/>
      <c r="H113" s="7"/>
    </row>
    <row r="114" spans="1:8" ht="44.45" customHeight="1" x14ac:dyDescent="0.2">
      <c r="A114" s="65">
        <v>1216013</v>
      </c>
      <c r="B114" s="40">
        <v>6013</v>
      </c>
      <c r="C114" s="34" t="s">
        <v>94</v>
      </c>
      <c r="D114" s="48">
        <f>D115</f>
        <v>10026770</v>
      </c>
      <c r="E114" s="48">
        <f>E115</f>
        <v>1000000</v>
      </c>
      <c r="F114" s="48">
        <f t="shared" si="19"/>
        <v>11026770</v>
      </c>
      <c r="G114" s="7"/>
      <c r="H114" s="7"/>
    </row>
    <row r="115" spans="1:8" ht="23.25" customHeight="1" x14ac:dyDescent="0.2">
      <c r="A115" s="58"/>
      <c r="B115" s="58"/>
      <c r="C115" s="49" t="s">
        <v>6</v>
      </c>
      <c r="D115" s="52">
        <v>10026770</v>
      </c>
      <c r="E115" s="52">
        <f>1000000</f>
        <v>1000000</v>
      </c>
      <c r="F115" s="52">
        <f t="shared" si="19"/>
        <v>11026770</v>
      </c>
      <c r="G115" s="7"/>
      <c r="H115" s="7"/>
    </row>
    <row r="116" spans="1:8" ht="40.9" customHeight="1" x14ac:dyDescent="0.2">
      <c r="A116" s="65">
        <v>1217310</v>
      </c>
      <c r="B116" s="40">
        <v>7310</v>
      </c>
      <c r="C116" s="34" t="s">
        <v>95</v>
      </c>
      <c r="D116" s="48">
        <f>D117</f>
        <v>251391035</v>
      </c>
      <c r="E116" s="48">
        <f>E117</f>
        <v>-1215140</v>
      </c>
      <c r="F116" s="48">
        <f t="shared" ref="F116:F117" si="20">D116+E116</f>
        <v>250175895</v>
      </c>
      <c r="G116" s="7"/>
      <c r="H116" s="7"/>
    </row>
    <row r="117" spans="1:8" ht="23.25" customHeight="1" x14ac:dyDescent="0.2">
      <c r="A117" s="58"/>
      <c r="B117" s="58"/>
      <c r="C117" s="49" t="s">
        <v>6</v>
      </c>
      <c r="D117" s="52">
        <v>251391035</v>
      </c>
      <c r="E117" s="52">
        <f>-1215140</f>
        <v>-1215140</v>
      </c>
      <c r="F117" s="52">
        <f t="shared" si="20"/>
        <v>250175895</v>
      </c>
      <c r="G117" s="7"/>
      <c r="H117" s="7"/>
    </row>
    <row r="118" spans="1:8" ht="60.6" customHeight="1" x14ac:dyDescent="0.2">
      <c r="A118" s="50">
        <v>1500000</v>
      </c>
      <c r="B118" s="45"/>
      <c r="C118" s="45" t="s">
        <v>86</v>
      </c>
      <c r="D118" s="46">
        <f>D119</f>
        <v>266347520</v>
      </c>
      <c r="E118" s="46">
        <f>E119</f>
        <v>2294000</v>
      </c>
      <c r="F118" s="46">
        <f t="shared" si="19"/>
        <v>268641520</v>
      </c>
      <c r="G118" s="7"/>
      <c r="H118" s="7"/>
    </row>
    <row r="119" spans="1:8" ht="58.15" customHeight="1" x14ac:dyDescent="0.2">
      <c r="A119" s="50">
        <v>1510000</v>
      </c>
      <c r="B119" s="45"/>
      <c r="C119" s="45" t="s">
        <v>86</v>
      </c>
      <c r="D119" s="46">
        <v>266347520</v>
      </c>
      <c r="E119" s="46">
        <f>E121+E123+E125</f>
        <v>2294000</v>
      </c>
      <c r="F119" s="46">
        <f t="shared" si="19"/>
        <v>268641520</v>
      </c>
      <c r="G119" s="7"/>
      <c r="H119" s="7"/>
    </row>
    <row r="120" spans="1:8" ht="26.45" customHeight="1" x14ac:dyDescent="0.2">
      <c r="A120" s="55"/>
      <c r="B120" s="56"/>
      <c r="C120" s="56" t="s">
        <v>6</v>
      </c>
      <c r="D120" s="57">
        <v>238444520</v>
      </c>
      <c r="E120" s="57">
        <f>E122+E124</f>
        <v>2500000</v>
      </c>
      <c r="F120" s="57">
        <f t="shared" ref="F120" si="21">D120+E120</f>
        <v>240944520</v>
      </c>
      <c r="G120" s="7"/>
      <c r="H120" s="7"/>
    </row>
    <row r="121" spans="1:8" ht="45.6" customHeight="1" x14ac:dyDescent="0.2">
      <c r="A121" s="65">
        <v>1517322</v>
      </c>
      <c r="B121" s="40">
        <v>7322</v>
      </c>
      <c r="C121" s="34" t="s">
        <v>112</v>
      </c>
      <c r="D121" s="48">
        <f>D122</f>
        <v>125276300</v>
      </c>
      <c r="E121" s="48">
        <f>E122</f>
        <v>-8500000</v>
      </c>
      <c r="F121" s="48">
        <f t="shared" ref="F121:F124" si="22">D121+E121</f>
        <v>116776300</v>
      </c>
      <c r="G121" s="7"/>
      <c r="H121" s="7"/>
    </row>
    <row r="122" spans="1:8" ht="26.45" customHeight="1" x14ac:dyDescent="0.2">
      <c r="A122" s="58"/>
      <c r="B122" s="58"/>
      <c r="C122" s="49" t="s">
        <v>6</v>
      </c>
      <c r="D122" s="52">
        <v>125276300</v>
      </c>
      <c r="E122" s="52">
        <f>-8500000</f>
        <v>-8500000</v>
      </c>
      <c r="F122" s="52">
        <f t="shared" si="22"/>
        <v>116776300</v>
      </c>
      <c r="G122" s="7"/>
      <c r="H122" s="7"/>
    </row>
    <row r="123" spans="1:8" ht="44.45" customHeight="1" x14ac:dyDescent="0.2">
      <c r="A123" s="65">
        <v>1517325</v>
      </c>
      <c r="B123" s="40">
        <v>7325</v>
      </c>
      <c r="C123" s="34" t="s">
        <v>119</v>
      </c>
      <c r="D123" s="48">
        <f>D124</f>
        <v>11029500</v>
      </c>
      <c r="E123" s="48">
        <f>E124</f>
        <v>11000000</v>
      </c>
      <c r="F123" s="48">
        <f t="shared" si="22"/>
        <v>22029500</v>
      </c>
      <c r="G123" s="7"/>
      <c r="H123" s="7"/>
    </row>
    <row r="124" spans="1:8" ht="25.9" customHeight="1" x14ac:dyDescent="0.2">
      <c r="A124" s="58"/>
      <c r="B124" s="58"/>
      <c r="C124" s="49" t="s">
        <v>6</v>
      </c>
      <c r="D124" s="52">
        <v>11029500</v>
      </c>
      <c r="E124" s="52">
        <f>11000000</f>
        <v>11000000</v>
      </c>
      <c r="F124" s="52">
        <f t="shared" si="22"/>
        <v>22029500</v>
      </c>
      <c r="G124" s="7"/>
      <c r="H124" s="7"/>
    </row>
    <row r="125" spans="1:8" ht="150.6" customHeight="1" x14ac:dyDescent="0.2">
      <c r="A125" s="40">
        <v>1517691</v>
      </c>
      <c r="B125" s="40">
        <v>7691</v>
      </c>
      <c r="C125" s="38" t="s">
        <v>84</v>
      </c>
      <c r="D125" s="48">
        <v>16700000</v>
      </c>
      <c r="E125" s="48">
        <f>E126</f>
        <v>-206000</v>
      </c>
      <c r="F125" s="48">
        <f t="shared" si="19"/>
        <v>16494000</v>
      </c>
      <c r="G125" s="7"/>
      <c r="H125" s="7"/>
    </row>
    <row r="126" spans="1:8" ht="23.25" customHeight="1" x14ac:dyDescent="0.2">
      <c r="A126" s="47"/>
      <c r="B126" s="40"/>
      <c r="C126" s="51" t="s">
        <v>85</v>
      </c>
      <c r="D126" s="52">
        <v>16700000</v>
      </c>
      <c r="E126" s="52">
        <f>-206000</f>
        <v>-206000</v>
      </c>
      <c r="F126" s="52">
        <f>D126+E126</f>
        <v>16494000</v>
      </c>
      <c r="G126" s="7"/>
      <c r="H126" s="7"/>
    </row>
    <row r="127" spans="1:8" ht="54" customHeight="1" x14ac:dyDescent="0.2">
      <c r="A127" s="50">
        <v>1900000</v>
      </c>
      <c r="B127" s="45"/>
      <c r="C127" s="45" t="s">
        <v>107</v>
      </c>
      <c r="D127" s="46">
        <f>D128</f>
        <v>226962158</v>
      </c>
      <c r="E127" s="46">
        <f>E128</f>
        <v>-5270750</v>
      </c>
      <c r="F127" s="46">
        <f t="shared" si="19"/>
        <v>221691408</v>
      </c>
      <c r="G127" s="7"/>
      <c r="H127" s="7"/>
    </row>
    <row r="128" spans="1:8" ht="60" customHeight="1" x14ac:dyDescent="0.2">
      <c r="A128" s="50">
        <v>1910000</v>
      </c>
      <c r="B128" s="45"/>
      <c r="C128" s="45" t="s">
        <v>107</v>
      </c>
      <c r="D128" s="46">
        <v>226962158</v>
      </c>
      <c r="E128" s="46">
        <f>E129</f>
        <v>-5270750</v>
      </c>
      <c r="F128" s="46">
        <f t="shared" si="19"/>
        <v>221691408</v>
      </c>
      <c r="G128" s="7"/>
      <c r="H128" s="7"/>
    </row>
    <row r="129" spans="1:12" ht="23.25" customHeight="1" x14ac:dyDescent="0.2">
      <c r="A129" s="55"/>
      <c r="B129" s="56"/>
      <c r="C129" s="56" t="s">
        <v>6</v>
      </c>
      <c r="D129" s="57">
        <v>226962158</v>
      </c>
      <c r="E129" s="57">
        <f>E131</f>
        <v>-5270750</v>
      </c>
      <c r="F129" s="57">
        <f t="shared" ref="F129:F130" si="23">D129+E129</f>
        <v>221691408</v>
      </c>
      <c r="G129" s="7"/>
      <c r="H129" s="7"/>
    </row>
    <row r="130" spans="1:12" ht="42.6" customHeight="1" x14ac:dyDescent="0.2">
      <c r="A130" s="65">
        <v>1917670</v>
      </c>
      <c r="B130" s="40">
        <v>7670</v>
      </c>
      <c r="C130" s="34" t="s">
        <v>96</v>
      </c>
      <c r="D130" s="52">
        <f>D131</f>
        <v>152546458</v>
      </c>
      <c r="E130" s="52">
        <f>E131</f>
        <v>-5270750</v>
      </c>
      <c r="F130" s="48">
        <f t="shared" si="23"/>
        <v>147275708</v>
      </c>
      <c r="G130" s="7"/>
      <c r="H130" s="7"/>
    </row>
    <row r="131" spans="1:12" ht="23.25" customHeight="1" x14ac:dyDescent="0.2">
      <c r="A131" s="58"/>
      <c r="B131" s="58"/>
      <c r="C131" s="49" t="s">
        <v>6</v>
      </c>
      <c r="D131" s="52">
        <v>152546458</v>
      </c>
      <c r="E131" s="52">
        <f>-5270750</f>
        <v>-5270750</v>
      </c>
      <c r="F131" s="52">
        <f t="shared" ref="F131" si="24">D131+E131</f>
        <v>147275708</v>
      </c>
      <c r="G131" s="7"/>
      <c r="H131" s="7"/>
    </row>
    <row r="132" spans="1:12" ht="46.15" customHeight="1" x14ac:dyDescent="0.3">
      <c r="A132" s="41"/>
      <c r="B132" s="41"/>
      <c r="C132" s="42" t="s">
        <v>15</v>
      </c>
      <c r="D132" s="43">
        <f>D9+D77</f>
        <v>7675010283</v>
      </c>
      <c r="E132" s="43">
        <f>E9+E77</f>
        <v>0</v>
      </c>
      <c r="F132" s="43">
        <f t="shared" si="19"/>
        <v>7675010283</v>
      </c>
      <c r="G132" s="7"/>
      <c r="H132" s="35"/>
      <c r="I132" s="31"/>
      <c r="J132" s="33"/>
      <c r="K132" s="39"/>
    </row>
    <row r="133" spans="1:12" ht="39.6" customHeight="1" x14ac:dyDescent="0.3">
      <c r="A133" s="41"/>
      <c r="B133" s="41"/>
      <c r="C133" s="42" t="s">
        <v>9</v>
      </c>
      <c r="D133" s="59">
        <f>D134+D135</f>
        <v>-910154909</v>
      </c>
      <c r="E133" s="59">
        <f>E134+E135</f>
        <v>5954305</v>
      </c>
      <c r="F133" s="59">
        <f t="shared" si="19"/>
        <v>-904200604</v>
      </c>
      <c r="G133" s="7"/>
      <c r="H133" s="35"/>
      <c r="I133" s="32"/>
      <c r="J133" s="33"/>
    </row>
    <row r="134" spans="1:12" ht="70.900000000000006" hidden="1" customHeight="1" x14ac:dyDescent="0.3">
      <c r="A134" s="60"/>
      <c r="B134" s="60"/>
      <c r="C134" s="38" t="s">
        <v>31</v>
      </c>
      <c r="D134" s="48">
        <f>232194936</f>
        <v>232194936</v>
      </c>
      <c r="E134" s="48"/>
      <c r="F134" s="48">
        <f t="shared" si="19"/>
        <v>232194936</v>
      </c>
      <c r="G134" s="7"/>
      <c r="H134" s="35"/>
      <c r="I134" s="32"/>
      <c r="J134" s="33"/>
    </row>
    <row r="135" spans="1:12" ht="72" customHeight="1" x14ac:dyDescent="0.2">
      <c r="A135" s="47"/>
      <c r="B135" s="47"/>
      <c r="C135" s="38" t="s">
        <v>4</v>
      </c>
      <c r="D135" s="48">
        <f>-D138</f>
        <v>-1142349845</v>
      </c>
      <c r="E135" s="48">
        <f>-E138</f>
        <v>5954305</v>
      </c>
      <c r="F135" s="48">
        <f t="shared" si="19"/>
        <v>-1136395540</v>
      </c>
      <c r="G135" s="7"/>
      <c r="H135" s="35"/>
      <c r="I135" s="32"/>
      <c r="J135" s="7"/>
      <c r="K135" s="33"/>
    </row>
    <row r="136" spans="1:12" ht="48.6" customHeight="1" x14ac:dyDescent="0.3">
      <c r="A136" s="41"/>
      <c r="B136" s="41"/>
      <c r="C136" s="42" t="s">
        <v>10</v>
      </c>
      <c r="D136" s="59">
        <f>SUM(D137:D138)+8685600</f>
        <v>1175548916</v>
      </c>
      <c r="E136" s="59">
        <f>SUM(E137:E138)</f>
        <v>-5954305</v>
      </c>
      <c r="F136" s="59">
        <f>SUM(D136:E136)</f>
        <v>1169594611</v>
      </c>
      <c r="G136" s="7"/>
      <c r="H136" s="35"/>
      <c r="I136" s="32"/>
      <c r="J136" s="7"/>
      <c r="K136" s="33"/>
    </row>
    <row r="137" spans="1:12" ht="70.150000000000006" hidden="1" customHeight="1" x14ac:dyDescent="0.2">
      <c r="A137" s="61"/>
      <c r="B137" s="61"/>
      <c r="C137" s="38" t="s">
        <v>32</v>
      </c>
      <c r="D137" s="48">
        <f>24513471</f>
        <v>24513471</v>
      </c>
      <c r="E137" s="48"/>
      <c r="F137" s="48">
        <f>D137+E137</f>
        <v>24513471</v>
      </c>
      <c r="G137" s="7"/>
      <c r="H137" s="35"/>
      <c r="I137" s="32"/>
      <c r="J137" s="7"/>
      <c r="K137" s="32"/>
    </row>
    <row r="138" spans="1:12" ht="70.150000000000006" customHeight="1" x14ac:dyDescent="0.2">
      <c r="A138" s="47"/>
      <c r="B138" s="47"/>
      <c r="C138" s="38" t="s">
        <v>5</v>
      </c>
      <c r="D138" s="48">
        <f>1142349845</f>
        <v>1142349845</v>
      </c>
      <c r="E138" s="48">
        <f>E78</f>
        <v>-5954305</v>
      </c>
      <c r="F138" s="48">
        <f>D138+E138</f>
        <v>1136395540</v>
      </c>
      <c r="G138" s="7"/>
      <c r="H138" s="63"/>
      <c r="I138" s="33"/>
      <c r="J138" s="64"/>
      <c r="K138" s="33"/>
    </row>
    <row r="139" spans="1:12" ht="82.9" customHeight="1" x14ac:dyDescent="0.2">
      <c r="A139" s="18"/>
      <c r="B139" s="18"/>
      <c r="C139" s="19"/>
      <c r="D139" s="7"/>
      <c r="E139" s="7"/>
      <c r="F139" s="7"/>
      <c r="G139" s="7"/>
      <c r="H139" s="63"/>
      <c r="J139" s="7"/>
      <c r="K139" s="33"/>
    </row>
    <row r="140" spans="1:12" ht="47.45" customHeight="1" x14ac:dyDescent="0.35">
      <c r="A140" s="68" t="s">
        <v>105</v>
      </c>
      <c r="B140" s="68"/>
      <c r="C140" s="68"/>
      <c r="D140" s="10"/>
      <c r="E140" s="29" t="s">
        <v>106</v>
      </c>
      <c r="F140" s="11"/>
      <c r="G140" s="11"/>
      <c r="H140" s="35"/>
      <c r="I140" s="32"/>
      <c r="J140" s="21"/>
      <c r="K140" s="21"/>
      <c r="L140" s="21"/>
    </row>
    <row r="141" spans="1:12" ht="23.25" customHeight="1" x14ac:dyDescent="0.35">
      <c r="A141" s="14"/>
      <c r="B141" s="14"/>
      <c r="C141" s="12"/>
      <c r="D141" s="10"/>
      <c r="E141" s="13"/>
      <c r="F141" s="11"/>
      <c r="G141" s="11"/>
      <c r="H141" s="35"/>
      <c r="J141" s="21"/>
      <c r="K141" s="21"/>
      <c r="L141" s="21"/>
    </row>
    <row r="142" spans="1:12" ht="20.25" x14ac:dyDescent="0.3">
      <c r="A142" s="10"/>
      <c r="B142" s="10"/>
      <c r="E142" s="10"/>
      <c r="F142" s="5"/>
      <c r="G142" s="5"/>
      <c r="H142" s="2"/>
      <c r="J142" s="21"/>
      <c r="K142" s="21"/>
      <c r="L142" s="21"/>
    </row>
    <row r="143" spans="1:12" ht="18.75" x14ac:dyDescent="0.3">
      <c r="A143" s="8"/>
      <c r="B143" s="8"/>
      <c r="C143" s="9"/>
      <c r="D143" s="5"/>
      <c r="E143" s="5"/>
      <c r="F143" s="5"/>
      <c r="G143" s="5"/>
      <c r="H143" s="2"/>
    </row>
    <row r="144" spans="1:12" ht="18.75" x14ac:dyDescent="0.3">
      <c r="A144" s="8"/>
      <c r="B144" s="8"/>
      <c r="C144" s="9"/>
      <c r="D144" s="5"/>
      <c r="E144" s="20"/>
      <c r="F144" s="5"/>
      <c r="G144" s="5"/>
      <c r="H144" s="2"/>
    </row>
    <row r="145" spans="1:11" ht="18.75" x14ac:dyDescent="0.3">
      <c r="A145" s="8"/>
      <c r="B145" s="8"/>
      <c r="C145" s="9"/>
      <c r="D145" s="5"/>
      <c r="E145" s="5"/>
      <c r="F145" s="5"/>
      <c r="G145" s="5"/>
      <c r="H145" s="2"/>
      <c r="I145" s="23"/>
      <c r="J145" s="23"/>
      <c r="K145" s="23"/>
    </row>
    <row r="146" spans="1:11" ht="18.75" x14ac:dyDescent="0.3">
      <c r="A146" s="8"/>
      <c r="B146" s="8"/>
      <c r="C146" s="9"/>
      <c r="D146" s="5"/>
      <c r="E146" s="5"/>
      <c r="F146" s="5"/>
      <c r="G146" s="5"/>
      <c r="H146" s="2"/>
    </row>
    <row r="147" spans="1:11" ht="18.75" x14ac:dyDescent="0.3">
      <c r="A147" s="8"/>
      <c r="B147" s="8"/>
      <c r="C147" s="9"/>
      <c r="D147" s="5"/>
      <c r="E147" s="5"/>
      <c r="F147" s="5"/>
      <c r="G147" s="5"/>
      <c r="H147" s="2"/>
    </row>
    <row r="148" spans="1:11" ht="18.75" x14ac:dyDescent="0.3">
      <c r="A148" s="8"/>
      <c r="B148" s="8"/>
      <c r="C148" s="9"/>
      <c r="D148" s="5"/>
      <c r="E148" s="5"/>
      <c r="F148" s="5"/>
      <c r="G148" s="5"/>
      <c r="H148" s="2"/>
    </row>
    <row r="149" spans="1:11" ht="18.75" x14ac:dyDescent="0.3">
      <c r="A149" s="8"/>
      <c r="B149" s="8"/>
      <c r="C149" s="9"/>
      <c r="D149" s="5"/>
      <c r="E149" s="5"/>
      <c r="F149" s="5"/>
      <c r="G149" s="5"/>
      <c r="H149" s="2"/>
    </row>
    <row r="150" spans="1:11" ht="18.75" x14ac:dyDescent="0.3">
      <c r="A150" s="8"/>
      <c r="B150" s="8"/>
      <c r="C150" s="9"/>
      <c r="D150" s="5"/>
      <c r="E150" s="5"/>
      <c r="F150" s="5"/>
      <c r="G150" s="5"/>
      <c r="H150" s="2"/>
    </row>
    <row r="151" spans="1:11" ht="18.75" x14ac:dyDescent="0.3">
      <c r="A151" s="8"/>
      <c r="B151" s="8"/>
      <c r="C151" s="9"/>
      <c r="D151" s="5"/>
      <c r="E151" s="5"/>
      <c r="F151" s="5"/>
      <c r="G151" s="5"/>
      <c r="H151" s="2"/>
    </row>
    <row r="152" spans="1:11" ht="18.75" x14ac:dyDescent="0.3">
      <c r="A152" s="8"/>
      <c r="B152" s="8"/>
      <c r="C152" s="9"/>
      <c r="D152" s="5"/>
      <c r="E152" s="5"/>
      <c r="F152" s="5"/>
      <c r="G152" s="5"/>
      <c r="H152" s="2"/>
    </row>
    <row r="153" spans="1:11" ht="18.75" x14ac:dyDescent="0.3">
      <c r="A153" s="8"/>
      <c r="B153" s="8"/>
      <c r="C153" s="9"/>
      <c r="D153" s="5"/>
      <c r="E153" s="5"/>
      <c r="F153" s="5"/>
      <c r="G153" s="5"/>
      <c r="H153" s="2"/>
    </row>
    <row r="154" spans="1:11" x14ac:dyDescent="0.2">
      <c r="A154" s="3"/>
      <c r="B154" s="3"/>
      <c r="C154" s="2"/>
      <c r="H154" s="2"/>
    </row>
    <row r="155" spans="1:11" x14ac:dyDescent="0.2">
      <c r="A155" s="3"/>
      <c r="B155" s="3"/>
      <c r="C155" s="2"/>
      <c r="H155" s="2"/>
    </row>
    <row r="156" spans="1:11" x14ac:dyDescent="0.2">
      <c r="A156" s="3"/>
      <c r="B156" s="3"/>
      <c r="C156" s="2"/>
      <c r="H156" s="2"/>
    </row>
    <row r="157" spans="1:11" x14ac:dyDescent="0.2">
      <c r="A157" s="3"/>
      <c r="B157" s="3"/>
      <c r="C157" s="2"/>
      <c r="H157" s="2"/>
    </row>
    <row r="158" spans="1:11" x14ac:dyDescent="0.2">
      <c r="A158" s="3"/>
      <c r="B158" s="3"/>
      <c r="C158" s="2"/>
      <c r="H158" s="2"/>
    </row>
    <row r="159" spans="1:11" x14ac:dyDescent="0.2">
      <c r="A159" s="3"/>
      <c r="B159" s="3"/>
      <c r="C159" s="2"/>
      <c r="H159" s="2"/>
    </row>
    <row r="160" spans="1:11" x14ac:dyDescent="0.2">
      <c r="A160" s="3"/>
      <c r="B160" s="3"/>
      <c r="C160" s="2"/>
      <c r="H160" s="2"/>
    </row>
    <row r="161" spans="1:8" x14ac:dyDescent="0.2">
      <c r="A161" s="3"/>
      <c r="B161" s="3"/>
      <c r="C161" s="2"/>
      <c r="H161" s="2"/>
    </row>
    <row r="162" spans="1:8" x14ac:dyDescent="0.2">
      <c r="A162" s="3"/>
      <c r="B162" s="3"/>
      <c r="C162" s="2"/>
      <c r="H162" s="2"/>
    </row>
    <row r="163" spans="1:8" x14ac:dyDescent="0.2">
      <c r="A163" s="3"/>
      <c r="B163" s="3"/>
      <c r="C163" s="2"/>
      <c r="H163" s="2"/>
    </row>
    <row r="164" spans="1:8" x14ac:dyDescent="0.2">
      <c r="A164" s="3"/>
      <c r="B164" s="3"/>
      <c r="C164" s="2"/>
      <c r="H164" s="2"/>
    </row>
    <row r="165" spans="1:8" x14ac:dyDescent="0.2">
      <c r="A165" s="3"/>
      <c r="B165" s="3"/>
      <c r="C165" s="2"/>
      <c r="H165" s="2"/>
    </row>
    <row r="166" spans="1:8" x14ac:dyDescent="0.2">
      <c r="A166" s="3"/>
      <c r="B166" s="3"/>
      <c r="C166" s="2"/>
      <c r="H166" s="2"/>
    </row>
    <row r="167" spans="1:8" x14ac:dyDescent="0.2">
      <c r="A167" s="3"/>
      <c r="B167" s="3"/>
      <c r="C167" s="2"/>
      <c r="H167" s="2"/>
    </row>
    <row r="168" spans="1:8" x14ac:dyDescent="0.2">
      <c r="A168" s="3"/>
      <c r="B168" s="3"/>
      <c r="C168" s="2"/>
      <c r="H168" s="2"/>
    </row>
    <row r="169" spans="1:8" x14ac:dyDescent="0.2">
      <c r="A169" s="3"/>
      <c r="B169" s="3"/>
      <c r="C169" s="2"/>
      <c r="H169" s="2"/>
    </row>
    <row r="170" spans="1:8" x14ac:dyDescent="0.2">
      <c r="A170" s="3"/>
      <c r="B170" s="3"/>
      <c r="C170" s="2"/>
      <c r="H170" s="2"/>
    </row>
    <row r="171" spans="1:8" x14ac:dyDescent="0.2">
      <c r="A171" s="3"/>
      <c r="B171" s="3"/>
      <c r="C171" s="2"/>
      <c r="H171" s="2"/>
    </row>
    <row r="172" spans="1:8" x14ac:dyDescent="0.2">
      <c r="A172" s="3"/>
      <c r="B172" s="3"/>
      <c r="C172" s="2"/>
      <c r="H172" s="2"/>
    </row>
    <row r="173" spans="1:8" x14ac:dyDescent="0.2">
      <c r="A173" s="3"/>
      <c r="B173" s="3"/>
      <c r="C173" s="2"/>
      <c r="H173" s="2"/>
    </row>
    <row r="174" spans="1:8" x14ac:dyDescent="0.2">
      <c r="A174" s="3"/>
      <c r="B174" s="3"/>
      <c r="C174" s="2"/>
      <c r="H174" s="2"/>
    </row>
    <row r="175" spans="1:8" x14ac:dyDescent="0.2">
      <c r="A175" s="3"/>
      <c r="B175" s="3"/>
      <c r="C175" s="2"/>
      <c r="H175" s="2"/>
    </row>
    <row r="176" spans="1:8" x14ac:dyDescent="0.2">
      <c r="A176" s="3"/>
      <c r="B176" s="3"/>
      <c r="C176" s="2"/>
      <c r="H176" s="2"/>
    </row>
    <row r="177" spans="1:8" x14ac:dyDescent="0.2">
      <c r="A177" s="3"/>
      <c r="B177" s="3"/>
      <c r="C177" s="2"/>
      <c r="H177" s="2"/>
    </row>
    <row r="178" spans="1:8" x14ac:dyDescent="0.2">
      <c r="A178" s="3"/>
      <c r="B178" s="3"/>
      <c r="C178" s="2"/>
      <c r="H178" s="2"/>
    </row>
    <row r="179" spans="1:8" x14ac:dyDescent="0.2">
      <c r="A179" s="3"/>
      <c r="B179" s="3"/>
      <c r="C179" s="2"/>
      <c r="H179" s="2"/>
    </row>
    <row r="180" spans="1:8" x14ac:dyDescent="0.2">
      <c r="A180" s="3"/>
      <c r="B180" s="3"/>
      <c r="C180" s="2"/>
      <c r="H180" s="2"/>
    </row>
    <row r="181" spans="1:8" x14ac:dyDescent="0.2">
      <c r="A181" s="3"/>
      <c r="B181" s="3"/>
      <c r="C181" s="2"/>
      <c r="H181" s="2"/>
    </row>
    <row r="182" spans="1:8" x14ac:dyDescent="0.2">
      <c r="A182" s="3"/>
      <c r="B182" s="3"/>
      <c r="C182" s="2"/>
      <c r="H182" s="2"/>
    </row>
    <row r="183" spans="1:8" x14ac:dyDescent="0.2">
      <c r="A183" s="3"/>
      <c r="B183" s="3"/>
      <c r="C183" s="2"/>
      <c r="H183" s="2"/>
    </row>
    <row r="184" spans="1:8" x14ac:dyDescent="0.2">
      <c r="A184" s="3"/>
      <c r="B184" s="3"/>
      <c r="C184" s="2"/>
    </row>
    <row r="185" spans="1:8" x14ac:dyDescent="0.2">
      <c r="A185" s="3"/>
      <c r="B185" s="3"/>
      <c r="C185" s="2"/>
    </row>
    <row r="186" spans="1:8" x14ac:dyDescent="0.2">
      <c r="A186" s="3"/>
      <c r="B186" s="3"/>
      <c r="C186" s="2"/>
    </row>
    <row r="187" spans="1:8" x14ac:dyDescent="0.2">
      <c r="A187" s="3"/>
      <c r="B187" s="3"/>
      <c r="C187" s="2"/>
    </row>
    <row r="188" spans="1:8" x14ac:dyDescent="0.2">
      <c r="A188" s="3"/>
      <c r="B188" s="3"/>
      <c r="C188" s="2"/>
    </row>
    <row r="189" spans="1:8" x14ac:dyDescent="0.2">
      <c r="A189" s="3"/>
      <c r="B189" s="3"/>
      <c r="C189" s="2"/>
    </row>
    <row r="190" spans="1:8" x14ac:dyDescent="0.2">
      <c r="A190" s="3"/>
      <c r="B190" s="3"/>
      <c r="C190" s="2"/>
    </row>
    <row r="191" spans="1:8" x14ac:dyDescent="0.2">
      <c r="A191" s="3"/>
      <c r="B191" s="3"/>
      <c r="C191" s="2"/>
    </row>
    <row r="192" spans="1:8" x14ac:dyDescent="0.2">
      <c r="A192" s="3"/>
      <c r="B192" s="3"/>
      <c r="C192" s="2"/>
    </row>
    <row r="193" spans="1:3" x14ac:dyDescent="0.2">
      <c r="A193" s="3"/>
      <c r="B193" s="3"/>
      <c r="C193" s="2"/>
    </row>
    <row r="194" spans="1:3" x14ac:dyDescent="0.2">
      <c r="A194" s="3"/>
      <c r="B194" s="3"/>
      <c r="C194" s="2"/>
    </row>
    <row r="195" spans="1:3" x14ac:dyDescent="0.2">
      <c r="A195" s="3"/>
      <c r="B195" s="3"/>
      <c r="C195" s="2"/>
    </row>
    <row r="196" spans="1:3" x14ac:dyDescent="0.2">
      <c r="A196" s="3"/>
      <c r="B196" s="3"/>
      <c r="C196" s="2"/>
    </row>
    <row r="197" spans="1:3" x14ac:dyDescent="0.2">
      <c r="A197" s="3"/>
      <c r="B197" s="3"/>
      <c r="C197" s="2"/>
    </row>
    <row r="198" spans="1:3" x14ac:dyDescent="0.2">
      <c r="A198" s="3"/>
      <c r="B198" s="3"/>
      <c r="C198" s="2"/>
    </row>
    <row r="199" spans="1:3" x14ac:dyDescent="0.2">
      <c r="A199" s="3"/>
      <c r="B199" s="3"/>
      <c r="C199" s="2"/>
    </row>
    <row r="200" spans="1:3" x14ac:dyDescent="0.2">
      <c r="A200" s="3"/>
      <c r="B200" s="3"/>
      <c r="C200" s="2"/>
    </row>
    <row r="201" spans="1:3" x14ac:dyDescent="0.2">
      <c r="A201" s="3"/>
      <c r="B201" s="3"/>
      <c r="C201" s="2"/>
    </row>
    <row r="202" spans="1:3" x14ac:dyDescent="0.2">
      <c r="A202" s="3"/>
      <c r="B202" s="3"/>
      <c r="C202" s="2"/>
    </row>
    <row r="203" spans="1:3" x14ac:dyDescent="0.2">
      <c r="A203" s="3"/>
      <c r="B203" s="3"/>
      <c r="C203" s="2"/>
    </row>
    <row r="204" spans="1:3" x14ac:dyDescent="0.2">
      <c r="A204" s="3"/>
      <c r="B204" s="3"/>
      <c r="C204" s="2"/>
    </row>
    <row r="205" spans="1:3" x14ac:dyDescent="0.2">
      <c r="A205" s="3"/>
      <c r="B205" s="3"/>
      <c r="C205" s="2"/>
    </row>
    <row r="206" spans="1:3" x14ac:dyDescent="0.2">
      <c r="A206" s="3"/>
      <c r="B206" s="3"/>
      <c r="C206" s="2"/>
    </row>
    <row r="207" spans="1:3" x14ac:dyDescent="0.2">
      <c r="A207" s="3"/>
      <c r="B207" s="3"/>
      <c r="C207" s="2"/>
    </row>
    <row r="208" spans="1:3" x14ac:dyDescent="0.2">
      <c r="A208" s="3"/>
      <c r="B208" s="3"/>
      <c r="C208" s="2"/>
    </row>
    <row r="209" spans="1:3" x14ac:dyDescent="0.2">
      <c r="A209" s="3"/>
      <c r="B209" s="3"/>
      <c r="C209" s="2"/>
    </row>
    <row r="210" spans="1:3" x14ac:dyDescent="0.2">
      <c r="A210" s="3"/>
      <c r="B210" s="3"/>
      <c r="C210" s="2"/>
    </row>
    <row r="211" spans="1:3" x14ac:dyDescent="0.2">
      <c r="A211" s="3"/>
      <c r="B211" s="3"/>
      <c r="C211" s="2"/>
    </row>
    <row r="212" spans="1:3" x14ac:dyDescent="0.2">
      <c r="A212" s="3"/>
      <c r="B212" s="3"/>
      <c r="C212" s="2"/>
    </row>
    <row r="213" spans="1:3" x14ac:dyDescent="0.2">
      <c r="A213" s="3"/>
      <c r="B213" s="3"/>
      <c r="C213" s="2"/>
    </row>
    <row r="214" spans="1:3" x14ac:dyDescent="0.2">
      <c r="A214" s="3"/>
      <c r="B214" s="3"/>
      <c r="C214" s="2"/>
    </row>
    <row r="215" spans="1:3" x14ac:dyDescent="0.2">
      <c r="A215" s="3"/>
      <c r="B215" s="3"/>
      <c r="C215" s="2"/>
    </row>
    <row r="216" spans="1:3" x14ac:dyDescent="0.2">
      <c r="A216" s="3"/>
      <c r="B216" s="3"/>
      <c r="C216" s="2"/>
    </row>
    <row r="217" spans="1:3" x14ac:dyDescent="0.2">
      <c r="A217" s="3"/>
      <c r="B217" s="3"/>
      <c r="C217" s="2"/>
    </row>
    <row r="218" spans="1:3" x14ac:dyDescent="0.2">
      <c r="A218" s="3"/>
      <c r="B218" s="3"/>
    </row>
    <row r="219" spans="1:3" x14ac:dyDescent="0.2">
      <c r="A219" s="3"/>
      <c r="B219" s="3"/>
    </row>
    <row r="220" spans="1:3" x14ac:dyDescent="0.2">
      <c r="A220" s="3"/>
      <c r="B220" s="3"/>
    </row>
    <row r="221" spans="1:3" x14ac:dyDescent="0.2">
      <c r="A221" s="3"/>
      <c r="B221" s="3"/>
    </row>
    <row r="222" spans="1:3" x14ac:dyDescent="0.2">
      <c r="A222" s="3"/>
      <c r="B222" s="3"/>
    </row>
    <row r="223" spans="1:3" x14ac:dyDescent="0.2">
      <c r="A223" s="3"/>
      <c r="B223" s="3"/>
    </row>
    <row r="224" spans="1:3" x14ac:dyDescent="0.2">
      <c r="A224" s="3"/>
      <c r="B224" s="3"/>
    </row>
    <row r="225" spans="1:2" x14ac:dyDescent="0.2">
      <c r="A225" s="3"/>
      <c r="B225" s="3"/>
    </row>
    <row r="226" spans="1:2" x14ac:dyDescent="0.2">
      <c r="A226" s="3"/>
      <c r="B226" s="3"/>
    </row>
    <row r="227" spans="1:2" x14ac:dyDescent="0.2">
      <c r="A227" s="3"/>
      <c r="B227" s="3"/>
    </row>
    <row r="228" spans="1:2" x14ac:dyDescent="0.2">
      <c r="A228" s="3"/>
      <c r="B228" s="3"/>
    </row>
    <row r="229" spans="1:2" x14ac:dyDescent="0.2">
      <c r="A229" s="3"/>
      <c r="B229" s="3"/>
    </row>
    <row r="230" spans="1:2" x14ac:dyDescent="0.2">
      <c r="A230" s="3"/>
      <c r="B230" s="3"/>
    </row>
    <row r="231" spans="1:2" x14ac:dyDescent="0.2">
      <c r="A231" s="3"/>
      <c r="B231" s="3"/>
    </row>
    <row r="232" spans="1:2" x14ac:dyDescent="0.2">
      <c r="A232" s="3"/>
      <c r="B232" s="3"/>
    </row>
    <row r="233" spans="1:2" x14ac:dyDescent="0.2">
      <c r="A233" s="3"/>
      <c r="B233" s="3"/>
    </row>
    <row r="234" spans="1:2" x14ac:dyDescent="0.2">
      <c r="A234" s="3"/>
      <c r="B234" s="3"/>
    </row>
    <row r="235" spans="1:2" x14ac:dyDescent="0.2">
      <c r="A235" s="3"/>
      <c r="B235" s="3"/>
    </row>
    <row r="236" spans="1:2" x14ac:dyDescent="0.2">
      <c r="A236" s="3"/>
      <c r="B236" s="3"/>
    </row>
    <row r="237" spans="1:2" x14ac:dyDescent="0.2">
      <c r="A237" s="3"/>
      <c r="B237" s="3"/>
    </row>
    <row r="238" spans="1:2" x14ac:dyDescent="0.2">
      <c r="A238" s="3"/>
      <c r="B238" s="3"/>
    </row>
    <row r="239" spans="1:2" x14ac:dyDescent="0.2">
      <c r="A239" s="3"/>
      <c r="B239" s="3"/>
    </row>
    <row r="240" spans="1:2" x14ac:dyDescent="0.2">
      <c r="A240" s="3"/>
      <c r="B240" s="3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  <row r="247" spans="1:2" x14ac:dyDescent="0.2">
      <c r="A247" s="3"/>
      <c r="B247" s="3"/>
    </row>
    <row r="248" spans="1:2" x14ac:dyDescent="0.2">
      <c r="A248" s="3"/>
      <c r="B248" s="3"/>
    </row>
    <row r="249" spans="1:2" x14ac:dyDescent="0.2">
      <c r="A249" s="3"/>
      <c r="B249" s="3"/>
    </row>
    <row r="250" spans="1:2" x14ac:dyDescent="0.2">
      <c r="A250" s="3"/>
      <c r="B250" s="3"/>
    </row>
    <row r="251" spans="1:2" x14ac:dyDescent="0.2">
      <c r="A251" s="3"/>
      <c r="B251" s="3"/>
    </row>
    <row r="252" spans="1:2" x14ac:dyDescent="0.2">
      <c r="A252" s="3"/>
      <c r="B252" s="3"/>
    </row>
    <row r="253" spans="1:2" x14ac:dyDescent="0.2">
      <c r="A253" s="3"/>
      <c r="B253" s="3"/>
    </row>
    <row r="254" spans="1:2" x14ac:dyDescent="0.2">
      <c r="A254" s="3"/>
      <c r="B254" s="3"/>
    </row>
  </sheetData>
  <mergeCells count="8">
    <mergeCell ref="A140:C140"/>
    <mergeCell ref="A4:F4"/>
    <mergeCell ref="C6:C7"/>
    <mergeCell ref="D6:D7"/>
    <mergeCell ref="F6:F7"/>
    <mergeCell ref="A6:A7"/>
    <mergeCell ref="B6:B7"/>
    <mergeCell ref="E6:E7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zagalny301_2</cp:lastModifiedBy>
  <cp:lastPrinted>2020-05-26T05:33:45Z</cp:lastPrinted>
  <dcterms:created xsi:type="dcterms:W3CDTF">2005-04-08T06:14:05Z</dcterms:created>
  <dcterms:modified xsi:type="dcterms:W3CDTF">2020-05-26T06:47:22Z</dcterms:modified>
</cp:coreProperties>
</file>