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  <definedName name="_xlnm.Print_Area" localSheetId="0">Лист1!$A$1:$J$104</definedName>
  </definedNames>
  <calcPr calcId="145621"/>
</workbook>
</file>

<file path=xl/calcChain.xml><?xml version="1.0" encoding="utf-8"?>
<calcChain xmlns="http://schemas.openxmlformats.org/spreadsheetml/2006/main">
  <c r="I82" i="1" l="1"/>
  <c r="I53" i="1"/>
  <c r="I30" i="1" l="1"/>
  <c r="I36" i="1" l="1"/>
  <c r="I77" i="1" l="1"/>
  <c r="J41" i="1"/>
  <c r="I41" i="1"/>
  <c r="I87" i="1" l="1"/>
  <c r="I31" i="1" l="1"/>
  <c r="J31" i="1"/>
  <c r="J82" i="1" l="1"/>
  <c r="I67" i="1" l="1"/>
  <c r="I45" i="1"/>
  <c r="I33" i="1"/>
  <c r="I39" i="1" l="1"/>
  <c r="J39" i="1"/>
  <c r="G45" i="1"/>
  <c r="I69" i="1" l="1"/>
  <c r="J11" i="1"/>
  <c r="I11" i="1"/>
  <c r="J67" i="1" l="1"/>
  <c r="J65" i="1" s="1"/>
  <c r="J101" i="1"/>
  <c r="I101" i="1"/>
  <c r="H101" i="1"/>
  <c r="G101" i="1" l="1"/>
  <c r="G20" i="1" l="1"/>
  <c r="G21" i="1"/>
  <c r="G22" i="1"/>
  <c r="G23" i="1"/>
  <c r="G18" i="1"/>
  <c r="G19" i="1"/>
  <c r="G16" i="1"/>
  <c r="G17" i="1"/>
  <c r="G15" i="1"/>
  <c r="H47" i="1" l="1"/>
  <c r="H80" i="1" l="1"/>
  <c r="H77" i="1"/>
  <c r="J73" i="1"/>
  <c r="J69" i="1" s="1"/>
  <c r="H73" i="1"/>
  <c r="H70" i="1"/>
  <c r="H59" i="1"/>
  <c r="H42" i="1"/>
  <c r="H39" i="1" s="1"/>
  <c r="G39" i="1" s="1"/>
  <c r="H33" i="1"/>
  <c r="H29" i="1"/>
  <c r="H99" i="1"/>
  <c r="H48" i="1"/>
  <c r="I46" i="1"/>
  <c r="I74" i="1"/>
  <c r="G74" i="1" s="1"/>
  <c r="G26" i="1"/>
  <c r="I65" i="1"/>
  <c r="H69" i="1" l="1"/>
  <c r="H55" i="1"/>
  <c r="H12" i="1"/>
  <c r="H11" i="1" s="1"/>
  <c r="G11" i="1" s="1"/>
  <c r="G12" i="1" l="1"/>
  <c r="G13" i="1"/>
  <c r="H54" i="1"/>
  <c r="H85" i="1" l="1"/>
  <c r="G31" i="1" l="1"/>
  <c r="I32" i="1"/>
  <c r="J32" i="1"/>
  <c r="G33" i="1"/>
  <c r="H32" i="1"/>
  <c r="G34" i="1"/>
  <c r="G35" i="1"/>
  <c r="G36" i="1"/>
  <c r="G37" i="1"/>
  <c r="G32" i="1" l="1"/>
  <c r="G44" i="1"/>
  <c r="H82" i="1"/>
  <c r="H53" i="1" l="1"/>
  <c r="H87" i="1" l="1"/>
  <c r="I75" i="1"/>
  <c r="H75" i="1"/>
  <c r="J75" i="1"/>
  <c r="J87" i="1" l="1"/>
  <c r="G88" i="1"/>
  <c r="G87" i="1" l="1"/>
  <c r="J76" i="1"/>
  <c r="I76" i="1"/>
  <c r="H76" i="1"/>
  <c r="G81" i="1"/>
  <c r="G78" i="1"/>
  <c r="G73" i="1"/>
  <c r="G27" i="1"/>
  <c r="G98" i="1" l="1"/>
  <c r="G99" i="1"/>
  <c r="G48" i="1"/>
  <c r="H52" i="1" l="1"/>
  <c r="H28" i="1"/>
  <c r="H83" i="1"/>
  <c r="H46" i="1"/>
  <c r="H38" i="1" l="1"/>
  <c r="G82" i="1"/>
  <c r="H51" i="1"/>
  <c r="I95" i="1"/>
  <c r="J95" i="1"/>
  <c r="H95" i="1"/>
  <c r="I83" i="1"/>
  <c r="J83" i="1"/>
  <c r="G43" i="1"/>
  <c r="G95" i="1" l="1"/>
  <c r="H65" i="1"/>
  <c r="G66" i="1"/>
  <c r="G67" i="1"/>
  <c r="I52" i="1"/>
  <c r="J52" i="1"/>
  <c r="G64" i="1"/>
  <c r="H68" i="1" l="1"/>
  <c r="G24" i="1" l="1"/>
  <c r="G100" i="1" l="1"/>
  <c r="G50" i="1"/>
  <c r="G47" i="1"/>
  <c r="G49" i="1"/>
  <c r="G46" i="1" l="1"/>
  <c r="I68" i="1"/>
  <c r="J68" i="1"/>
  <c r="H84" i="1" l="1"/>
  <c r="H86" i="1" s="1"/>
  <c r="I84" i="1"/>
  <c r="I86" i="1" s="1"/>
  <c r="J84" i="1"/>
  <c r="J86" i="1" s="1"/>
  <c r="G85" i="1"/>
  <c r="G84" i="1" s="1"/>
  <c r="G86" i="1" s="1"/>
  <c r="J51" i="1" l="1"/>
  <c r="I51" i="1"/>
  <c r="G40" i="1" l="1"/>
  <c r="G63" i="1"/>
  <c r="H93" i="1" l="1"/>
  <c r="I93" i="1"/>
  <c r="J93" i="1"/>
  <c r="G90" i="1"/>
  <c r="G91" i="1"/>
  <c r="G92" i="1"/>
  <c r="G71" i="1"/>
  <c r="G80" i="1"/>
  <c r="G65" i="1"/>
  <c r="H94" i="1" l="1"/>
  <c r="H96" i="1"/>
  <c r="J28" i="1"/>
  <c r="G29" i="1"/>
  <c r="I28" i="1"/>
  <c r="J38" i="1" l="1"/>
  <c r="I38" i="1"/>
  <c r="G89" i="1"/>
  <c r="G79" i="1"/>
  <c r="G77" i="1"/>
  <c r="G70" i="1"/>
  <c r="G69" i="1" s="1"/>
  <c r="G75" i="1" s="1"/>
  <c r="G62" i="1"/>
  <c r="G61" i="1"/>
  <c r="G60" i="1"/>
  <c r="G59" i="1"/>
  <c r="G57" i="1"/>
  <c r="G56" i="1"/>
  <c r="G55" i="1"/>
  <c r="G54" i="1"/>
  <c r="G53" i="1"/>
  <c r="G42" i="1"/>
  <c r="G41" i="1"/>
  <c r="G51" i="1" l="1"/>
  <c r="G93" i="1"/>
  <c r="G76" i="1"/>
  <c r="I94" i="1"/>
  <c r="I96" i="1"/>
  <c r="J96" i="1"/>
  <c r="J94" i="1"/>
  <c r="G52" i="1"/>
  <c r="G68" i="1" s="1"/>
  <c r="G83" i="1"/>
  <c r="G25" i="1"/>
  <c r="G30" i="1"/>
  <c r="G14" i="1"/>
  <c r="G96" i="1" l="1"/>
  <c r="G28" i="1"/>
  <c r="G38" i="1" l="1"/>
  <c r="G94" i="1" s="1"/>
</calcChain>
</file>

<file path=xl/sharedStrings.xml><?xml version="1.0" encoding="utf-8"?>
<sst xmlns="http://schemas.openxmlformats.org/spreadsheetml/2006/main" count="180" uniqueCount="131">
  <si>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</si>
  <si>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</si>
  <si>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</si>
  <si>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</si>
  <si>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</si>
  <si>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</si>
  <si>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</si>
  <si>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</si>
  <si>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</si>
  <si>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</si>
  <si>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</si>
  <si>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</si>
  <si>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</si>
  <si>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</si>
  <si>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</si>
  <si>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</si>
  <si>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</si>
  <si>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</si>
  <si>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</si>
  <si>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</si>
  <si>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</si>
  <si>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</si>
  <si>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</si>
  <si>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</si>
  <si>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</si>
  <si>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</si>
  <si>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</si>
  <si>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</si>
  <si>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</si>
  <si>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</si>
  <si>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</si>
  <si>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</si>
  <si>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</si>
  <si>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</si>
  <si>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</si>
  <si>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</si>
  <si>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</si>
  <si>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</si>
  <si>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</si>
  <si>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</si>
  <si>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</si>
  <si>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</si>
  <si>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</si>
  <si>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</si>
  <si>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</si>
  <si>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</si>
  <si>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</si>
  <si>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</si>
  <si>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</si>
  <si>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</si>
  <si>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</si>
  <si>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</si>
  <si>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</si>
  <si>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</si>
  <si>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</si>
  <si>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</si>
  <si>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</si>
  <si>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</si>
  <si>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</si>
  <si>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</si>
  <si>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</si>
  <si>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</si>
  <si>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</si>
  <si>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</si>
  <si>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</si>
  <si>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</si>
  <si>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</si>
  <si>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</si>
  <si>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</si>
  <si>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</si>
  <si>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</si>
  <si>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</si>
  <si>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</si>
  <si>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</si>
  <si>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</si>
  <si>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</si>
  <si>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</si>
  <si>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</si>
  <si>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</si>
  <si>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</si>
  <si>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</si>
  <si>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</si>
  <si>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</si>
  <si>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</si>
  <si>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</si>
  <si>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</si>
  <si>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</si>
  <si>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</si>
  <si>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</si>
  <si>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</si>
  <si>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</si>
  <si>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</si>
  <si>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</si>
  <si>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</si>
  <si>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</si>
  <si>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</si>
  <si>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</si>
  <si>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</si>
  <si>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</si>
  <si>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</si>
  <si>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</si>
  <si>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</si>
  <si>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</si>
  <si>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</si>
  <si>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
вул. Абрикосова, 1а, м. Кривий Ріг, Дніпропетровська обл.
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</si>
  <si>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</si>
  <si>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</si>
  <si>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</si>
  <si>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</si>
  <si>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</si>
  <si>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</si>
  <si>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</si>
  <si>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</si>
  <si>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</si>
  <si>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</si>
  <si>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</si>
  <si>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</si>
  <si>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 Дружби, 2 в 
м. Кривому Розі Дніпропетровської області </t>
  </si>
  <si>
    <t>Реконструкція спортивної споруди зі штучним льодом "Льодова арена"  у м.Кривий Ріг  Дніпропетровської області</t>
  </si>
  <si>
    <t>Об'єкти будівництва адміністратив-них будівель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</si>
  <si>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</si>
  <si>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</si>
  <si>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</si>
  <si>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r>
      <t xml:space="preserve">Нове будівництво комплексу будівель та споруд </t>
    </r>
    <r>
      <rPr>
        <i/>
        <sz val="9"/>
        <color rgb="FFFF0000"/>
        <rFont val="Times New Roman"/>
        <family val="1"/>
        <charset val="204"/>
      </rPr>
      <t>Ко</t>
    </r>
    <r>
      <rPr>
        <i/>
        <sz val="9"/>
        <rFont val="Times New Roman"/>
        <family val="1"/>
        <charset val="204"/>
      </rPr>
      <t>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  </r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</si>
  <si>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</si>
  <si>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</si>
  <si>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прибудови літ «В» (гараж, хлораторна) під котельню для обслуговування комплексу будівель і споруд Палацу водних видів спорту Комунального позашкільного навчального закладу «Дитячо-юнацька спор-
тивна школа №1» Криворізької міської ради за адресою: вул. Соборності, 2, Металургійний
 р-н, м. Кривий Ріг, Дніпропетровська обл., Україна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</si>
  <si>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</si>
  <si>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r>
      <t xml:space="preserve"> </t>
    </r>
    <r>
      <rPr>
        <b/>
        <i/>
        <sz val="16"/>
        <color theme="1"/>
        <rFont val="Times New Roman"/>
        <family val="1"/>
        <charset val="204"/>
      </rPr>
      <t xml:space="preserve">     Сергій Маляренко</t>
    </r>
  </si>
  <si>
    <t xml:space="preserve">  Додаток </t>
  </si>
  <si>
    <t>22.04.2020 №4620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</si>
</sst>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3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4" fillId="2" borderId="7" xfId="0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21" fillId="0" borderId="0" xfId="0" applyFont="1" applyBorder="1" applyAlignment="1">
      <alignment horizontal="justify" wrapText="1"/>
    </xf>
    <xf numFmtId="0" fontId="22" fillId="0" borderId="0" xfId="0" applyFont="1" applyBorder="1"/>
    <xf numFmtId="0" fontId="11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8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0" fillId="2" borderId="4" xfId="0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2"/>
      <c r="H1" s="5"/>
      <c r="I1" s="140" t="s">
        <v>129</v>
      </c>
      <c r="J1" s="140"/>
      <c r="K1" s="140"/>
      <c r="L1" s="140"/>
    </row>
    <row r="2" spans="1:12" ht="15.75" customHeight="1" x14ac:dyDescent="0.25">
      <c r="A2" s="4"/>
      <c r="B2" s="4"/>
      <c r="C2" s="4"/>
      <c r="D2" s="4"/>
      <c r="E2" s="4"/>
      <c r="F2" s="4"/>
      <c r="G2" s="45"/>
      <c r="H2" s="45"/>
      <c r="I2" s="145" t="s">
        <v>109</v>
      </c>
      <c r="J2" s="145"/>
    </row>
    <row r="3" spans="1:12" ht="15.75" customHeight="1" x14ac:dyDescent="0.25">
      <c r="A3" s="4"/>
      <c r="B3" s="4"/>
      <c r="C3" s="4"/>
      <c r="D3" s="4"/>
      <c r="E3" s="4"/>
      <c r="F3" s="4"/>
      <c r="H3" s="5"/>
      <c r="I3" s="5" t="s">
        <v>130</v>
      </c>
      <c r="J3" s="5"/>
    </row>
    <row r="4" spans="1:12" ht="15" customHeight="1" x14ac:dyDescent="0.3">
      <c r="A4" s="143" t="s">
        <v>8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2" ht="20.25" customHeight="1" x14ac:dyDescent="0.25">
      <c r="A5" s="146" t="s">
        <v>89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2" ht="9.75" customHeight="1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</row>
    <row r="7" spans="1:12" ht="12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2" x14ac:dyDescent="0.25">
      <c r="A8" s="141" t="s">
        <v>90</v>
      </c>
      <c r="B8" s="141" t="s">
        <v>17</v>
      </c>
      <c r="C8" s="141" t="s">
        <v>28</v>
      </c>
      <c r="D8" s="141" t="s">
        <v>18</v>
      </c>
      <c r="E8" s="141" t="s">
        <v>19</v>
      </c>
      <c r="F8" s="141" t="s">
        <v>48</v>
      </c>
      <c r="G8" s="141" t="s">
        <v>88</v>
      </c>
      <c r="H8" s="148" t="s">
        <v>26</v>
      </c>
      <c r="I8" s="149"/>
      <c r="J8" s="150"/>
      <c r="K8" s="1"/>
      <c r="L8" s="1"/>
    </row>
    <row r="9" spans="1:12" x14ac:dyDescent="0.25">
      <c r="A9" s="151"/>
      <c r="B9" s="151"/>
      <c r="C9" s="155"/>
      <c r="D9" s="154"/>
      <c r="E9" s="154"/>
      <c r="F9" s="154"/>
      <c r="G9" s="154"/>
      <c r="H9" s="141" t="s">
        <v>49</v>
      </c>
      <c r="I9" s="141" t="s">
        <v>94</v>
      </c>
      <c r="J9" s="141" t="s">
        <v>95</v>
      </c>
      <c r="K9" s="1"/>
      <c r="L9" s="1"/>
    </row>
    <row r="10" spans="1:12" ht="28.5" customHeight="1" x14ac:dyDescent="0.25">
      <c r="A10" s="152"/>
      <c r="B10" s="153"/>
      <c r="C10" s="153"/>
      <c r="D10" s="142"/>
      <c r="E10" s="142"/>
      <c r="F10" s="142"/>
      <c r="G10" s="152"/>
      <c r="H10" s="142"/>
      <c r="I10" s="142"/>
      <c r="J10" s="142" t="s">
        <v>27</v>
      </c>
      <c r="K10" s="1"/>
      <c r="L10" s="1"/>
    </row>
    <row r="11" spans="1:12" ht="45.75" hidden="1" customHeight="1" x14ac:dyDescent="0.25">
      <c r="A11" s="116" t="s">
        <v>11</v>
      </c>
      <c r="B11" s="112" t="s">
        <v>16</v>
      </c>
      <c r="C11" s="10" t="s">
        <v>29</v>
      </c>
      <c r="D11" s="103" t="s">
        <v>20</v>
      </c>
      <c r="E11" s="103" t="s">
        <v>21</v>
      </c>
      <c r="F11" s="47" t="s">
        <v>22</v>
      </c>
      <c r="G11" s="60">
        <f>H11+I11+J11</f>
        <v>757928.723</v>
      </c>
      <c r="H11" s="60">
        <f>H12+H14+H16+H18+H20+H22+H24+H25+H27</f>
        <v>2870.239</v>
      </c>
      <c r="I11" s="60">
        <f>I12+I14+I16+I18+I20+I22+I24+I25+I26+KI27</f>
        <v>10922.72</v>
      </c>
      <c r="J11" s="60">
        <f>J12+J14+J16+J18+J20+J22+J24+J25+J26+KJ27</f>
        <v>744135.76399999997</v>
      </c>
    </row>
    <row r="12" spans="1:12" ht="38.25" hidden="1" customHeight="1" x14ac:dyDescent="0.25">
      <c r="A12" s="109"/>
      <c r="B12" s="113"/>
      <c r="C12" s="156" t="s">
        <v>61</v>
      </c>
      <c r="D12" s="104"/>
      <c r="E12" s="138"/>
      <c r="F12" s="47" t="s">
        <v>113</v>
      </c>
      <c r="G12" s="44">
        <f>H12+I12+J12</f>
        <v>242063.80299999999</v>
      </c>
      <c r="H12" s="44">
        <f>100+H13+261.067</f>
        <v>1666.402</v>
      </c>
      <c r="I12" s="44">
        <v>2731.5419999999999</v>
      </c>
      <c r="J12" s="44">
        <v>237665.859</v>
      </c>
    </row>
    <row r="13" spans="1:12" ht="156" hidden="1" x14ac:dyDescent="0.25">
      <c r="A13" s="109"/>
      <c r="B13" s="113"/>
      <c r="C13" s="157"/>
      <c r="D13" s="104"/>
      <c r="E13" s="138"/>
      <c r="F13" s="59" t="s">
        <v>110</v>
      </c>
      <c r="G13" s="43">
        <f>H13+I13+J13</f>
        <v>201636.503</v>
      </c>
      <c r="H13" s="43">
        <v>1305.335</v>
      </c>
      <c r="I13" s="43">
        <v>2276.2849999999999</v>
      </c>
      <c r="J13" s="43">
        <v>198054.883</v>
      </c>
    </row>
    <row r="14" spans="1:12" ht="63" hidden="1" customHeight="1" x14ac:dyDescent="0.25">
      <c r="A14" s="115"/>
      <c r="B14" s="114"/>
      <c r="C14" s="52" t="s">
        <v>62</v>
      </c>
      <c r="D14" s="105"/>
      <c r="E14" s="105"/>
      <c r="F14" s="24" t="s">
        <v>114</v>
      </c>
      <c r="G14" s="23">
        <f t="shared" ref="G14:G33" si="0">H14+I14+J14</f>
        <v>175399.96300000002</v>
      </c>
      <c r="H14" s="43">
        <v>150</v>
      </c>
      <c r="I14" s="43">
        <v>2596.6790000000001</v>
      </c>
      <c r="J14" s="43">
        <v>172653.28400000001</v>
      </c>
    </row>
    <row r="15" spans="1:12" ht="174.75" hidden="1" customHeight="1" x14ac:dyDescent="0.25">
      <c r="A15" s="116"/>
      <c r="B15" s="116"/>
      <c r="C15" s="41"/>
      <c r="D15" s="158"/>
      <c r="E15" s="158"/>
      <c r="F15" s="40" t="s">
        <v>110</v>
      </c>
      <c r="G15" s="75">
        <f t="shared" si="0"/>
        <v>146041.636</v>
      </c>
      <c r="H15" s="44">
        <v>0</v>
      </c>
      <c r="I15" s="44">
        <v>2163.8989999999999</v>
      </c>
      <c r="J15" s="44">
        <v>143877.73699999999</v>
      </c>
    </row>
    <row r="16" spans="1:12" ht="65.25" hidden="1" customHeight="1" x14ac:dyDescent="0.25">
      <c r="A16" s="109"/>
      <c r="B16" s="109"/>
      <c r="C16" s="61" t="s">
        <v>96</v>
      </c>
      <c r="D16" s="159"/>
      <c r="E16" s="161"/>
      <c r="F16" s="47" t="s">
        <v>114</v>
      </c>
      <c r="G16" s="44">
        <f t="shared" si="0"/>
        <v>41727.476000000002</v>
      </c>
      <c r="H16" s="44">
        <v>0</v>
      </c>
      <c r="I16" s="44">
        <v>1163.5550000000001</v>
      </c>
      <c r="J16" s="44">
        <v>40563.921000000002</v>
      </c>
    </row>
    <row r="17" spans="1:11" ht="218.25" hidden="1" customHeight="1" x14ac:dyDescent="0.25">
      <c r="A17" s="109"/>
      <c r="B17" s="109"/>
      <c r="C17" s="41"/>
      <c r="D17" s="159"/>
      <c r="E17" s="161"/>
      <c r="F17" s="24" t="s">
        <v>110</v>
      </c>
      <c r="G17" s="43">
        <f t="shared" si="0"/>
        <v>34772.896999999997</v>
      </c>
      <c r="H17" s="43">
        <v>0</v>
      </c>
      <c r="I17" s="43">
        <v>969.62900000000002</v>
      </c>
      <c r="J17" s="43">
        <v>33803.267999999996</v>
      </c>
    </row>
    <row r="18" spans="1:11" ht="48" hidden="1" x14ac:dyDescent="0.25">
      <c r="A18" s="115"/>
      <c r="B18" s="115"/>
      <c r="C18" s="62" t="s">
        <v>97</v>
      </c>
      <c r="D18" s="160"/>
      <c r="E18" s="160"/>
      <c r="F18" s="24" t="s">
        <v>114</v>
      </c>
      <c r="G18" s="23">
        <f t="shared" si="0"/>
        <v>72469.414999999994</v>
      </c>
      <c r="H18" s="43">
        <v>0</v>
      </c>
      <c r="I18" s="43">
        <v>1482.5530000000001</v>
      </c>
      <c r="J18" s="43">
        <v>70986.861999999994</v>
      </c>
    </row>
    <row r="19" spans="1:11" ht="183" hidden="1" customHeight="1" x14ac:dyDescent="0.25">
      <c r="A19" s="106"/>
      <c r="B19" s="116"/>
      <c r="C19" s="41"/>
      <c r="D19" s="158"/>
      <c r="E19" s="103"/>
      <c r="F19" s="40" t="s">
        <v>111</v>
      </c>
      <c r="G19" s="75">
        <f t="shared" si="0"/>
        <v>60391.179000000004</v>
      </c>
      <c r="H19" s="44">
        <v>0</v>
      </c>
      <c r="I19" s="44">
        <v>1235.461</v>
      </c>
      <c r="J19" s="44">
        <v>59155.718000000001</v>
      </c>
    </row>
    <row r="20" spans="1:11" ht="48" hidden="1" customHeight="1" x14ac:dyDescent="0.25">
      <c r="A20" s="107"/>
      <c r="B20" s="109"/>
      <c r="C20" s="156" t="s">
        <v>98</v>
      </c>
      <c r="D20" s="159"/>
      <c r="E20" s="138"/>
      <c r="F20" s="47" t="s">
        <v>114</v>
      </c>
      <c r="G20" s="44">
        <f t="shared" si="0"/>
        <v>17788.975999999999</v>
      </c>
      <c r="H20" s="44">
        <v>0</v>
      </c>
      <c r="I20" s="44">
        <v>1563.4079999999999</v>
      </c>
      <c r="J20" s="44">
        <v>16225.567999999999</v>
      </c>
    </row>
    <row r="21" spans="1:11" ht="177.75" hidden="1" customHeight="1" x14ac:dyDescent="0.25">
      <c r="A21" s="107"/>
      <c r="B21" s="109"/>
      <c r="C21" s="157"/>
      <c r="D21" s="159"/>
      <c r="E21" s="138"/>
      <c r="F21" s="24" t="s">
        <v>110</v>
      </c>
      <c r="G21" s="43">
        <f t="shared" si="0"/>
        <v>14824.147000000001</v>
      </c>
      <c r="H21" s="43">
        <v>0</v>
      </c>
      <c r="I21" s="43">
        <v>1302.8399999999999</v>
      </c>
      <c r="J21" s="43">
        <v>13521.307000000001</v>
      </c>
    </row>
    <row r="22" spans="1:11" ht="53.25" hidden="1" customHeight="1" x14ac:dyDescent="0.25">
      <c r="A22" s="108"/>
      <c r="B22" s="115"/>
      <c r="C22" s="62" t="s">
        <v>99</v>
      </c>
      <c r="D22" s="160"/>
      <c r="E22" s="105"/>
      <c r="F22" s="24" t="s">
        <v>114</v>
      </c>
      <c r="G22" s="23">
        <f t="shared" si="0"/>
        <v>75925.252999999997</v>
      </c>
      <c r="H22" s="43">
        <v>0</v>
      </c>
      <c r="I22" s="43">
        <v>884.98299999999995</v>
      </c>
      <c r="J22" s="43">
        <v>75040.27</v>
      </c>
    </row>
    <row r="23" spans="1:11" ht="176.25" hidden="1" customHeight="1" x14ac:dyDescent="0.25">
      <c r="A23" s="106" t="s">
        <v>11</v>
      </c>
      <c r="B23" s="112" t="s">
        <v>16</v>
      </c>
      <c r="C23" s="41"/>
      <c r="D23" s="103" t="s">
        <v>20</v>
      </c>
      <c r="E23" s="103" t="s">
        <v>21</v>
      </c>
      <c r="F23" s="24" t="s">
        <v>110</v>
      </c>
      <c r="G23" s="8">
        <f t="shared" si="0"/>
        <v>63271.042999999998</v>
      </c>
      <c r="H23" s="9">
        <v>0</v>
      </c>
      <c r="I23" s="9">
        <v>737.48599999999999</v>
      </c>
      <c r="J23" s="9">
        <v>62533.557000000001</v>
      </c>
    </row>
    <row r="24" spans="1:11" ht="57" hidden="1" customHeight="1" x14ac:dyDescent="0.25">
      <c r="A24" s="107"/>
      <c r="B24" s="113"/>
      <c r="C24" s="62" t="s">
        <v>100</v>
      </c>
      <c r="D24" s="104"/>
      <c r="E24" s="104"/>
      <c r="F24" s="103" t="s">
        <v>22</v>
      </c>
      <c r="G24" s="8">
        <f t="shared" si="0"/>
        <v>45</v>
      </c>
      <c r="H24" s="9">
        <v>45</v>
      </c>
      <c r="I24" s="9">
        <v>0</v>
      </c>
      <c r="J24" s="9">
        <v>0</v>
      </c>
    </row>
    <row r="25" spans="1:11" ht="63.75" hidden="1" customHeight="1" x14ac:dyDescent="0.25">
      <c r="A25" s="107"/>
      <c r="B25" s="113"/>
      <c r="C25" s="63" t="s">
        <v>103</v>
      </c>
      <c r="D25" s="104"/>
      <c r="E25" s="104"/>
      <c r="F25" s="104"/>
      <c r="G25" s="9">
        <f>H25+I25+J25</f>
        <v>32000</v>
      </c>
      <c r="H25" s="9">
        <v>1000</v>
      </c>
      <c r="I25" s="9">
        <v>0</v>
      </c>
      <c r="J25" s="9">
        <v>31000</v>
      </c>
    </row>
    <row r="26" spans="1:11" ht="66" hidden="1" customHeight="1" x14ac:dyDescent="0.25">
      <c r="A26" s="107"/>
      <c r="B26" s="113"/>
      <c r="C26" s="63" t="s">
        <v>92</v>
      </c>
      <c r="D26" s="104"/>
      <c r="E26" s="104"/>
      <c r="F26" s="104"/>
      <c r="G26" s="9">
        <f>H26+I26+J26</f>
        <v>100500</v>
      </c>
      <c r="H26" s="9">
        <v>0</v>
      </c>
      <c r="I26" s="9">
        <v>500</v>
      </c>
      <c r="J26" s="9">
        <v>100000</v>
      </c>
    </row>
    <row r="27" spans="1:11" ht="27" hidden="1" customHeight="1" x14ac:dyDescent="0.25">
      <c r="A27" s="107"/>
      <c r="B27" s="113"/>
      <c r="C27" s="63" t="s">
        <v>58</v>
      </c>
      <c r="D27" s="104"/>
      <c r="E27" s="104"/>
      <c r="F27" s="104"/>
      <c r="G27" s="8">
        <f>H27+I27+J27</f>
        <v>8.8369999999999997</v>
      </c>
      <c r="H27" s="44">
        <v>8.8369999999999997</v>
      </c>
      <c r="I27" s="44">
        <v>0</v>
      </c>
      <c r="J27" s="44">
        <v>0</v>
      </c>
    </row>
    <row r="28" spans="1:11" ht="39.75" customHeight="1" x14ac:dyDescent="0.25">
      <c r="A28" s="107"/>
      <c r="B28" s="113"/>
      <c r="C28" s="14" t="s">
        <v>31</v>
      </c>
      <c r="D28" s="104"/>
      <c r="E28" s="104"/>
      <c r="F28" s="104"/>
      <c r="G28" s="18">
        <f>G29+G30+G31</f>
        <v>169009.96</v>
      </c>
      <c r="H28" s="22">
        <f>H29+H30+H31</f>
        <v>15971.96</v>
      </c>
      <c r="I28" s="22">
        <f>I29+I30+I31</f>
        <v>53038</v>
      </c>
      <c r="J28" s="22">
        <f>J29+J30+J31</f>
        <v>100000</v>
      </c>
      <c r="K28" s="3"/>
    </row>
    <row r="29" spans="1:11" ht="60" hidden="1" customHeight="1" x14ac:dyDescent="0.25">
      <c r="A29" s="107"/>
      <c r="B29" s="114"/>
      <c r="C29" s="52" t="s">
        <v>105</v>
      </c>
      <c r="D29" s="104"/>
      <c r="E29" s="104"/>
      <c r="F29" s="104"/>
      <c r="G29" s="19">
        <f>H29+I29+J29</f>
        <v>139949.99</v>
      </c>
      <c r="H29" s="20">
        <f>2450-500.01</f>
        <v>1949.99</v>
      </c>
      <c r="I29" s="20">
        <v>38000</v>
      </c>
      <c r="J29" s="20">
        <v>100000</v>
      </c>
    </row>
    <row r="30" spans="1:11" ht="42.75" customHeight="1" x14ac:dyDescent="0.25">
      <c r="A30" s="107"/>
      <c r="B30" s="13"/>
      <c r="C30" s="85" t="s">
        <v>1</v>
      </c>
      <c r="D30" s="104"/>
      <c r="E30" s="104"/>
      <c r="F30" s="104"/>
      <c r="G30" s="64">
        <f>H30+I30+J30</f>
        <v>15940.97</v>
      </c>
      <c r="H30" s="20">
        <v>10316.969999999999</v>
      </c>
      <c r="I30" s="20">
        <f>1000+4379+245</f>
        <v>5624</v>
      </c>
      <c r="J30" s="20">
        <v>0</v>
      </c>
    </row>
    <row r="31" spans="1:11" ht="42" hidden="1" customHeight="1" x14ac:dyDescent="0.25">
      <c r="A31" s="107"/>
      <c r="B31" s="13"/>
      <c r="C31" s="85" t="s">
        <v>3</v>
      </c>
      <c r="D31" s="104"/>
      <c r="E31" s="104"/>
      <c r="F31" s="104"/>
      <c r="G31" s="19">
        <f>H31+I31+J31</f>
        <v>13119</v>
      </c>
      <c r="H31" s="20">
        <v>3705</v>
      </c>
      <c r="I31" s="20">
        <f>9414</f>
        <v>9414</v>
      </c>
      <c r="J31" s="20">
        <f>6578.695-6578.695</f>
        <v>0</v>
      </c>
    </row>
    <row r="32" spans="1:11" ht="27.75" hidden="1" customHeight="1" x14ac:dyDescent="0.25">
      <c r="A32" s="107"/>
      <c r="B32" s="113" t="s">
        <v>16</v>
      </c>
      <c r="C32" s="10" t="s">
        <v>30</v>
      </c>
      <c r="D32" s="104"/>
      <c r="E32" s="104"/>
      <c r="F32" s="104"/>
      <c r="G32" s="18">
        <f>G33+G34+G35+G36+G37</f>
        <v>77981.324999999997</v>
      </c>
      <c r="H32" s="18">
        <f t="shared" ref="H32:J32" si="1">H33+H34+H35+H36+H37</f>
        <v>16077.325000000001</v>
      </c>
      <c r="I32" s="18">
        <f t="shared" si="1"/>
        <v>11904</v>
      </c>
      <c r="J32" s="18">
        <f t="shared" si="1"/>
        <v>50000</v>
      </c>
      <c r="K32" s="3"/>
    </row>
    <row r="33" spans="1:15" ht="20.25" hidden="1" customHeight="1" x14ac:dyDescent="0.25">
      <c r="A33" s="107"/>
      <c r="B33" s="113"/>
      <c r="C33" s="85" t="s">
        <v>0</v>
      </c>
      <c r="D33" s="104"/>
      <c r="E33" s="104"/>
      <c r="F33" s="104"/>
      <c r="G33" s="8">
        <f t="shared" si="0"/>
        <v>20571.325000000001</v>
      </c>
      <c r="H33" s="9">
        <f>13680.37-1903.045-300</f>
        <v>11477.325000000001</v>
      </c>
      <c r="I33" s="9">
        <f>9094</f>
        <v>9094</v>
      </c>
      <c r="J33" s="9">
        <v>0</v>
      </c>
    </row>
    <row r="34" spans="1:15" ht="39" hidden="1" customHeight="1" x14ac:dyDescent="0.25">
      <c r="A34" s="107"/>
      <c r="B34" s="113"/>
      <c r="C34" s="85" t="s">
        <v>2</v>
      </c>
      <c r="D34" s="104"/>
      <c r="E34" s="104"/>
      <c r="F34" s="104"/>
      <c r="G34" s="8">
        <f>H34+I34+J34</f>
        <v>52600</v>
      </c>
      <c r="H34" s="9">
        <v>600</v>
      </c>
      <c r="I34" s="9">
        <v>2000</v>
      </c>
      <c r="J34" s="9">
        <v>50000</v>
      </c>
    </row>
    <row r="35" spans="1:15" ht="36" hidden="1" customHeight="1" x14ac:dyDescent="0.25">
      <c r="A35" s="107"/>
      <c r="B35" s="113"/>
      <c r="C35" s="85" t="s">
        <v>60</v>
      </c>
      <c r="D35" s="104"/>
      <c r="E35" s="104"/>
      <c r="F35" s="104"/>
      <c r="G35" s="8">
        <f>H35+I35+J35</f>
        <v>0</v>
      </c>
      <c r="H35" s="9">
        <v>0</v>
      </c>
      <c r="I35" s="9">
        <v>0</v>
      </c>
      <c r="J35" s="9">
        <v>0</v>
      </c>
    </row>
    <row r="36" spans="1:15" ht="31.5" hidden="1" customHeight="1" x14ac:dyDescent="0.25">
      <c r="A36" s="107"/>
      <c r="B36" s="113"/>
      <c r="C36" s="88" t="s">
        <v>4</v>
      </c>
      <c r="D36" s="104"/>
      <c r="E36" s="104"/>
      <c r="F36" s="104"/>
      <c r="G36" s="8">
        <f>H36+I36+J36</f>
        <v>4610</v>
      </c>
      <c r="H36" s="9">
        <v>4000</v>
      </c>
      <c r="I36" s="9">
        <f>820-210</f>
        <v>610</v>
      </c>
      <c r="J36" s="9">
        <v>0</v>
      </c>
    </row>
    <row r="37" spans="1:15" ht="61.5" hidden="1" customHeight="1" x14ac:dyDescent="0.25">
      <c r="A37" s="107"/>
      <c r="B37" s="114"/>
      <c r="C37" s="88" t="s">
        <v>124</v>
      </c>
      <c r="D37" s="104"/>
      <c r="E37" s="104"/>
      <c r="F37" s="104"/>
      <c r="G37" s="44">
        <f>H37+I37+J37</f>
        <v>200</v>
      </c>
      <c r="H37" s="44">
        <v>0</v>
      </c>
      <c r="I37" s="44">
        <v>200</v>
      </c>
      <c r="J37" s="44">
        <v>0</v>
      </c>
    </row>
    <row r="38" spans="1:15" x14ac:dyDescent="0.25">
      <c r="A38" s="108"/>
      <c r="B38" s="111" t="s">
        <v>10</v>
      </c>
      <c r="C38" s="111"/>
      <c r="D38" s="104"/>
      <c r="E38" s="104"/>
      <c r="F38" s="104"/>
      <c r="G38" s="22">
        <f>G28+G11+G32</f>
        <v>1004920.0079999999</v>
      </c>
      <c r="H38" s="22">
        <f>H28+H11+H32</f>
        <v>34919.524000000005</v>
      </c>
      <c r="I38" s="22">
        <f>I28+I11+I32</f>
        <v>75864.72</v>
      </c>
      <c r="J38" s="22">
        <f>J28+J11+J32</f>
        <v>894135.76399999997</v>
      </c>
    </row>
    <row r="39" spans="1:15" ht="48.75" hidden="1" customHeight="1" x14ac:dyDescent="0.25">
      <c r="A39" s="92">
        <v>2</v>
      </c>
      <c r="B39" s="93" t="s">
        <v>32</v>
      </c>
      <c r="C39" s="94" t="s">
        <v>50</v>
      </c>
      <c r="D39" s="104"/>
      <c r="E39" s="104"/>
      <c r="F39" s="104"/>
      <c r="G39" s="95">
        <f>H39+I39+J39</f>
        <v>83605.440000000002</v>
      </c>
      <c r="H39" s="95">
        <f>H40+H41+H42+H43+H44+H45</f>
        <v>18847.939999999999</v>
      </c>
      <c r="I39" s="22">
        <f t="shared" ref="I39:J39" si="2">I40+I41+I42+I43+I44+I45</f>
        <v>22700</v>
      </c>
      <c r="J39" s="22">
        <f t="shared" si="2"/>
        <v>42057.5</v>
      </c>
      <c r="K39" s="3"/>
    </row>
    <row r="40" spans="1:15" ht="93.75" hidden="1" customHeight="1" x14ac:dyDescent="0.25">
      <c r="A40" s="13"/>
      <c r="B40" s="82"/>
      <c r="C40" s="84" t="s">
        <v>42</v>
      </c>
      <c r="D40" s="104"/>
      <c r="E40" s="104"/>
      <c r="F40" s="104"/>
      <c r="G40" s="43">
        <f t="shared" ref="G40:G82" si="3">H40+I40+J40</f>
        <v>4613.96</v>
      </c>
      <c r="H40" s="43">
        <v>4613.96</v>
      </c>
      <c r="I40" s="43">
        <v>0</v>
      </c>
      <c r="J40" s="43">
        <v>0</v>
      </c>
      <c r="M40" s="3"/>
      <c r="N40" s="3"/>
      <c r="O40" s="3"/>
    </row>
    <row r="41" spans="1:15" ht="53.25" hidden="1" customHeight="1" x14ac:dyDescent="0.25">
      <c r="A41" s="13"/>
      <c r="B41" s="80"/>
      <c r="C41" s="63" t="s">
        <v>125</v>
      </c>
      <c r="D41" s="104"/>
      <c r="E41" s="104"/>
      <c r="F41" s="104"/>
      <c r="G41" s="9">
        <f t="shared" si="3"/>
        <v>36913.879999999997</v>
      </c>
      <c r="H41" s="9">
        <v>13356.38</v>
      </c>
      <c r="I41" s="9">
        <f>1000+5000</f>
        <v>6000</v>
      </c>
      <c r="J41" s="9">
        <f>12557.5+5000</f>
        <v>17557.5</v>
      </c>
    </row>
    <row r="42" spans="1:15" ht="71.25" hidden="1" customHeight="1" x14ac:dyDescent="0.25">
      <c r="A42" s="83"/>
      <c r="B42" s="80"/>
      <c r="C42" s="63" t="s">
        <v>40</v>
      </c>
      <c r="D42" s="104"/>
      <c r="E42" s="104"/>
      <c r="F42" s="104"/>
      <c r="G42" s="8">
        <f t="shared" si="3"/>
        <v>250</v>
      </c>
      <c r="H42" s="9">
        <f>1100-850</f>
        <v>250</v>
      </c>
      <c r="I42" s="9">
        <v>0</v>
      </c>
      <c r="J42" s="9">
        <v>0</v>
      </c>
    </row>
    <row r="43" spans="1:15" ht="98.25" hidden="1" customHeight="1" x14ac:dyDescent="0.25">
      <c r="A43" s="13"/>
      <c r="B43" s="80"/>
      <c r="C43" s="63" t="s">
        <v>115</v>
      </c>
      <c r="D43" s="104"/>
      <c r="E43" s="104"/>
      <c r="F43" s="104"/>
      <c r="G43" s="8">
        <f>H43+I43+J43</f>
        <v>127.6</v>
      </c>
      <c r="H43" s="9">
        <v>127.6</v>
      </c>
      <c r="I43" s="9">
        <v>0</v>
      </c>
      <c r="J43" s="9">
        <v>0</v>
      </c>
      <c r="M43" s="3"/>
    </row>
    <row r="44" spans="1:15" ht="93" hidden="1" customHeight="1" x14ac:dyDescent="0.25">
      <c r="A44" s="13"/>
      <c r="B44" s="80"/>
      <c r="C44" s="63" t="s">
        <v>104</v>
      </c>
      <c r="D44" s="104"/>
      <c r="E44" s="104"/>
      <c r="F44" s="104"/>
      <c r="G44" s="75">
        <f>H44+I44+J44</f>
        <v>10000</v>
      </c>
      <c r="H44" s="75">
        <v>500</v>
      </c>
      <c r="I44" s="44">
        <v>0</v>
      </c>
      <c r="J44" s="44">
        <v>9500</v>
      </c>
      <c r="M44" s="3"/>
      <c r="N44" s="3"/>
    </row>
    <row r="45" spans="1:15" ht="110.25" hidden="1" customHeight="1" x14ac:dyDescent="0.25">
      <c r="A45" s="42"/>
      <c r="B45" s="81"/>
      <c r="C45" s="63" t="s">
        <v>127</v>
      </c>
      <c r="D45" s="104"/>
      <c r="E45" s="104"/>
      <c r="F45" s="104"/>
      <c r="G45" s="8">
        <f>H45+I45+J45</f>
        <v>31700</v>
      </c>
      <c r="H45" s="8">
        <v>0</v>
      </c>
      <c r="I45" s="9">
        <f>15000+1700</f>
        <v>16700</v>
      </c>
      <c r="J45" s="9">
        <v>15000</v>
      </c>
      <c r="M45" s="3"/>
      <c r="N45" s="3"/>
    </row>
    <row r="46" spans="1:15" ht="37.5" hidden="1" customHeight="1" x14ac:dyDescent="0.25">
      <c r="A46" s="13"/>
      <c r="B46" s="13"/>
      <c r="C46" s="117" t="s">
        <v>122</v>
      </c>
      <c r="D46" s="104"/>
      <c r="E46" s="104"/>
      <c r="F46" s="104"/>
      <c r="G46" s="89">
        <f>G47+G49+G50</f>
        <v>10195.189999999999</v>
      </c>
      <c r="H46" s="90">
        <f>H47+H49+H50</f>
        <v>10195.189999999999</v>
      </c>
      <c r="I46" s="90">
        <f>I47+I49+I50</f>
        <v>0</v>
      </c>
      <c r="J46" s="90">
        <v>0</v>
      </c>
      <c r="L46" s="3"/>
    </row>
    <row r="47" spans="1:15" ht="15" hidden="1" customHeight="1" x14ac:dyDescent="0.25">
      <c r="A47" s="13"/>
      <c r="B47" s="13"/>
      <c r="C47" s="117"/>
      <c r="D47" s="104"/>
      <c r="E47" s="104"/>
      <c r="F47" s="104"/>
      <c r="G47" s="68">
        <f t="shared" ref="G47:G49" si="4">H47+I47+J47</f>
        <v>605.86200000000008</v>
      </c>
      <c r="H47" s="69">
        <f>7905.862-300-5000-2000</f>
        <v>605.86200000000008</v>
      </c>
      <c r="I47" s="69">
        <v>0</v>
      </c>
      <c r="J47" s="69">
        <v>0</v>
      </c>
      <c r="L47" s="3"/>
    </row>
    <row r="48" spans="1:15" ht="51.75" hidden="1" customHeight="1" x14ac:dyDescent="0.25">
      <c r="A48" s="13"/>
      <c r="B48" s="13"/>
      <c r="C48" s="117"/>
      <c r="D48" s="104"/>
      <c r="E48" s="104"/>
      <c r="F48" s="104"/>
      <c r="G48" s="68">
        <f t="shared" si="4"/>
        <v>444.63000000000011</v>
      </c>
      <c r="H48" s="69">
        <f>7444.63-5000-2000</f>
        <v>444.63000000000011</v>
      </c>
      <c r="I48" s="69">
        <v>0</v>
      </c>
      <c r="J48" s="69">
        <v>0</v>
      </c>
      <c r="L48" s="3"/>
    </row>
    <row r="49" spans="1:15" ht="40.5" hidden="1" customHeight="1" x14ac:dyDescent="0.25">
      <c r="A49" s="13"/>
      <c r="B49" s="13"/>
      <c r="C49" s="117"/>
      <c r="D49" s="104"/>
      <c r="E49" s="104"/>
      <c r="F49" s="104"/>
      <c r="G49" s="68">
        <f t="shared" si="4"/>
        <v>6602.8379999999997</v>
      </c>
      <c r="H49" s="69">
        <v>6602.8379999999997</v>
      </c>
      <c r="I49" s="69">
        <v>0</v>
      </c>
      <c r="J49" s="69">
        <v>0</v>
      </c>
    </row>
    <row r="50" spans="1:15" ht="48" hidden="1" customHeight="1" x14ac:dyDescent="0.25">
      <c r="A50" s="42"/>
      <c r="B50" s="42"/>
      <c r="C50" s="118"/>
      <c r="D50" s="104"/>
      <c r="E50" s="104"/>
      <c r="F50" s="104"/>
      <c r="G50" s="43">
        <f t="shared" ref="G50" si="5">H50+I50+J50</f>
        <v>2986.49</v>
      </c>
      <c r="H50" s="43">
        <v>2986.49</v>
      </c>
      <c r="I50" s="43">
        <v>0</v>
      </c>
      <c r="J50" s="43">
        <v>0</v>
      </c>
    </row>
    <row r="51" spans="1:15" ht="14.25" hidden="1" customHeight="1" x14ac:dyDescent="0.25">
      <c r="A51" s="42"/>
      <c r="B51" s="111" t="s">
        <v>10</v>
      </c>
      <c r="C51" s="111"/>
      <c r="D51" s="104"/>
      <c r="E51" s="104"/>
      <c r="F51" s="104"/>
      <c r="G51" s="18">
        <f>G39+G46</f>
        <v>93800.63</v>
      </c>
      <c r="H51" s="22">
        <f>H39+H46</f>
        <v>29043.129999999997</v>
      </c>
      <c r="I51" s="22">
        <f t="shared" ref="I51:J51" si="6">I39+I46</f>
        <v>22700</v>
      </c>
      <c r="J51" s="22">
        <f t="shared" si="6"/>
        <v>42057.5</v>
      </c>
      <c r="K51" s="3"/>
    </row>
    <row r="52" spans="1:15" ht="24" customHeight="1" x14ac:dyDescent="0.25">
      <c r="A52" s="91">
        <v>3</v>
      </c>
      <c r="B52" s="112" t="s">
        <v>33</v>
      </c>
      <c r="C52" s="11" t="s">
        <v>44</v>
      </c>
      <c r="D52" s="104"/>
      <c r="E52" s="104"/>
      <c r="F52" s="104"/>
      <c r="G52" s="22">
        <f>G53+G54+G55+G56+G57+G59+G60+G61+G62+G63+G64</f>
        <v>210805.52</v>
      </c>
      <c r="H52" s="22">
        <f>H53+H54+H55+H56+H57+H59+H60+H61+H62+H63+H64</f>
        <v>38323.78</v>
      </c>
      <c r="I52" s="22">
        <f t="shared" ref="I52:J52" si="7">I53+I54+I55+I56+I57+I59+I60+I61+I62+I63+I64</f>
        <v>59435.3</v>
      </c>
      <c r="J52" s="22">
        <f t="shared" si="7"/>
        <v>113046.44</v>
      </c>
    </row>
    <row r="53" spans="1:15" ht="66" customHeight="1" x14ac:dyDescent="0.25">
      <c r="A53" s="109"/>
      <c r="B53" s="113"/>
      <c r="C53" s="65" t="s">
        <v>5</v>
      </c>
      <c r="D53" s="104"/>
      <c r="E53" s="104"/>
      <c r="F53" s="104"/>
      <c r="G53" s="9">
        <f t="shared" si="3"/>
        <v>40812.17</v>
      </c>
      <c r="H53" s="9">
        <f>13871.67+6500</f>
        <v>20371.669999999998</v>
      </c>
      <c r="I53" s="9">
        <f>20967.5-245-282</f>
        <v>20440.5</v>
      </c>
      <c r="J53" s="9">
        <v>0</v>
      </c>
      <c r="M53" s="3"/>
      <c r="N53" s="3"/>
      <c r="O53" s="3"/>
    </row>
    <row r="54" spans="1:15" ht="90.75" hidden="1" customHeight="1" x14ac:dyDescent="0.25">
      <c r="A54" s="109"/>
      <c r="B54" s="113"/>
      <c r="C54" s="63" t="s">
        <v>37</v>
      </c>
      <c r="D54" s="104"/>
      <c r="E54" s="104"/>
      <c r="F54" s="104"/>
      <c r="G54" s="9">
        <f t="shared" si="3"/>
        <v>18939.37</v>
      </c>
      <c r="H54" s="9">
        <f>6939.37+6000</f>
        <v>12939.369999999999</v>
      </c>
      <c r="I54" s="9">
        <v>6000</v>
      </c>
      <c r="J54" s="9">
        <v>0</v>
      </c>
    </row>
    <row r="55" spans="1:15" ht="64.5" hidden="1" customHeight="1" x14ac:dyDescent="0.25">
      <c r="A55" s="109"/>
      <c r="B55" s="113"/>
      <c r="C55" s="63" t="s">
        <v>38</v>
      </c>
      <c r="D55" s="104"/>
      <c r="E55" s="104"/>
      <c r="F55" s="104"/>
      <c r="G55" s="9">
        <f t="shared" si="3"/>
        <v>2623.62</v>
      </c>
      <c r="H55" s="9">
        <f>2409.67+2193.33-1700-279.38</f>
        <v>2623.62</v>
      </c>
      <c r="I55" s="9">
        <v>0</v>
      </c>
      <c r="J55" s="9">
        <v>0</v>
      </c>
    </row>
    <row r="56" spans="1:15" ht="76.5" hidden="1" customHeight="1" x14ac:dyDescent="0.25">
      <c r="A56" s="109"/>
      <c r="B56" s="109"/>
      <c r="C56" s="65" t="s">
        <v>6</v>
      </c>
      <c r="D56" s="104"/>
      <c r="E56" s="104"/>
      <c r="F56" s="104"/>
      <c r="G56" s="9">
        <f t="shared" si="3"/>
        <v>18586.5</v>
      </c>
      <c r="H56" s="9">
        <v>170</v>
      </c>
      <c r="I56" s="9">
        <v>18416.5</v>
      </c>
      <c r="J56" s="9">
        <v>0</v>
      </c>
    </row>
    <row r="57" spans="1:15" ht="66" hidden="1" customHeight="1" x14ac:dyDescent="0.25">
      <c r="A57" s="109"/>
      <c r="B57" s="109"/>
      <c r="C57" s="63" t="s">
        <v>41</v>
      </c>
      <c r="D57" s="104"/>
      <c r="E57" s="104"/>
      <c r="F57" s="104"/>
      <c r="G57" s="9">
        <f t="shared" si="3"/>
        <v>8732.27</v>
      </c>
      <c r="H57" s="9">
        <v>100</v>
      </c>
      <c r="I57" s="9">
        <v>0</v>
      </c>
      <c r="J57" s="9">
        <v>8632.27</v>
      </c>
    </row>
    <row r="58" spans="1:15" ht="59.25" hidden="1" customHeight="1" x14ac:dyDescent="0.25">
      <c r="A58" s="109"/>
      <c r="B58" s="13"/>
      <c r="C58" s="63" t="s">
        <v>7</v>
      </c>
      <c r="D58" s="104"/>
      <c r="E58" s="104"/>
      <c r="F58" s="104"/>
      <c r="G58" s="9"/>
      <c r="H58" s="9"/>
      <c r="I58" s="9"/>
      <c r="J58" s="9"/>
    </row>
    <row r="59" spans="1:15" ht="80.25" hidden="1" customHeight="1" x14ac:dyDescent="0.25">
      <c r="A59" s="109"/>
      <c r="B59" s="42"/>
      <c r="C59" s="63" t="s">
        <v>63</v>
      </c>
      <c r="D59" s="104"/>
      <c r="E59" s="104"/>
      <c r="F59" s="104"/>
      <c r="G59" s="9">
        <f t="shared" si="3"/>
        <v>4373.8</v>
      </c>
      <c r="H59" s="9">
        <f>3200-3000</f>
        <v>200</v>
      </c>
      <c r="I59" s="9">
        <v>0</v>
      </c>
      <c r="J59" s="9">
        <v>4173.8</v>
      </c>
    </row>
    <row r="60" spans="1:15" ht="72.75" hidden="1" customHeight="1" x14ac:dyDescent="0.25">
      <c r="A60" s="109"/>
      <c r="B60" s="116"/>
      <c r="C60" s="63" t="s">
        <v>116</v>
      </c>
      <c r="D60" s="104"/>
      <c r="E60" s="104"/>
      <c r="F60" s="104"/>
      <c r="G60" s="9">
        <f t="shared" si="3"/>
        <v>12564.5</v>
      </c>
      <c r="H60" s="9">
        <v>0</v>
      </c>
      <c r="I60" s="9">
        <v>0</v>
      </c>
      <c r="J60" s="9">
        <v>12564.5</v>
      </c>
    </row>
    <row r="61" spans="1:15" ht="114.75" hidden="1" customHeight="1" x14ac:dyDescent="0.25">
      <c r="A61" s="109"/>
      <c r="B61" s="109"/>
      <c r="C61" s="63" t="s">
        <v>106</v>
      </c>
      <c r="D61" s="104"/>
      <c r="E61" s="104"/>
      <c r="F61" s="104"/>
      <c r="G61" s="9">
        <f t="shared" si="3"/>
        <v>24574.989999999998</v>
      </c>
      <c r="H61" s="9">
        <v>149.12</v>
      </c>
      <c r="I61" s="9">
        <v>0</v>
      </c>
      <c r="J61" s="9">
        <v>24425.87</v>
      </c>
    </row>
    <row r="62" spans="1:15" ht="89.25" hidden="1" customHeight="1" x14ac:dyDescent="0.25">
      <c r="A62" s="109"/>
      <c r="B62" s="109"/>
      <c r="C62" s="52" t="s">
        <v>117</v>
      </c>
      <c r="D62" s="104"/>
      <c r="E62" s="104"/>
      <c r="F62" s="104"/>
      <c r="G62" s="8">
        <f t="shared" si="3"/>
        <v>14598.3</v>
      </c>
      <c r="H62" s="9">
        <v>270</v>
      </c>
      <c r="I62" s="9">
        <v>14328.3</v>
      </c>
      <c r="J62" s="9">
        <v>0</v>
      </c>
    </row>
    <row r="63" spans="1:15" ht="60" hidden="1" customHeight="1" x14ac:dyDescent="0.25">
      <c r="A63" s="109"/>
      <c r="B63" s="109"/>
      <c r="C63" s="63" t="s">
        <v>107</v>
      </c>
      <c r="D63" s="104"/>
      <c r="E63" s="104"/>
      <c r="F63" s="104"/>
      <c r="G63" s="8">
        <f t="shared" si="3"/>
        <v>50000</v>
      </c>
      <c r="H63" s="9">
        <v>800</v>
      </c>
      <c r="I63" s="9">
        <v>250</v>
      </c>
      <c r="J63" s="9">
        <v>48950</v>
      </c>
    </row>
    <row r="64" spans="1:15" ht="114" hidden="1" customHeight="1" x14ac:dyDescent="0.25">
      <c r="A64" s="109"/>
      <c r="B64" s="109"/>
      <c r="C64" s="55" t="s">
        <v>101</v>
      </c>
      <c r="D64" s="104"/>
      <c r="E64" s="104"/>
      <c r="F64" s="104"/>
      <c r="G64" s="9">
        <f t="shared" si="3"/>
        <v>15000</v>
      </c>
      <c r="H64" s="9">
        <v>700</v>
      </c>
      <c r="I64" s="9">
        <v>0</v>
      </c>
      <c r="J64" s="9">
        <v>14300</v>
      </c>
    </row>
    <row r="65" spans="1:11" ht="62.25" hidden="1" customHeight="1" x14ac:dyDescent="0.25">
      <c r="A65" s="109"/>
      <c r="B65" s="42" t="s">
        <v>33</v>
      </c>
      <c r="C65" s="87" t="s">
        <v>43</v>
      </c>
      <c r="D65" s="104"/>
      <c r="E65" s="104"/>
      <c r="F65" s="104"/>
      <c r="G65" s="22">
        <f t="shared" si="3"/>
        <v>88841</v>
      </c>
      <c r="H65" s="22">
        <f>H66+H67</f>
        <v>5244.55</v>
      </c>
      <c r="I65" s="22">
        <f t="shared" ref="I65:J65" si="8">I66+I67</f>
        <v>65841</v>
      </c>
      <c r="J65" s="22">
        <f t="shared" si="8"/>
        <v>17755.45</v>
      </c>
    </row>
    <row r="66" spans="1:11" ht="32.25" hidden="1" customHeight="1" x14ac:dyDescent="0.25">
      <c r="A66" s="109"/>
      <c r="B66" s="109"/>
      <c r="C66" s="119"/>
      <c r="D66" s="104"/>
      <c r="E66" s="104"/>
      <c r="F66" s="104"/>
      <c r="G66" s="9">
        <f t="shared" si="3"/>
        <v>244.55</v>
      </c>
      <c r="H66" s="9">
        <v>244.55</v>
      </c>
      <c r="I66" s="9">
        <v>0</v>
      </c>
      <c r="J66" s="9">
        <v>0</v>
      </c>
    </row>
    <row r="67" spans="1:11" ht="24" hidden="1" customHeight="1" x14ac:dyDescent="0.25">
      <c r="A67" s="109"/>
      <c r="B67" s="115"/>
      <c r="C67" s="120"/>
      <c r="D67" s="104"/>
      <c r="E67" s="104"/>
      <c r="F67" s="104"/>
      <c r="G67" s="9">
        <f t="shared" si="3"/>
        <v>88596.45</v>
      </c>
      <c r="H67" s="9">
        <v>5000</v>
      </c>
      <c r="I67" s="9">
        <f>42331.1-3000-9331.1+35841</f>
        <v>65841</v>
      </c>
      <c r="J67" s="9">
        <f>14755.45+3000</f>
        <v>17755.45</v>
      </c>
    </row>
    <row r="68" spans="1:11" x14ac:dyDescent="0.25">
      <c r="A68" s="115"/>
      <c r="B68" s="121" t="s">
        <v>10</v>
      </c>
      <c r="C68" s="122"/>
      <c r="D68" s="104"/>
      <c r="E68" s="104"/>
      <c r="F68" s="104"/>
      <c r="G68" s="22">
        <f>G52+G65</f>
        <v>299646.52</v>
      </c>
      <c r="H68" s="22">
        <f>H52+H65</f>
        <v>43568.33</v>
      </c>
      <c r="I68" s="22">
        <f t="shared" ref="I68:J68" si="9">I52+I65</f>
        <v>125276.3</v>
      </c>
      <c r="J68" s="22">
        <f t="shared" si="9"/>
        <v>130801.89</v>
      </c>
      <c r="K68" s="3"/>
    </row>
    <row r="69" spans="1:11" ht="27.75" hidden="1" customHeight="1" x14ac:dyDescent="0.25">
      <c r="A69" s="79">
        <v>4</v>
      </c>
      <c r="B69" s="112" t="s">
        <v>34</v>
      </c>
      <c r="C69" s="10" t="s">
        <v>112</v>
      </c>
      <c r="D69" s="104"/>
      <c r="E69" s="104"/>
      <c r="F69" s="104"/>
      <c r="G69" s="18">
        <f>G70+G71+G72+G73</f>
        <v>30159.387999999999</v>
      </c>
      <c r="H69" s="18">
        <f>H70+H71+H72+H73+H74</f>
        <v>5849.3879999999999</v>
      </c>
      <c r="I69" s="18">
        <f>I70+I71+I72+I73</f>
        <v>10</v>
      </c>
      <c r="J69" s="18">
        <f t="shared" ref="J69" si="10">J70+J71+J72+J73+J74</f>
        <v>24300</v>
      </c>
    </row>
    <row r="70" spans="1:11" ht="81" hidden="1" customHeight="1" x14ac:dyDescent="0.25">
      <c r="A70" s="109"/>
      <c r="B70" s="113"/>
      <c r="C70" s="63" t="s">
        <v>36</v>
      </c>
      <c r="D70" s="104"/>
      <c r="E70" s="104"/>
      <c r="F70" s="104"/>
      <c r="G70" s="8">
        <f t="shared" si="3"/>
        <v>210</v>
      </c>
      <c r="H70" s="9">
        <f>480-270</f>
        <v>210</v>
      </c>
      <c r="I70" s="9">
        <v>0</v>
      </c>
      <c r="J70" s="9">
        <v>0</v>
      </c>
    </row>
    <row r="71" spans="1:11" ht="51.75" hidden="1" customHeight="1" x14ac:dyDescent="0.25">
      <c r="A71" s="109"/>
      <c r="B71" s="113"/>
      <c r="C71" s="86" t="s">
        <v>12</v>
      </c>
      <c r="D71" s="104"/>
      <c r="E71" s="104"/>
      <c r="F71" s="104"/>
      <c r="G71" s="8">
        <f t="shared" si="3"/>
        <v>3883.47</v>
      </c>
      <c r="H71" s="9">
        <v>3873.47</v>
      </c>
      <c r="I71" s="9">
        <v>10</v>
      </c>
      <c r="J71" s="9">
        <v>0</v>
      </c>
    </row>
    <row r="72" spans="1:11" ht="91.5" hidden="1" customHeight="1" x14ac:dyDescent="0.25">
      <c r="A72" s="13"/>
      <c r="B72" s="13"/>
      <c r="C72" s="63" t="s">
        <v>64</v>
      </c>
      <c r="D72" s="104"/>
      <c r="E72" s="104"/>
      <c r="F72" s="104"/>
      <c r="G72" s="8">
        <v>1065.9179999999999</v>
      </c>
      <c r="H72" s="9">
        <v>1065.9179999999999</v>
      </c>
      <c r="I72" s="9">
        <v>0</v>
      </c>
      <c r="J72" s="9">
        <v>0</v>
      </c>
    </row>
    <row r="73" spans="1:11" ht="77.25" hidden="1" customHeight="1" x14ac:dyDescent="0.25">
      <c r="A73" s="13"/>
      <c r="B73" s="13"/>
      <c r="C73" s="55" t="s">
        <v>123</v>
      </c>
      <c r="D73" s="104"/>
      <c r="E73" s="104"/>
      <c r="F73" s="104"/>
      <c r="G73" s="8">
        <f t="shared" si="3"/>
        <v>25000</v>
      </c>
      <c r="H73" s="9">
        <f>500+500-300</f>
        <v>700</v>
      </c>
      <c r="I73" s="9">
        <v>0</v>
      </c>
      <c r="J73" s="9">
        <f>24000+300</f>
        <v>24300</v>
      </c>
    </row>
    <row r="74" spans="1:11" ht="38.25" hidden="1" customHeight="1" x14ac:dyDescent="0.25">
      <c r="A74" s="13"/>
      <c r="B74" s="42"/>
      <c r="C74" s="66" t="s">
        <v>93</v>
      </c>
      <c r="D74" s="104"/>
      <c r="E74" s="104"/>
      <c r="F74" s="104"/>
      <c r="G74" s="18">
        <f t="shared" si="3"/>
        <v>20874</v>
      </c>
      <c r="H74" s="22">
        <v>0</v>
      </c>
      <c r="I74" s="22">
        <f>1529+19345</f>
        <v>20874</v>
      </c>
      <c r="J74" s="22">
        <v>0</v>
      </c>
    </row>
    <row r="75" spans="1:11" ht="15" hidden="1" customHeight="1" x14ac:dyDescent="0.25">
      <c r="A75" s="42"/>
      <c r="B75" s="111" t="s">
        <v>10</v>
      </c>
      <c r="C75" s="111"/>
      <c r="D75" s="104"/>
      <c r="E75" s="104"/>
      <c r="F75" s="104"/>
      <c r="G75" s="22">
        <f>G69+G74</f>
        <v>51033.387999999999</v>
      </c>
      <c r="H75" s="22">
        <f t="shared" ref="H75:J75" si="11">H69+H74</f>
        <v>5849.3879999999999</v>
      </c>
      <c r="I75" s="22">
        <f t="shared" si="11"/>
        <v>20884</v>
      </c>
      <c r="J75" s="22">
        <f t="shared" si="11"/>
        <v>24300</v>
      </c>
    </row>
    <row r="76" spans="1:11" ht="63.75" hidden="1" customHeight="1" x14ac:dyDescent="0.25">
      <c r="A76" s="112">
        <v>5</v>
      </c>
      <c r="B76" s="102" t="s">
        <v>23</v>
      </c>
      <c r="C76" s="46" t="s">
        <v>53</v>
      </c>
      <c r="D76" s="104"/>
      <c r="E76" s="104"/>
      <c r="F76" s="104"/>
      <c r="G76" s="22">
        <f>G77+G78+G79+G80+G81</f>
        <v>255578.837</v>
      </c>
      <c r="H76" s="22">
        <f t="shared" ref="H76:J76" si="12">H77+H78+H79+H80+H81</f>
        <v>2078.837</v>
      </c>
      <c r="I76" s="22">
        <f t="shared" si="12"/>
        <v>9500</v>
      </c>
      <c r="J76" s="22">
        <f t="shared" si="12"/>
        <v>244000</v>
      </c>
    </row>
    <row r="77" spans="1:11" ht="78.75" hidden="1" customHeight="1" x14ac:dyDescent="0.25">
      <c r="A77" s="113"/>
      <c r="B77" s="13"/>
      <c r="C77" s="63" t="s">
        <v>121</v>
      </c>
      <c r="D77" s="104"/>
      <c r="E77" s="104"/>
      <c r="F77" s="104"/>
      <c r="G77" s="9">
        <f t="shared" si="3"/>
        <v>208500</v>
      </c>
      <c r="H77" s="9">
        <f>4450-2950</f>
        <v>1500</v>
      </c>
      <c r="I77" s="9">
        <f>7000</f>
        <v>7000</v>
      </c>
      <c r="J77" s="9">
        <v>200000</v>
      </c>
    </row>
    <row r="78" spans="1:11" ht="75" hidden="1" customHeight="1" x14ac:dyDescent="0.25">
      <c r="A78" s="113"/>
      <c r="B78" s="13"/>
      <c r="C78" s="63" t="s">
        <v>59</v>
      </c>
      <c r="D78" s="104"/>
      <c r="E78" s="104"/>
      <c r="F78" s="104"/>
      <c r="G78" s="9">
        <f t="shared" si="3"/>
        <v>8.8369999999999997</v>
      </c>
      <c r="H78" s="9">
        <v>8.8369999999999997</v>
      </c>
      <c r="I78" s="9">
        <v>0</v>
      </c>
      <c r="J78" s="9">
        <v>0</v>
      </c>
    </row>
    <row r="79" spans="1:11" ht="56.25" hidden="1" customHeight="1" x14ac:dyDescent="0.25">
      <c r="A79" s="113"/>
      <c r="B79" s="13"/>
      <c r="C79" s="63" t="s">
        <v>118</v>
      </c>
      <c r="D79" s="104"/>
      <c r="E79" s="104"/>
      <c r="F79" s="104"/>
      <c r="G79" s="9">
        <f t="shared" si="3"/>
        <v>10020</v>
      </c>
      <c r="H79" s="9">
        <v>20</v>
      </c>
      <c r="I79" s="9">
        <v>0</v>
      </c>
      <c r="J79" s="9">
        <v>10000</v>
      </c>
    </row>
    <row r="80" spans="1:11" ht="81.75" hidden="1" customHeight="1" x14ac:dyDescent="0.25">
      <c r="A80" s="113"/>
      <c r="B80" s="13"/>
      <c r="C80" s="63" t="s">
        <v>102</v>
      </c>
      <c r="D80" s="104"/>
      <c r="E80" s="104"/>
      <c r="F80" s="104"/>
      <c r="G80" s="9">
        <f t="shared" si="3"/>
        <v>22050</v>
      </c>
      <c r="H80" s="9">
        <f>800-250</f>
        <v>550</v>
      </c>
      <c r="I80" s="9">
        <v>1500</v>
      </c>
      <c r="J80" s="9">
        <v>20000</v>
      </c>
    </row>
    <row r="81" spans="1:13" ht="111" hidden="1" customHeight="1" x14ac:dyDescent="0.25">
      <c r="A81" s="113"/>
      <c r="B81" s="13"/>
      <c r="C81" s="63" t="s">
        <v>126</v>
      </c>
      <c r="D81" s="104"/>
      <c r="E81" s="104"/>
      <c r="F81" s="104"/>
      <c r="G81" s="9">
        <f t="shared" si="3"/>
        <v>15000</v>
      </c>
      <c r="H81" s="9">
        <v>0</v>
      </c>
      <c r="I81" s="9">
        <v>1000</v>
      </c>
      <c r="J81" s="9">
        <v>14000</v>
      </c>
    </row>
    <row r="82" spans="1:13" ht="77.25" customHeight="1" x14ac:dyDescent="0.25">
      <c r="A82" s="113"/>
      <c r="B82" s="96" t="s">
        <v>23</v>
      </c>
      <c r="C82" s="97" t="s">
        <v>54</v>
      </c>
      <c r="D82" s="104"/>
      <c r="E82" s="104"/>
      <c r="F82" s="104"/>
      <c r="G82" s="98">
        <f t="shared" si="3"/>
        <v>23037.379000000001</v>
      </c>
      <c r="H82" s="98">
        <f>8476.482-323.203</f>
        <v>8153.2790000000005</v>
      </c>
      <c r="I82" s="98">
        <f>312.1+935.4+282</f>
        <v>1529.5</v>
      </c>
      <c r="J82" s="98">
        <f>14290-935.4</f>
        <v>13354.6</v>
      </c>
    </row>
    <row r="83" spans="1:13" x14ac:dyDescent="0.25">
      <c r="A83" s="76"/>
      <c r="B83" s="110" t="s">
        <v>10</v>
      </c>
      <c r="C83" s="111"/>
      <c r="D83" s="105"/>
      <c r="E83" s="105"/>
      <c r="F83" s="105"/>
      <c r="G83" s="22">
        <f>G76+G82</f>
        <v>278616.21600000001</v>
      </c>
      <c r="H83" s="22">
        <f>H76+H82</f>
        <v>10232.116</v>
      </c>
      <c r="I83" s="22">
        <f>I76+I82</f>
        <v>11029.5</v>
      </c>
      <c r="J83" s="22">
        <f>J76+J82</f>
        <v>257354.6</v>
      </c>
    </row>
    <row r="84" spans="1:13" ht="68.25" hidden="1" customHeight="1" x14ac:dyDescent="0.25">
      <c r="A84" s="112">
        <v>6</v>
      </c>
      <c r="B84" s="112" t="s">
        <v>119</v>
      </c>
      <c r="C84" s="67" t="s">
        <v>24</v>
      </c>
      <c r="D84" s="77" t="s">
        <v>20</v>
      </c>
      <c r="E84" s="103" t="s">
        <v>21</v>
      </c>
      <c r="F84" s="50" t="s">
        <v>22</v>
      </c>
      <c r="G84" s="18">
        <f>G85</f>
        <v>500</v>
      </c>
      <c r="H84" s="22">
        <f t="shared" ref="H84:J84" si="13">H85</f>
        <v>500</v>
      </c>
      <c r="I84" s="22">
        <f t="shared" si="13"/>
        <v>0</v>
      </c>
      <c r="J84" s="22">
        <f t="shared" si="13"/>
        <v>0</v>
      </c>
    </row>
    <row r="85" spans="1:13" ht="54.75" hidden="1" customHeight="1" x14ac:dyDescent="0.25">
      <c r="A85" s="113"/>
      <c r="B85" s="114"/>
      <c r="C85" s="55" t="s">
        <v>108</v>
      </c>
      <c r="D85" s="21"/>
      <c r="E85" s="136"/>
      <c r="F85" s="25"/>
      <c r="G85" s="8">
        <f t="shared" ref="G85" si="14">H85+I85+J85</f>
        <v>500</v>
      </c>
      <c r="H85" s="9">
        <f>1000-200-300</f>
        <v>500</v>
      </c>
      <c r="I85" s="9">
        <v>0</v>
      </c>
      <c r="J85" s="9">
        <v>0</v>
      </c>
    </row>
    <row r="86" spans="1:13" hidden="1" x14ac:dyDescent="0.25">
      <c r="A86" s="42"/>
      <c r="B86" s="111" t="s">
        <v>10</v>
      </c>
      <c r="C86" s="111"/>
      <c r="D86" s="26"/>
      <c r="E86" s="26"/>
      <c r="F86" s="26"/>
      <c r="G86" s="22">
        <f>G84</f>
        <v>500</v>
      </c>
      <c r="H86" s="22">
        <f t="shared" ref="H86:J86" si="15">H84</f>
        <v>500</v>
      </c>
      <c r="I86" s="22">
        <f t="shared" si="15"/>
        <v>0</v>
      </c>
      <c r="J86" s="22">
        <f t="shared" si="15"/>
        <v>0</v>
      </c>
    </row>
    <row r="87" spans="1:13" ht="63.75" hidden="1" customHeight="1" x14ac:dyDescent="0.25">
      <c r="A87" s="106" t="s">
        <v>25</v>
      </c>
      <c r="B87" s="112" t="s">
        <v>9</v>
      </c>
      <c r="C87" s="66" t="s">
        <v>120</v>
      </c>
      <c r="D87" s="56" t="s">
        <v>20</v>
      </c>
      <c r="E87" s="137" t="s">
        <v>21</v>
      </c>
      <c r="F87" s="50" t="s">
        <v>22</v>
      </c>
      <c r="G87" s="18">
        <f>H87+I87+J87</f>
        <v>1537.88</v>
      </c>
      <c r="H87" s="18">
        <f>600.88+70</f>
        <v>670.88</v>
      </c>
      <c r="I87" s="18">
        <f>657+210</f>
        <v>867</v>
      </c>
      <c r="J87" s="18">
        <f t="shared" ref="J87" si="16">J88+J89+J90+J91+J92</f>
        <v>0</v>
      </c>
    </row>
    <row r="88" spans="1:13" ht="27" hidden="1" customHeight="1" x14ac:dyDescent="0.25">
      <c r="A88" s="107"/>
      <c r="B88" s="113"/>
      <c r="C88" s="52" t="s">
        <v>13</v>
      </c>
      <c r="D88" s="57"/>
      <c r="E88" s="138"/>
      <c r="F88" s="51"/>
      <c r="G88" s="8">
        <f>H88+I88+J88</f>
        <v>0</v>
      </c>
      <c r="H88" s="9">
        <v>0</v>
      </c>
      <c r="I88" s="9">
        <v>0</v>
      </c>
      <c r="J88" s="9">
        <v>0</v>
      </c>
    </row>
    <row r="89" spans="1:13" ht="21.75" hidden="1" customHeight="1" x14ac:dyDescent="0.25">
      <c r="A89" s="107"/>
      <c r="B89" s="132"/>
      <c r="C89" s="52" t="s">
        <v>39</v>
      </c>
      <c r="D89" s="6"/>
      <c r="E89" s="138"/>
      <c r="F89" s="7"/>
      <c r="G89" s="8">
        <f>H89+I89+J89</f>
        <v>0</v>
      </c>
      <c r="H89" s="9">
        <v>0</v>
      </c>
      <c r="I89" s="9">
        <v>0</v>
      </c>
      <c r="J89" s="9">
        <v>0</v>
      </c>
    </row>
    <row r="90" spans="1:13" ht="27" hidden="1" customHeight="1" x14ac:dyDescent="0.25">
      <c r="A90" s="107"/>
      <c r="B90" s="58"/>
      <c r="C90" s="52" t="s">
        <v>15</v>
      </c>
      <c r="D90" s="6"/>
      <c r="E90" s="138"/>
      <c r="F90" s="7"/>
      <c r="G90" s="8">
        <f t="shared" ref="G90:G92" si="17">H90+I90+J90</f>
        <v>0</v>
      </c>
      <c r="H90" s="9">
        <v>0</v>
      </c>
      <c r="I90" s="9">
        <v>0</v>
      </c>
      <c r="J90" s="9">
        <v>0</v>
      </c>
    </row>
    <row r="91" spans="1:13" ht="21.75" hidden="1" customHeight="1" x14ac:dyDescent="0.25">
      <c r="A91" s="107"/>
      <c r="B91" s="48"/>
      <c r="C91" s="52" t="s">
        <v>14</v>
      </c>
      <c r="D91" s="16"/>
      <c r="E91" s="139"/>
      <c r="F91" s="15"/>
      <c r="G91" s="8">
        <f t="shared" si="17"/>
        <v>0</v>
      </c>
      <c r="H91" s="9">
        <v>0</v>
      </c>
      <c r="I91" s="9">
        <v>0</v>
      </c>
      <c r="J91" s="9">
        <v>0</v>
      </c>
    </row>
    <row r="92" spans="1:13" ht="21.75" hidden="1" customHeight="1" x14ac:dyDescent="0.25">
      <c r="A92" s="107"/>
      <c r="B92" s="58"/>
      <c r="C92" s="17"/>
      <c r="D92" s="6"/>
      <c r="E92" s="6"/>
      <c r="F92" s="7"/>
      <c r="G92" s="68">
        <f t="shared" si="17"/>
        <v>0</v>
      </c>
      <c r="H92" s="69">
        <v>0</v>
      </c>
      <c r="I92" s="69">
        <v>0</v>
      </c>
      <c r="J92" s="69">
        <v>0</v>
      </c>
    </row>
    <row r="93" spans="1:13" hidden="1" x14ac:dyDescent="0.25">
      <c r="A93" s="108"/>
      <c r="B93" s="131" t="s">
        <v>10</v>
      </c>
      <c r="C93" s="122"/>
      <c r="D93" s="49"/>
      <c r="E93" s="49"/>
      <c r="F93" s="49"/>
      <c r="G93" s="22">
        <f>G87</f>
        <v>1537.88</v>
      </c>
      <c r="H93" s="22">
        <f>H87</f>
        <v>670.88</v>
      </c>
      <c r="I93" s="22">
        <f>I87</f>
        <v>867</v>
      </c>
      <c r="J93" s="22">
        <f>J87</f>
        <v>0</v>
      </c>
    </row>
    <row r="94" spans="1:13" hidden="1" x14ac:dyDescent="0.25">
      <c r="A94" s="99"/>
      <c r="B94" s="133" t="s">
        <v>45</v>
      </c>
      <c r="C94" s="134"/>
      <c r="D94" s="134"/>
      <c r="E94" s="134"/>
      <c r="F94" s="135"/>
      <c r="G94" s="70">
        <f>G51+G38+G68+G75+G83+G86+G93</f>
        <v>1730054.6419999998</v>
      </c>
      <c r="H94" s="70">
        <f>H51+H38+H68+H75+H83+H86+H93</f>
        <v>124783.368</v>
      </c>
      <c r="I94" s="70">
        <f>I51+I38+I68+I75+I83+I86+I93</f>
        <v>256621.52000000002</v>
      </c>
      <c r="J94" s="70">
        <f>J51+J38+J68+J75+J83+J86+J93</f>
        <v>1348649.754</v>
      </c>
      <c r="K94" s="3"/>
      <c r="L94" s="3"/>
      <c r="M94" s="3"/>
    </row>
    <row r="95" spans="1:13" hidden="1" x14ac:dyDescent="0.25">
      <c r="A95" s="71"/>
      <c r="B95" s="126" t="s">
        <v>52</v>
      </c>
      <c r="C95" s="129"/>
      <c r="D95" s="129"/>
      <c r="E95" s="129"/>
      <c r="F95" s="130"/>
      <c r="G95" s="23">
        <f t="shared" ref="G95:G100" si="18">H95+I95+J95</f>
        <v>372.15</v>
      </c>
      <c r="H95" s="23">
        <f>H66+H43</f>
        <v>372.15</v>
      </c>
      <c r="I95" s="23">
        <f>I66+I43</f>
        <v>0</v>
      </c>
      <c r="J95" s="23">
        <f>J66+J43</f>
        <v>0</v>
      </c>
      <c r="M95" s="3"/>
    </row>
    <row r="96" spans="1:13" hidden="1" x14ac:dyDescent="0.25">
      <c r="A96" s="78"/>
      <c r="B96" s="126" t="s">
        <v>51</v>
      </c>
      <c r="C96" s="129"/>
      <c r="D96" s="129"/>
      <c r="E96" s="129"/>
      <c r="F96" s="130"/>
      <c r="G96" s="23">
        <f>H96+I96+J96</f>
        <v>1726696.0019999999</v>
      </c>
      <c r="H96" s="9">
        <f>H38+H51+H68+H75+H83+H86+H93-H50-H66-H43</f>
        <v>121424.72799999999</v>
      </c>
      <c r="I96" s="9">
        <f>I38+I51+I68+I75+I83+I86+I93-I50-I66-I43</f>
        <v>256621.52000000002</v>
      </c>
      <c r="J96" s="9">
        <f>J38+J51+J68+J75+J83+J86+J93-J50-J66-J43</f>
        <v>1348649.754</v>
      </c>
      <c r="L96" s="3"/>
      <c r="M96" s="3"/>
    </row>
    <row r="97" spans="1:13" hidden="1" x14ac:dyDescent="0.25">
      <c r="A97" s="72"/>
      <c r="B97" s="123" t="s">
        <v>56</v>
      </c>
      <c r="C97" s="124"/>
      <c r="D97" s="124"/>
      <c r="E97" s="124"/>
      <c r="F97" s="125"/>
      <c r="G97" s="73"/>
      <c r="H97" s="20"/>
      <c r="I97" s="20"/>
      <c r="J97" s="20"/>
      <c r="K97" s="3"/>
      <c r="L97" s="3"/>
      <c r="M97" s="3"/>
    </row>
    <row r="98" spans="1:13" hidden="1" x14ac:dyDescent="0.25">
      <c r="A98" s="72"/>
      <c r="B98" s="128" t="s">
        <v>47</v>
      </c>
      <c r="C98" s="123"/>
      <c r="D98" s="53"/>
      <c r="E98" s="53"/>
      <c r="F98" s="54"/>
      <c r="G98" s="73">
        <f t="shared" si="18"/>
        <v>6602.8379999999997</v>
      </c>
      <c r="H98" s="20">
        <v>6602.8379999999997</v>
      </c>
      <c r="I98" s="20">
        <v>0</v>
      </c>
      <c r="J98" s="20">
        <v>0</v>
      </c>
      <c r="L98" s="3"/>
      <c r="M98" s="3"/>
    </row>
    <row r="99" spans="1:13" hidden="1" x14ac:dyDescent="0.25">
      <c r="A99" s="74"/>
      <c r="B99" s="128" t="s">
        <v>57</v>
      </c>
      <c r="C99" s="123"/>
      <c r="D99" s="53"/>
      <c r="E99" s="53"/>
      <c r="F99" s="54"/>
      <c r="G99" s="73">
        <f t="shared" si="18"/>
        <v>444.63000000000011</v>
      </c>
      <c r="H99" s="20">
        <f>7444.63-5000-2000</f>
        <v>444.63000000000011</v>
      </c>
      <c r="I99" s="20">
        <v>0</v>
      </c>
      <c r="J99" s="20">
        <v>0</v>
      </c>
      <c r="L99" s="3"/>
      <c r="M99" s="3"/>
    </row>
    <row r="100" spans="1:13" ht="19.5" hidden="1" customHeight="1" x14ac:dyDescent="0.25">
      <c r="A100" s="72"/>
      <c r="B100" s="126" t="s">
        <v>46</v>
      </c>
      <c r="C100" s="126"/>
      <c r="D100" s="126"/>
      <c r="E100" s="126"/>
      <c r="F100" s="127"/>
      <c r="G100" s="23">
        <f t="shared" si="18"/>
        <v>2986.49</v>
      </c>
      <c r="H100" s="9">
        <v>2986.49</v>
      </c>
      <c r="I100" s="9">
        <v>0</v>
      </c>
      <c r="J100" s="9">
        <v>0</v>
      </c>
      <c r="L100" s="3"/>
      <c r="M100" s="3"/>
    </row>
    <row r="101" spans="1:13" ht="26.25" hidden="1" customHeight="1" x14ac:dyDescent="0.25">
      <c r="A101" s="74"/>
      <c r="B101" s="123" t="s">
        <v>91</v>
      </c>
      <c r="C101" s="124"/>
      <c r="D101" s="124"/>
      <c r="E101" s="124"/>
      <c r="F101" s="125"/>
      <c r="G101" s="9">
        <f>H101+I101+J101</f>
        <v>520937.40499999997</v>
      </c>
      <c r="H101" s="9">
        <f>H13</f>
        <v>1305.335</v>
      </c>
      <c r="I101" s="9">
        <f>I13+I15+I17+I19+I21+I23</f>
        <v>8685.6</v>
      </c>
      <c r="J101" s="9">
        <f>J13+J15+J17+J19+J21+J23</f>
        <v>510946.47</v>
      </c>
      <c r="M101" s="3"/>
    </row>
    <row r="102" spans="1:13" ht="19.5" x14ac:dyDescent="0.35">
      <c r="A102" s="35"/>
      <c r="B102" s="36"/>
      <c r="C102" s="36"/>
      <c r="D102" s="36"/>
      <c r="E102" s="36"/>
      <c r="F102" s="36"/>
      <c r="G102" s="37"/>
      <c r="H102" s="37"/>
      <c r="I102" s="37"/>
      <c r="J102" s="37"/>
      <c r="M102" s="3"/>
    </row>
    <row r="103" spans="1:13" ht="47.25" customHeight="1" x14ac:dyDescent="0.35">
      <c r="A103" s="1"/>
      <c r="H103" s="2"/>
      <c r="I103" s="1"/>
      <c r="J103" s="1"/>
    </row>
    <row r="104" spans="1:13" ht="18" customHeight="1" x14ac:dyDescent="0.35">
      <c r="A104" s="101" t="s">
        <v>55</v>
      </c>
      <c r="B104" s="100"/>
      <c r="C104" s="1"/>
      <c r="D104" s="1"/>
      <c r="E104" s="2" t="s">
        <v>128</v>
      </c>
    </row>
    <row r="105" spans="1:13" ht="19.5" x14ac:dyDescent="0.35">
      <c r="A105" s="2"/>
      <c r="B105" s="34"/>
      <c r="C105" s="2"/>
      <c r="D105" s="2"/>
      <c r="E105" s="2"/>
      <c r="F105" s="2"/>
      <c r="G105" s="33"/>
      <c r="H105" s="33"/>
    </row>
  </sheetData>
  <mergeCells count="66">
    <mergeCell ref="F8:F10"/>
    <mergeCell ref="A11:A14"/>
    <mergeCell ref="E15:E18"/>
    <mergeCell ref="D15:D18"/>
    <mergeCell ref="A15:A18"/>
    <mergeCell ref="C12:C13"/>
    <mergeCell ref="B11:B14"/>
    <mergeCell ref="B15:B18"/>
    <mergeCell ref="D11:D14"/>
    <mergeCell ref="E11:E14"/>
    <mergeCell ref="E19:E22"/>
    <mergeCell ref="D19:D22"/>
    <mergeCell ref="E8:E10"/>
    <mergeCell ref="B23:B29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G8:G10"/>
    <mergeCell ref="C8:C10"/>
    <mergeCell ref="D8:D10"/>
    <mergeCell ref="B19:B22"/>
    <mergeCell ref="C20:C21"/>
    <mergeCell ref="B95:F95"/>
    <mergeCell ref="B93:C93"/>
    <mergeCell ref="B87:B89"/>
    <mergeCell ref="B94:F94"/>
    <mergeCell ref="E84:E85"/>
    <mergeCell ref="B86:C86"/>
    <mergeCell ref="B84:B85"/>
    <mergeCell ref="E87:E91"/>
    <mergeCell ref="B101:F101"/>
    <mergeCell ref="B100:F100"/>
    <mergeCell ref="B99:C99"/>
    <mergeCell ref="B96:F96"/>
    <mergeCell ref="B98:C98"/>
    <mergeCell ref="B97:F97"/>
    <mergeCell ref="A87:A93"/>
    <mergeCell ref="A70:A71"/>
    <mergeCell ref="B83:C83"/>
    <mergeCell ref="A84:A85"/>
    <mergeCell ref="B69:B71"/>
    <mergeCell ref="B75:C75"/>
    <mergeCell ref="A76:A82"/>
    <mergeCell ref="D23:D83"/>
    <mergeCell ref="E23:E83"/>
    <mergeCell ref="F24:F83"/>
    <mergeCell ref="A19:A22"/>
    <mergeCell ref="A23:A38"/>
    <mergeCell ref="B32:B37"/>
    <mergeCell ref="A53:A68"/>
    <mergeCell ref="B38:C38"/>
    <mergeCell ref="B60:B64"/>
    <mergeCell ref="B56:B57"/>
    <mergeCell ref="B51:C51"/>
    <mergeCell ref="C46:C50"/>
    <mergeCell ref="B66:B67"/>
    <mergeCell ref="C66:C67"/>
    <mergeCell ref="B68:C68"/>
    <mergeCell ref="B52:B55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7"/>
    </row>
    <row r="2" spans="1:5" x14ac:dyDescent="0.25">
      <c r="B2" s="27"/>
    </row>
    <row r="3" spans="1:5" ht="19.5" x14ac:dyDescent="0.25">
      <c r="A3" s="30" t="s">
        <v>66</v>
      </c>
      <c r="B3" s="30" t="s">
        <v>65</v>
      </c>
      <c r="C3" s="30">
        <v>2019</v>
      </c>
      <c r="D3" s="30">
        <v>2020</v>
      </c>
      <c r="E3" s="30">
        <v>2021</v>
      </c>
    </row>
    <row r="4" spans="1:5" ht="45" x14ac:dyDescent="0.25">
      <c r="A4" s="29">
        <v>1</v>
      </c>
      <c r="B4" s="29" t="s">
        <v>1</v>
      </c>
      <c r="C4" s="31" t="s">
        <v>69</v>
      </c>
      <c r="D4" s="31" t="s">
        <v>67</v>
      </c>
      <c r="E4" s="31" t="s">
        <v>69</v>
      </c>
    </row>
    <row r="5" spans="1:5" ht="105.75" customHeight="1" x14ac:dyDescent="0.25">
      <c r="A5" s="29">
        <v>2</v>
      </c>
      <c r="B5" s="29" t="s">
        <v>84</v>
      </c>
      <c r="C5" s="31" t="s">
        <v>68</v>
      </c>
      <c r="D5" s="31" t="s">
        <v>70</v>
      </c>
      <c r="E5" s="31" t="s">
        <v>71</v>
      </c>
    </row>
    <row r="6" spans="1:5" ht="108.75" customHeight="1" x14ac:dyDescent="0.25">
      <c r="A6" s="29">
        <v>3</v>
      </c>
      <c r="B6" s="29" t="s">
        <v>85</v>
      </c>
      <c r="C6" s="31" t="s">
        <v>72</v>
      </c>
      <c r="D6" s="31" t="s">
        <v>69</v>
      </c>
      <c r="E6" s="31" t="s">
        <v>69</v>
      </c>
    </row>
    <row r="7" spans="1:5" ht="90" x14ac:dyDescent="0.25">
      <c r="A7" s="29">
        <v>4</v>
      </c>
      <c r="B7" s="29" t="s">
        <v>5</v>
      </c>
      <c r="C7" s="31" t="s">
        <v>69</v>
      </c>
      <c r="D7" s="31" t="s">
        <v>73</v>
      </c>
      <c r="E7" s="31" t="s">
        <v>69</v>
      </c>
    </row>
    <row r="8" spans="1:5" ht="90" x14ac:dyDescent="0.25">
      <c r="A8" s="29">
        <v>5</v>
      </c>
      <c r="B8" s="29" t="s">
        <v>6</v>
      </c>
      <c r="C8" s="31" t="s">
        <v>69</v>
      </c>
      <c r="D8" s="31" t="s">
        <v>69</v>
      </c>
      <c r="E8" s="31" t="s">
        <v>74</v>
      </c>
    </row>
    <row r="9" spans="1:5" ht="75" x14ac:dyDescent="0.25">
      <c r="A9" s="29">
        <v>6</v>
      </c>
      <c r="B9" s="29" t="s">
        <v>41</v>
      </c>
      <c r="C9" s="31" t="s">
        <v>69</v>
      </c>
      <c r="D9" s="31" t="s">
        <v>75</v>
      </c>
      <c r="E9" s="31" t="s">
        <v>69</v>
      </c>
    </row>
    <row r="10" spans="1:5" ht="105" x14ac:dyDescent="0.25">
      <c r="A10" s="29">
        <v>7</v>
      </c>
      <c r="B10" s="29" t="s">
        <v>86</v>
      </c>
      <c r="C10" s="31" t="s">
        <v>69</v>
      </c>
      <c r="D10" s="31" t="s">
        <v>69</v>
      </c>
      <c r="E10" s="31" t="s">
        <v>76</v>
      </c>
    </row>
    <row r="11" spans="1:5" ht="30" x14ac:dyDescent="0.25">
      <c r="A11" s="29">
        <v>8</v>
      </c>
      <c r="B11" s="29" t="s">
        <v>77</v>
      </c>
      <c r="C11" s="31" t="s">
        <v>69</v>
      </c>
      <c r="D11" s="31" t="s">
        <v>78</v>
      </c>
      <c r="E11" s="31" t="s">
        <v>69</v>
      </c>
    </row>
    <row r="12" spans="1:5" ht="60" x14ac:dyDescent="0.25">
      <c r="A12" s="29">
        <v>9</v>
      </c>
      <c r="B12" s="29" t="s">
        <v>87</v>
      </c>
      <c r="C12" s="31" t="s">
        <v>79</v>
      </c>
      <c r="D12" s="31" t="s">
        <v>80</v>
      </c>
      <c r="E12" s="31" t="s">
        <v>69</v>
      </c>
    </row>
    <row r="13" spans="1:5" ht="30" x14ac:dyDescent="0.25">
      <c r="A13" s="29">
        <v>10</v>
      </c>
      <c r="B13" s="29" t="s">
        <v>35</v>
      </c>
      <c r="C13" s="31" t="s">
        <v>69</v>
      </c>
      <c r="D13" s="31" t="s">
        <v>81</v>
      </c>
      <c r="E13" s="31" t="s">
        <v>69</v>
      </c>
    </row>
    <row r="14" spans="1:5" ht="27" customHeight="1" x14ac:dyDescent="0.35">
      <c r="A14" s="162"/>
      <c r="B14" s="163"/>
      <c r="C14" s="32" t="s">
        <v>69</v>
      </c>
      <c r="D14" s="32" t="s">
        <v>82</v>
      </c>
      <c r="E14" s="32" t="s">
        <v>83</v>
      </c>
    </row>
    <row r="15" spans="1:5" x14ac:dyDescent="0.25">
      <c r="B15" s="28"/>
    </row>
    <row r="16" spans="1:5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2020-04-23T07:02:36Z</dcterms:modified>
</cp:coreProperties>
</file>