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80" windowWidth="14880" windowHeight="9210" tabRatio="602"/>
  </bookViews>
  <sheets>
    <sheet name="додаток" sheetId="4" r:id="rId1"/>
  </sheets>
  <definedNames>
    <definedName name="_xlnm.Print_Titles" localSheetId="0">додаток!$9:$9</definedName>
    <definedName name="_xlnm.Print_Area" localSheetId="0">додаток!$A$1:$H$118</definedName>
  </definedNames>
  <calcPr calcId="145621"/>
</workbook>
</file>

<file path=xl/calcChain.xml><?xml version="1.0" encoding="utf-8"?>
<calcChain xmlns="http://schemas.openxmlformats.org/spreadsheetml/2006/main">
  <c r="H97" i="4" l="1"/>
  <c r="G116" i="4"/>
  <c r="G10" i="4"/>
  <c r="G97" i="4" l="1"/>
  <c r="G74" i="4"/>
  <c r="G72" i="4"/>
  <c r="G70" i="4"/>
  <c r="G12" i="4"/>
  <c r="G16" i="4"/>
  <c r="G14" i="4"/>
  <c r="H15" i="4"/>
  <c r="F15" i="4"/>
  <c r="H115" i="4" l="1"/>
  <c r="H112" i="4"/>
  <c r="G61" i="4"/>
  <c r="H61" i="4"/>
  <c r="G60" i="4"/>
  <c r="H60" i="4" s="1"/>
  <c r="F61" i="4"/>
  <c r="E60" i="4"/>
  <c r="F60" i="4" s="1"/>
  <c r="D59" i="4"/>
  <c r="H26" i="4"/>
  <c r="H27" i="4"/>
  <c r="H28" i="4"/>
  <c r="H29" i="4"/>
  <c r="H30" i="4"/>
  <c r="H31" i="4"/>
  <c r="H25" i="4"/>
  <c r="H33" i="4"/>
  <c r="H34" i="4"/>
  <c r="H35" i="4"/>
  <c r="H36" i="4"/>
  <c r="H32" i="4"/>
  <c r="H38" i="4"/>
  <c r="H39" i="4"/>
  <c r="H40" i="4"/>
  <c r="H41" i="4"/>
  <c r="H42" i="4"/>
  <c r="H43" i="4"/>
  <c r="H44" i="4"/>
  <c r="H45" i="4"/>
  <c r="H37" i="4"/>
  <c r="H47" i="4"/>
  <c r="H48" i="4"/>
  <c r="H49" i="4"/>
  <c r="H50" i="4"/>
  <c r="H51" i="4"/>
  <c r="H52" i="4"/>
  <c r="H53" i="4"/>
  <c r="H46" i="4"/>
  <c r="H67" i="4"/>
  <c r="H68" i="4"/>
  <c r="H70" i="4"/>
  <c r="H72" i="4"/>
  <c r="H74" i="4"/>
  <c r="H76" i="4"/>
  <c r="H78" i="4"/>
  <c r="H89" i="4"/>
  <c r="H90" i="4"/>
  <c r="H91" i="4"/>
  <c r="H92" i="4"/>
  <c r="H88" i="4"/>
  <c r="H99" i="4"/>
  <c r="H100" i="4"/>
  <c r="H101" i="4"/>
  <c r="H102" i="4"/>
  <c r="H98" i="4"/>
  <c r="H109" i="4"/>
  <c r="H106" i="4"/>
  <c r="H107" i="4"/>
  <c r="H19" i="4"/>
  <c r="H14" i="4"/>
  <c r="H16" i="4"/>
  <c r="H17" i="4"/>
  <c r="H18" i="4"/>
  <c r="H13" i="4"/>
  <c r="H58" i="4"/>
  <c r="H81" i="4"/>
  <c r="H80" i="4"/>
  <c r="H79" i="4"/>
  <c r="H87" i="4"/>
  <c r="H85" i="4"/>
  <c r="H84" i="4"/>
  <c r="H83" i="4"/>
  <c r="H82" i="4"/>
  <c r="G83" i="4"/>
  <c r="H20" i="4"/>
  <c r="H22" i="4"/>
  <c r="H23" i="4"/>
  <c r="H24" i="4"/>
  <c r="G21" i="4"/>
  <c r="H21" i="4"/>
  <c r="G108" i="4"/>
  <c r="H108" i="4" s="1"/>
  <c r="G106" i="4"/>
  <c r="G105" i="4"/>
  <c r="H105" i="4" s="1"/>
  <c r="G104" i="4"/>
  <c r="H104" i="4" s="1"/>
  <c r="G100" i="4"/>
  <c r="G99" i="4"/>
  <c r="G96" i="4"/>
  <c r="H96" i="4" s="1"/>
  <c r="G92" i="4"/>
  <c r="G91" i="4"/>
  <c r="G90" i="4"/>
  <c r="G89" i="4"/>
  <c r="G88" i="4"/>
  <c r="G86" i="4"/>
  <c r="H86" i="4" s="1"/>
  <c r="G84" i="4"/>
  <c r="G82" i="4"/>
  <c r="G81" i="4"/>
  <c r="G77" i="4"/>
  <c r="H77" i="4" s="1"/>
  <c r="G75" i="4"/>
  <c r="H75" i="4" s="1"/>
  <c r="G73" i="4"/>
  <c r="G71" i="4"/>
  <c r="H71" i="4" s="1"/>
  <c r="G69" i="4"/>
  <c r="H69" i="4" s="1"/>
  <c r="G67" i="4"/>
  <c r="G66" i="4"/>
  <c r="H66" i="4" s="1"/>
  <c r="H57" i="4"/>
  <c r="H56" i="4"/>
  <c r="G55" i="4"/>
  <c r="H55" i="4" s="1"/>
  <c r="G53" i="4"/>
  <c r="G52" i="4"/>
  <c r="G50" i="4"/>
  <c r="G49" i="4"/>
  <c r="G48" i="4"/>
  <c r="G47" i="4"/>
  <c r="G46" i="4"/>
  <c r="G42" i="4"/>
  <c r="G41" i="4"/>
  <c r="G40" i="4"/>
  <c r="G39" i="4"/>
  <c r="G38" i="4"/>
  <c r="G37" i="4"/>
  <c r="G35" i="4"/>
  <c r="G34" i="4"/>
  <c r="G33" i="4"/>
  <c r="G32" i="4"/>
  <c r="G31" i="4"/>
  <c r="G30" i="4"/>
  <c r="G29" i="4"/>
  <c r="G28" i="4"/>
  <c r="G27" i="4"/>
  <c r="G26" i="4"/>
  <c r="G25" i="4"/>
  <c r="G18" i="4"/>
  <c r="H12" i="4"/>
  <c r="G103" i="4" l="1"/>
  <c r="G94" i="4"/>
  <c r="H94" i="4" s="1"/>
  <c r="G54" i="4"/>
  <c r="H54" i="4" s="1"/>
  <c r="G65" i="4"/>
  <c r="G64" i="4" s="1"/>
  <c r="H64" i="4" s="1"/>
  <c r="H73" i="4"/>
  <c r="H65" i="4"/>
  <c r="G59" i="4"/>
  <c r="H59" i="4" s="1"/>
  <c r="E59" i="4"/>
  <c r="F59" i="4" s="1"/>
  <c r="G93" i="4"/>
  <c r="H93" i="4" s="1"/>
  <c r="G95" i="4"/>
  <c r="G98" i="4"/>
  <c r="G11" i="4"/>
  <c r="H11" i="4" s="1"/>
  <c r="G20" i="4"/>
  <c r="G80" i="4"/>
  <c r="E83" i="4"/>
  <c r="E23" i="4"/>
  <c r="G62" i="4" l="1"/>
  <c r="H62" i="4" s="1"/>
  <c r="H103" i="4"/>
  <c r="H95" i="4"/>
  <c r="G63" i="4"/>
  <c r="H63" i="4" s="1"/>
  <c r="G19" i="4"/>
  <c r="G79" i="4"/>
  <c r="H10" i="4"/>
  <c r="E115" i="4"/>
  <c r="E112" i="4"/>
  <c r="H116" i="4" l="1"/>
  <c r="E94" i="4"/>
  <c r="E95" i="4"/>
  <c r="E55" i="4"/>
  <c r="E12" i="4"/>
  <c r="F22" i="4"/>
  <c r="E21" i="4"/>
  <c r="E20" i="4" s="1"/>
  <c r="E76" i="4"/>
  <c r="E13" i="4"/>
  <c r="D96" i="4"/>
  <c r="E81" i="4"/>
  <c r="E63" i="4" s="1"/>
  <c r="D86" i="4"/>
  <c r="F87" i="4"/>
  <c r="E86" i="4"/>
  <c r="F24" i="4"/>
  <c r="E74" i="4"/>
  <c r="G113" i="4" l="1"/>
  <c r="H113" i="4" s="1"/>
  <c r="G114" i="4"/>
  <c r="H114" i="4" s="1"/>
  <c r="G110" i="4"/>
  <c r="H110" i="4" s="1"/>
  <c r="F86" i="4"/>
  <c r="D108" i="4"/>
  <c r="D106" i="4"/>
  <c r="G111" i="4" l="1"/>
  <c r="H111" i="4" s="1"/>
  <c r="E102" i="4"/>
  <c r="E101" i="4"/>
  <c r="E100" i="4" l="1"/>
  <c r="E99" i="4" s="1"/>
  <c r="E28" i="4"/>
  <c r="E70" i="4"/>
  <c r="E72" i="4"/>
  <c r="E16" i="4"/>
  <c r="E18" i="4"/>
  <c r="F18" i="4" s="1"/>
  <c r="E78" i="4"/>
  <c r="D77" i="4"/>
  <c r="D75" i="4"/>
  <c r="E68" i="4"/>
  <c r="E17" i="4"/>
  <c r="D20" i="4"/>
  <c r="D14" i="4"/>
  <c r="D10" i="4"/>
  <c r="D12" i="4"/>
  <c r="E92" i="4"/>
  <c r="E40" i="4"/>
  <c r="E39" i="4"/>
  <c r="E42" i="4"/>
  <c r="E41" i="4" s="1"/>
  <c r="F45" i="4"/>
  <c r="F44" i="4"/>
  <c r="E53" i="4"/>
  <c r="E52" i="4"/>
  <c r="F52" i="4" s="1"/>
  <c r="E48" i="4"/>
  <c r="E31" i="4"/>
  <c r="F31" i="4" s="1"/>
  <c r="E27" i="4"/>
  <c r="E35" i="4"/>
  <c r="E34" i="4" s="1"/>
  <c r="E33" i="4" s="1"/>
  <c r="E50" i="4" l="1"/>
  <c r="E49" i="4" s="1"/>
  <c r="E47" i="4" s="1"/>
  <c r="E30" i="4"/>
  <c r="E38" i="4"/>
  <c r="D80" i="4"/>
  <c r="D28" i="4"/>
  <c r="F28" i="4" s="1"/>
  <c r="F17" i="4"/>
  <c r="D42" i="4"/>
  <c r="D38" i="4"/>
  <c r="D33" i="4"/>
  <c r="D26" i="4"/>
  <c r="D23" i="4"/>
  <c r="D21" i="4"/>
  <c r="D16" i="4"/>
  <c r="D13" i="4"/>
  <c r="F30" i="4" l="1"/>
  <c r="E29" i="4"/>
  <c r="E105" i="4"/>
  <c r="E106" i="4"/>
  <c r="F97" i="4"/>
  <c r="E96" i="4"/>
  <c r="F39" i="4"/>
  <c r="F29" i="4" l="1"/>
  <c r="E26" i="4"/>
  <c r="F96" i="4"/>
  <c r="F76" i="4" l="1"/>
  <c r="E75" i="4"/>
  <c r="E66" i="4" s="1"/>
  <c r="F58" i="4"/>
  <c r="F75" i="4" l="1"/>
  <c r="F42" i="4" l="1"/>
  <c r="F41" i="4" l="1"/>
  <c r="F48" i="4"/>
  <c r="F78" i="4" l="1"/>
  <c r="E71" i="4"/>
  <c r="E67" i="4"/>
  <c r="E73" i="4"/>
  <c r="E91" i="4"/>
  <c r="E89" i="4" s="1"/>
  <c r="E84" i="4"/>
  <c r="E82" i="4"/>
  <c r="F27" i="4"/>
  <c r="D25" i="4"/>
  <c r="C25" i="4"/>
  <c r="F53" i="4"/>
  <c r="D46" i="4"/>
  <c r="C46" i="4"/>
  <c r="C32" i="4"/>
  <c r="D32" i="4"/>
  <c r="F102" i="4"/>
  <c r="F101" i="4"/>
  <c r="C98" i="4"/>
  <c r="D98" i="4"/>
  <c r="D11" i="4"/>
  <c r="D19" i="4"/>
  <c r="E80" i="4" l="1"/>
  <c r="E69" i="4"/>
  <c r="E108" i="4"/>
  <c r="E104" i="4" s="1"/>
  <c r="E77" i="4"/>
  <c r="F77" i="4" s="1"/>
  <c r="F36" i="4"/>
  <c r="F50" i="4"/>
  <c r="E90" i="4"/>
  <c r="F34" i="4"/>
  <c r="F35" i="4"/>
  <c r="F33" i="4"/>
  <c r="F26" i="4"/>
  <c r="F100" i="4"/>
  <c r="F99" i="4"/>
  <c r="E98" i="4"/>
  <c r="E65" i="4" l="1"/>
  <c r="F98" i="4"/>
  <c r="E25" i="4"/>
  <c r="F25" i="4" s="1"/>
  <c r="F49" i="4"/>
  <c r="E32" i="4"/>
  <c r="F32" i="4" s="1"/>
  <c r="F47" i="4"/>
  <c r="E46" i="4"/>
  <c r="F46" i="4" l="1"/>
  <c r="D37" i="4" l="1"/>
  <c r="F40" i="4"/>
  <c r="F38" i="4" l="1"/>
  <c r="E37" i="4"/>
  <c r="F37" i="4" s="1"/>
  <c r="F109" i="4"/>
  <c r="F108" i="4" l="1"/>
  <c r="D113" i="4" l="1"/>
  <c r="F92" i="4"/>
  <c r="F91" i="4"/>
  <c r="F68" i="4"/>
  <c r="F74" i="4"/>
  <c r="F73" i="4"/>
  <c r="F67" i="4" l="1"/>
  <c r="D114" i="4"/>
  <c r="F16" i="4" l="1"/>
  <c r="F21" i="4" l="1"/>
  <c r="F13" i="4" l="1"/>
  <c r="D111" i="4"/>
  <c r="F57" i="4" l="1"/>
  <c r="F23" i="4" l="1"/>
  <c r="F14" i="4" l="1"/>
  <c r="E11" i="4" l="1"/>
  <c r="F12" i="4"/>
  <c r="F11" i="4" l="1"/>
  <c r="F85" i="4" l="1"/>
  <c r="F84" i="4" l="1"/>
  <c r="F107" i="4" l="1"/>
  <c r="F106" i="4"/>
  <c r="D103" i="4"/>
  <c r="D93" i="4"/>
  <c r="D54" i="4"/>
  <c r="D88" i="4"/>
  <c r="D79" i="4"/>
  <c r="E79" i="4" l="1"/>
  <c r="E116" i="4" s="1"/>
  <c r="E113" i="4" s="1"/>
  <c r="E54" i="4"/>
  <c r="E88" i="4"/>
  <c r="F82" i="4"/>
  <c r="E19" i="4"/>
  <c r="E10" i="4" s="1"/>
  <c r="E62" i="4" l="1"/>
  <c r="E93" i="4"/>
  <c r="E103" i="4"/>
  <c r="D64" i="4" l="1"/>
  <c r="F71" i="4" l="1"/>
  <c r="E64" i="4" l="1"/>
  <c r="F105" i="4"/>
  <c r="F113" i="4" l="1"/>
  <c r="F72" i="4"/>
  <c r="F95" i="4"/>
  <c r="F90" i="4"/>
  <c r="F115" i="4"/>
  <c r="F69" i="4"/>
  <c r="D110" i="4"/>
  <c r="F70" i="4"/>
  <c r="F83" i="4"/>
  <c r="F81" i="4"/>
  <c r="F20" i="4"/>
  <c r="F103" i="4"/>
  <c r="F104" i="4"/>
  <c r="F89" i="4"/>
  <c r="F88" i="4"/>
  <c r="F19" i="4"/>
  <c r="F116" i="4" l="1"/>
  <c r="E114" i="4"/>
  <c r="F114" i="4" s="1"/>
  <c r="F56" i="4"/>
  <c r="F66" i="4"/>
  <c r="F79" i="4" l="1"/>
  <c r="F80" i="4"/>
  <c r="F54" i="4"/>
  <c r="F55" i="4"/>
  <c r="F63" i="4"/>
  <c r="F93" i="4"/>
  <c r="F94" i="4"/>
  <c r="F65" i="4" l="1"/>
  <c r="F10" i="4" l="1"/>
  <c r="F64" i="4"/>
  <c r="F62" i="4"/>
  <c r="E110" i="4" l="1"/>
  <c r="F110" i="4" s="1"/>
  <c r="E111" i="4" l="1"/>
  <c r="F111" i="4" s="1"/>
  <c r="F112" i="4"/>
</calcChain>
</file>

<file path=xl/sharedStrings.xml><?xml version="1.0" encoding="utf-8"?>
<sst xmlns="http://schemas.openxmlformats.org/spreadsheetml/2006/main" count="198" uniqueCount="125">
  <si>
    <t>Показники бюджету</t>
  </si>
  <si>
    <t>КТКВ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</si>
  <si>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</si>
  <si>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</si>
  <si>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</si>
  <si>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</si>
  <si>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</si>
  <si>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</si>
  <si>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</si>
  <si>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Управління капітального будівництва виконкому Криворізької міської ради</t>
  </si>
  <si>
    <t>Код  програмної класифікації видатків та кредитування місцевого бюджету</t>
  </si>
  <si>
    <t>Управління охорони  здоров'я виконкому Криворізької міської ради</t>
  </si>
  <si>
    <t xml:space="preserve">Багатопрофільна стаціонарна медична допомога населенню </t>
  </si>
  <si>
    <t>2010</t>
  </si>
  <si>
    <t>у тому числі видатки споживання</t>
  </si>
  <si>
    <t>Управління культури виконкому Криворізької міської ради</t>
  </si>
  <si>
    <t>Видатки та кредитування загального та спеціального фондів разом:</t>
  </si>
  <si>
    <t>Код доходів, код ТПКВКМБ /
ТКВКБМС</t>
  </si>
  <si>
    <t>0600000</t>
  </si>
  <si>
    <t>0610000</t>
  </si>
  <si>
    <t>0611020</t>
  </si>
  <si>
    <t>0700000</t>
  </si>
  <si>
    <t>0710000</t>
  </si>
  <si>
    <t>0712010</t>
  </si>
  <si>
    <t>Організація благоустрою населених пунктів</t>
  </si>
  <si>
    <t>7310</t>
  </si>
  <si>
    <t>Будівництво об'єктів житлово-комунального господарства</t>
  </si>
  <si>
    <t>Будівництво освітніх установ та закладів</t>
  </si>
  <si>
    <t>7321</t>
  </si>
  <si>
    <t>Департамент освіти і науки виконкому Криворізької міської ради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</si>
  <si>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</si>
  <si>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0800000</t>
  </si>
  <si>
    <t>0810000</t>
  </si>
  <si>
    <t>Департамент розвитку інфраструктури міста виконкому Криворізької міської ради</t>
  </si>
  <si>
    <t>Надання дошкільної освіти</t>
  </si>
  <si>
    <t>0611010</t>
  </si>
  <si>
    <t>1010</t>
  </si>
  <si>
    <t>0611090</t>
  </si>
  <si>
    <t>1090</t>
  </si>
  <si>
    <t>1217310</t>
  </si>
  <si>
    <t>0712152</t>
  </si>
  <si>
    <t>2152</t>
  </si>
  <si>
    <t>Інші програми та заходи у сфері охорони здоров’я</t>
  </si>
  <si>
    <t>1216011</t>
  </si>
  <si>
    <t>6011</t>
  </si>
  <si>
    <t>Експлуатація та технічне обслуговування житлового фонду</t>
  </si>
  <si>
    <t xml:space="preserve">Затверджено на 2020 рік 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</si>
  <si>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01.01.2020</t>
  </si>
  <si>
    <t xml:space="preserve"> - дефіцит за рахунок розподілу залишків коштів, що склалися на рахунках спеціального фонду міського бюджету станом на 01.01.2020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</si>
  <si>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</si>
  <si>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позашкільної освіти закладами позашкільної освіти, заходи із позашкільної роботи з дітьми</t>
  </si>
  <si>
    <t>7520</t>
  </si>
  <si>
    <t>Реалізація Національної програми інформатизації</t>
  </si>
  <si>
    <t>0900000</t>
  </si>
  <si>
    <t>0910000</t>
  </si>
  <si>
    <t>Служба у справах дітей виконкому Криворізької міської ради</t>
  </si>
  <si>
    <t>0617321</t>
  </si>
  <si>
    <t>Інші заходи в галузі культури і мистецтва</t>
  </si>
  <si>
    <t>4082</t>
  </si>
  <si>
    <t>Тетяна Мала</t>
  </si>
  <si>
    <t>0617520</t>
  </si>
  <si>
    <t>9770</t>
  </si>
  <si>
    <t xml:space="preserve">Інші субвенції з місцевого бюджету, у тому числі: </t>
  </si>
  <si>
    <t>субвенція з міського бюджету районним у місті бюджетам за рахунок субвенції з обласного бюджету на виконання доручень виборців депутатами обласної ради у 2020 році</t>
  </si>
  <si>
    <t>Інспекція з благоустрою виконкому Криворізької міської ради</t>
  </si>
  <si>
    <t>видатки розвитку</t>
  </si>
  <si>
    <t>0919770</t>
  </si>
  <si>
    <t>1100000</t>
  </si>
  <si>
    <t>1110000</t>
  </si>
  <si>
    <t>1119770</t>
  </si>
  <si>
    <t>Департамент у справах сім'ї, молоді та спорту виконкому Криворізької  міської ради</t>
  </si>
  <si>
    <t>Департамент соціальної політики виконкому Криворізької міської рад</t>
  </si>
  <si>
    <t>Інші заходи у сфері соціального захисту і соціального забезпечення</t>
  </si>
  <si>
    <t>0813242</t>
  </si>
  <si>
    <t>3242</t>
  </si>
  <si>
    <t>у тому числі за бюджетом Покровського району в місті Кривому Розі</t>
  </si>
  <si>
    <t>1019770</t>
  </si>
  <si>
    <t>7693</t>
  </si>
  <si>
    <t>Інші заходи, пов'язані з економічною діяльністю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</si>
  <si>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</si>
  <si>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</si>
  <si>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</si>
  <si>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1115011</t>
  </si>
  <si>
    <t>5011</t>
  </si>
  <si>
    <t>Проведення навчально-тренувальних зборів і змагань з олімпійських видів спорту</t>
  </si>
  <si>
    <t>4010</t>
  </si>
  <si>
    <t>Фінансова підтримка театрів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</si>
  <si>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</si>
  <si>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0813192</t>
  </si>
  <si>
    <t>3192</t>
  </si>
  <si>
    <t>0712030</t>
  </si>
  <si>
    <t>2030</t>
  </si>
  <si>
    <t>Лікарсько-акушерська допомога  вагітним, породіллям та новонародженим</t>
  </si>
  <si>
    <t>у тому числі за бюджетами районів у місті Кривому Розі:</t>
  </si>
  <si>
    <t xml:space="preserve"> Покровського</t>
  </si>
  <si>
    <t>Інгулецького</t>
  </si>
  <si>
    <t>0819770</t>
  </si>
  <si>
    <t>у тому числі за бюджетом Інгулецького району в місті Кривому Розі</t>
  </si>
  <si>
    <t>1014060</t>
  </si>
  <si>
    <t>4060</t>
  </si>
  <si>
    <t>Забезпечення діяльності палаців i будинків культури, клубів, центрів дозвілля та iнших клубних закладів</t>
  </si>
  <si>
    <t>1517310</t>
  </si>
  <si>
    <t>1517322</t>
  </si>
  <si>
    <t>7322</t>
  </si>
  <si>
    <t>Будівництво медичних установ та закладів</t>
  </si>
  <si>
    <t>0717693</t>
  </si>
  <si>
    <t>0717322</t>
  </si>
  <si>
    <t>1216015</t>
  </si>
  <si>
    <t>6015</t>
  </si>
  <si>
    <t>Забезпечення надійної та безперебійної експлуатації ліфтів</t>
  </si>
  <si>
    <t>Департамент фінансів виконкому Криворізької міської ради</t>
  </si>
  <si>
    <t>Резервний фонд</t>
  </si>
  <si>
    <t>у тому числі оплата праці</t>
  </si>
  <si>
    <t xml:space="preserve">до рішення виконкому міської ради </t>
  </si>
  <si>
    <t xml:space="preserve">Проект унесення змін до показників міського бюджету міста Кривого Рогу на 2020 рік </t>
  </si>
  <si>
    <t>грн</t>
  </si>
  <si>
    <t xml:space="preserve">                        Додаток</t>
  </si>
  <si>
    <t>Зміни до показників, погоджені рішенням виконкому міської ради від 12.03.2020 №114</t>
  </si>
  <si>
    <t>зміни до показників</t>
  </si>
  <si>
    <t>уточнені показники на 2020 рік</t>
  </si>
  <si>
    <t>зміни до показників*</t>
  </si>
  <si>
    <t xml:space="preserve">             Керуюча справами виконкому</t>
  </si>
  <si>
    <t>Зміни до показників, що подаються на погодження виконкому міської ради 18.03.2020</t>
  </si>
  <si>
    <t>*Зміни виносяться на позачергову сесію міської ради, що відбудеться 18.03.2020.</t>
  </si>
  <si>
    <t xml:space="preserve">           12.03.2020 №162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</si>
</sst>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2" fontId="0" fillId="0" borderId="0" xfId="0" applyNumberFormat="1"/>
    <xf numFmtId="164" fontId="0" fillId="0" borderId="0" xfId="0" applyNumberFormat="1"/>
    <xf numFmtId="4" fontId="16" fillId="0" borderId="0" xfId="0" applyNumberFormat="1" applyFont="1" applyFill="1" applyBorder="1" applyAlignment="1">
      <alignment horizontal="center"/>
    </xf>
    <xf numFmtId="0" fontId="19" fillId="0" borderId="0" xfId="0" applyFont="1"/>
    <xf numFmtId="4" fontId="19" fillId="0" borderId="0" xfId="0" applyNumberFormat="1" applyFont="1"/>
    <xf numFmtId="4" fontId="0" fillId="0" borderId="0" xfId="0" applyNumberFormat="1"/>
    <xf numFmtId="0" fontId="4" fillId="0" borderId="1" xfId="0" applyFont="1" applyFill="1" applyBorder="1" applyAlignment="1">
      <alignment horizontal="left" vertical="center" wrapText="1"/>
    </xf>
    <xf numFmtId="4" fontId="0" fillId="0" borderId="0" xfId="0" applyNumberFormat="1" applyFill="1"/>
    <xf numFmtId="4" fontId="20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1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49" fontId="14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0" fillId="0" borderId="0" xfId="0" applyNumberFormat="1" applyFill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3" fontId="21" fillId="0" borderId="0" xfId="0" applyNumberFormat="1" applyFont="1" applyFill="1"/>
    <xf numFmtId="4" fontId="22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Fill="1"/>
    <xf numFmtId="3" fontId="0" fillId="0" borderId="0" xfId="0" applyNumberForma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2"/>
  <sheetViews>
    <sheetView tabSelected="1" view="pageBreakPreview" zoomScale="89" zoomScaleNormal="87" zoomScaleSheetLayoutView="89" workbookViewId="0">
      <selection activeCell="E5" sqref="E5"/>
    </sheetView>
  </sheetViews>
  <sheetFormatPr defaultRowHeight="12.75" x14ac:dyDescent="0.2"/>
  <cols>
    <col min="1" max="1" width="15.7109375" customWidth="1"/>
    <col min="2" max="2" width="14.140625" customWidth="1"/>
    <col min="3" max="3" width="59.140625" customWidth="1"/>
    <col min="4" max="4" width="21.7109375" customWidth="1"/>
    <col min="5" max="5" width="20.85546875" customWidth="1"/>
    <col min="6" max="6" width="24.5703125" customWidth="1"/>
    <col min="7" max="7" width="22.7109375" customWidth="1"/>
    <col min="8" max="8" width="23.85546875" customWidth="1"/>
    <col min="9" max="9" width="17.7109375" bestFit="1" customWidth="1"/>
    <col min="10" max="10" width="15.28515625" customWidth="1"/>
    <col min="11" max="11" width="18.5703125" customWidth="1"/>
  </cols>
  <sheetData>
    <row r="1" spans="1:8" ht="36.75" customHeight="1" x14ac:dyDescent="0.35">
      <c r="A1" s="5"/>
      <c r="B1" s="5"/>
      <c r="C1" s="5"/>
      <c r="F1" s="64" t="s">
        <v>116</v>
      </c>
      <c r="G1" s="64"/>
      <c r="H1" s="64"/>
    </row>
    <row r="2" spans="1:8" ht="24.75" customHeight="1" x14ac:dyDescent="0.35">
      <c r="A2" s="5"/>
      <c r="B2" s="5"/>
      <c r="C2" s="5"/>
      <c r="F2" s="63" t="s">
        <v>113</v>
      </c>
      <c r="G2" s="63"/>
      <c r="H2" s="63"/>
    </row>
    <row r="3" spans="1:8" ht="18.75" customHeight="1" x14ac:dyDescent="0.3">
      <c r="A3" s="5"/>
      <c r="B3" s="5"/>
      <c r="C3" s="5"/>
      <c r="D3" s="17"/>
      <c r="E3" s="17"/>
      <c r="F3" s="71" t="s">
        <v>124</v>
      </c>
      <c r="G3" s="71"/>
    </row>
    <row r="4" spans="1:8" ht="48.6" customHeight="1" x14ac:dyDescent="0.2">
      <c r="A4" s="65" t="s">
        <v>114</v>
      </c>
      <c r="B4" s="65"/>
      <c r="C4" s="65"/>
      <c r="D4" s="65"/>
      <c r="E4" s="65"/>
      <c r="F4" s="65"/>
      <c r="G4" s="65"/>
      <c r="H4" s="65"/>
    </row>
    <row r="5" spans="1:8" ht="12" customHeight="1" x14ac:dyDescent="0.25">
      <c r="A5" s="15"/>
      <c r="B5" s="15"/>
      <c r="C5" s="16"/>
      <c r="D5" s="16"/>
      <c r="E5" s="16"/>
      <c r="F5" s="16"/>
      <c r="G5" s="16"/>
      <c r="H5" s="1"/>
    </row>
    <row r="6" spans="1:8" ht="15" customHeight="1" x14ac:dyDescent="0.3">
      <c r="A6" s="5"/>
      <c r="B6" s="5"/>
      <c r="C6" s="5"/>
      <c r="D6" s="6"/>
      <c r="E6" s="6"/>
      <c r="G6" s="4"/>
      <c r="H6" s="4" t="s">
        <v>115</v>
      </c>
    </row>
    <row r="7" spans="1:8" ht="57" customHeight="1" x14ac:dyDescent="0.2">
      <c r="A7" s="70" t="s">
        <v>10</v>
      </c>
      <c r="B7" s="70" t="s">
        <v>17</v>
      </c>
      <c r="C7" s="69" t="s">
        <v>0</v>
      </c>
      <c r="D7" s="69" t="s">
        <v>46</v>
      </c>
      <c r="E7" s="66" t="s">
        <v>117</v>
      </c>
      <c r="F7" s="67"/>
      <c r="G7" s="66" t="s">
        <v>122</v>
      </c>
      <c r="H7" s="67"/>
    </row>
    <row r="8" spans="1:8" ht="66" customHeight="1" x14ac:dyDescent="0.2">
      <c r="A8" s="70" t="s">
        <v>1</v>
      </c>
      <c r="B8" s="70"/>
      <c r="C8" s="69"/>
      <c r="D8" s="69"/>
      <c r="E8" s="58" t="s">
        <v>118</v>
      </c>
      <c r="F8" s="58" t="s">
        <v>119</v>
      </c>
      <c r="G8" s="58" t="s">
        <v>120</v>
      </c>
      <c r="H8" s="58" t="s">
        <v>119</v>
      </c>
    </row>
    <row r="9" spans="1:8" ht="18.75" customHeight="1" x14ac:dyDescent="0.2">
      <c r="A9" s="54">
        <v>1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7">
        <v>7</v>
      </c>
      <c r="H9" s="57">
        <v>8</v>
      </c>
    </row>
    <row r="10" spans="1:8" ht="36.6" customHeight="1" x14ac:dyDescent="0.3">
      <c r="A10" s="33"/>
      <c r="B10" s="33"/>
      <c r="C10" s="34" t="s">
        <v>5</v>
      </c>
      <c r="D10" s="35">
        <f>778442+6174282244+27470961</f>
        <v>6202531647</v>
      </c>
      <c r="E10" s="35">
        <f>E11+E19+E25+E32+E37+E46+E54</f>
        <v>1694225</v>
      </c>
      <c r="F10" s="35">
        <f t="shared" ref="F10" si="0">D10+E10</f>
        <v>6204225872</v>
      </c>
      <c r="G10" s="35">
        <f>G11+G19+G25+G32+G37+G46+G54+G59</f>
        <v>23696929</v>
      </c>
      <c r="H10" s="35">
        <f>D10+G10</f>
        <v>6226228576</v>
      </c>
    </row>
    <row r="11" spans="1:8" ht="41.45" customHeight="1" x14ac:dyDescent="0.2">
      <c r="A11" s="36" t="s">
        <v>18</v>
      </c>
      <c r="B11" s="37"/>
      <c r="C11" s="37" t="s">
        <v>29</v>
      </c>
      <c r="D11" s="38">
        <f>D12</f>
        <v>2733116310</v>
      </c>
      <c r="E11" s="38">
        <f>E12</f>
        <v>-354404</v>
      </c>
      <c r="F11" s="38">
        <f t="shared" ref="F11:F14" si="1">D11+E11</f>
        <v>2732761906</v>
      </c>
      <c r="G11" s="38">
        <f>G12</f>
        <v>-26979700</v>
      </c>
      <c r="H11" s="38">
        <f>D11+G11</f>
        <v>2706136610</v>
      </c>
    </row>
    <row r="12" spans="1:8" ht="42" customHeight="1" x14ac:dyDescent="0.2">
      <c r="A12" s="36" t="s">
        <v>19</v>
      </c>
      <c r="B12" s="37"/>
      <c r="C12" s="37" t="s">
        <v>29</v>
      </c>
      <c r="D12" s="38">
        <f>2705999610+27116700</f>
        <v>2733116310</v>
      </c>
      <c r="E12" s="38">
        <f>SUM(E13:E18)</f>
        <v>-354404</v>
      </c>
      <c r="F12" s="38">
        <f t="shared" si="1"/>
        <v>2732761906</v>
      </c>
      <c r="G12" s="38">
        <f>G13+G14+G16+G17+G18</f>
        <v>-26979700</v>
      </c>
      <c r="H12" s="38">
        <f>D12+G12</f>
        <v>2706136610</v>
      </c>
    </row>
    <row r="13" spans="1:8" ht="35.450000000000003" customHeight="1" x14ac:dyDescent="0.2">
      <c r="A13" s="39" t="s">
        <v>35</v>
      </c>
      <c r="B13" s="39" t="s">
        <v>36</v>
      </c>
      <c r="C13" s="27" t="s">
        <v>34</v>
      </c>
      <c r="D13" s="40">
        <f>866238774</f>
        <v>866238774</v>
      </c>
      <c r="E13" s="40">
        <f>-62000</f>
        <v>-62000</v>
      </c>
      <c r="F13" s="40">
        <f t="shared" ref="F13" si="2">D13+E13</f>
        <v>866176774</v>
      </c>
      <c r="G13" s="40">
        <v>0</v>
      </c>
      <c r="H13" s="40">
        <f>D13+G13</f>
        <v>866238774</v>
      </c>
    </row>
    <row r="14" spans="1:8" ht="76.150000000000006" customHeight="1" x14ac:dyDescent="0.2">
      <c r="A14" s="39" t="s">
        <v>20</v>
      </c>
      <c r="B14" s="39">
        <v>1020</v>
      </c>
      <c r="C14" s="27" t="s">
        <v>49</v>
      </c>
      <c r="D14" s="40">
        <f>1437687457+27116700</f>
        <v>1464804157</v>
      </c>
      <c r="E14" s="40">
        <v>-422279</v>
      </c>
      <c r="F14" s="40">
        <f t="shared" si="1"/>
        <v>1464381878</v>
      </c>
      <c r="G14" s="40">
        <f>-27116700+67500</f>
        <v>-27049200</v>
      </c>
      <c r="H14" s="40">
        <f t="shared" ref="H14:H18" si="3">D14+G14</f>
        <v>1437754957</v>
      </c>
    </row>
    <row r="15" spans="1:8" ht="18.75" x14ac:dyDescent="0.2">
      <c r="A15" s="39"/>
      <c r="B15" s="39"/>
      <c r="C15" s="41" t="s">
        <v>112</v>
      </c>
      <c r="D15" s="44">
        <v>993109788</v>
      </c>
      <c r="E15" s="44">
        <v>0</v>
      </c>
      <c r="F15" s="44">
        <f>D15+E15</f>
        <v>993109788</v>
      </c>
      <c r="G15" s="44">
        <v>-22226803</v>
      </c>
      <c r="H15" s="44">
        <f>D15+G15</f>
        <v>970882985</v>
      </c>
    </row>
    <row r="16" spans="1:8" ht="57.6" customHeight="1" x14ac:dyDescent="0.2">
      <c r="A16" s="39" t="s">
        <v>37</v>
      </c>
      <c r="B16" s="39" t="s">
        <v>38</v>
      </c>
      <c r="C16" s="27" t="s">
        <v>50</v>
      </c>
      <c r="D16" s="40">
        <f>151172576</f>
        <v>151172576</v>
      </c>
      <c r="E16" s="40">
        <f>42390+25000+4500+30000</f>
        <v>101890</v>
      </c>
      <c r="F16" s="40">
        <f t="shared" ref="F16:F17" si="4">D16+E16</f>
        <v>151274466</v>
      </c>
      <c r="G16" s="40">
        <f>25000+4500+30000</f>
        <v>59500</v>
      </c>
      <c r="H16" s="40">
        <f t="shared" si="3"/>
        <v>151232076</v>
      </c>
    </row>
    <row r="17" spans="1:11" ht="37.5" x14ac:dyDescent="0.2">
      <c r="A17" s="39" t="s">
        <v>79</v>
      </c>
      <c r="B17" s="39" t="s">
        <v>80</v>
      </c>
      <c r="C17" s="27" t="s">
        <v>81</v>
      </c>
      <c r="D17" s="40">
        <v>114299605</v>
      </c>
      <c r="E17" s="40">
        <f>17985</f>
        <v>17985</v>
      </c>
      <c r="F17" s="40">
        <f t="shared" si="4"/>
        <v>114317590</v>
      </c>
      <c r="G17" s="40">
        <v>0</v>
      </c>
      <c r="H17" s="40">
        <f t="shared" si="3"/>
        <v>114299605</v>
      </c>
    </row>
    <row r="18" spans="1:11" ht="37.5" x14ac:dyDescent="0.2">
      <c r="A18" s="39" t="s">
        <v>60</v>
      </c>
      <c r="B18" s="39" t="s">
        <v>51</v>
      </c>
      <c r="C18" s="27" t="s">
        <v>52</v>
      </c>
      <c r="D18" s="40">
        <v>8731268</v>
      </c>
      <c r="E18" s="40">
        <f>10000</f>
        <v>10000</v>
      </c>
      <c r="F18" s="40">
        <f t="shared" ref="F18" si="5">D18+E18</f>
        <v>8741268</v>
      </c>
      <c r="G18" s="40">
        <f>10000</f>
        <v>10000</v>
      </c>
      <c r="H18" s="40">
        <f t="shared" si="3"/>
        <v>8741268</v>
      </c>
    </row>
    <row r="19" spans="1:11" ht="46.15" customHeight="1" x14ac:dyDescent="0.2">
      <c r="A19" s="36" t="s">
        <v>21</v>
      </c>
      <c r="B19" s="37"/>
      <c r="C19" s="37" t="s">
        <v>11</v>
      </c>
      <c r="D19" s="38">
        <f>D20</f>
        <v>400994402</v>
      </c>
      <c r="E19" s="38">
        <f>E20</f>
        <v>2594569</v>
      </c>
      <c r="F19" s="38">
        <f t="shared" ref="F19:F63" si="6">D19+E19</f>
        <v>403588971</v>
      </c>
      <c r="G19" s="38">
        <f>G20</f>
        <v>1222569</v>
      </c>
      <c r="H19" s="38">
        <f>D19+G19</f>
        <v>402216971</v>
      </c>
    </row>
    <row r="20" spans="1:11" ht="45.6" customHeight="1" x14ac:dyDescent="0.2">
      <c r="A20" s="36" t="s">
        <v>22</v>
      </c>
      <c r="B20" s="37"/>
      <c r="C20" s="37" t="s">
        <v>11</v>
      </c>
      <c r="D20" s="38">
        <f>400640141+354261</f>
        <v>400994402</v>
      </c>
      <c r="E20" s="38">
        <f>SUM(E21:E24)</f>
        <v>2594569</v>
      </c>
      <c r="F20" s="38">
        <f t="shared" si="6"/>
        <v>403588971</v>
      </c>
      <c r="G20" s="38">
        <f>SUM(G21:G24)</f>
        <v>1222569</v>
      </c>
      <c r="H20" s="38">
        <f>D20+G20</f>
        <v>402216971</v>
      </c>
    </row>
    <row r="21" spans="1:11" ht="40.15" customHeight="1" x14ac:dyDescent="0.2">
      <c r="A21" s="39" t="s">
        <v>23</v>
      </c>
      <c r="B21" s="39" t="s">
        <v>13</v>
      </c>
      <c r="C21" s="27" t="s">
        <v>12</v>
      </c>
      <c r="D21" s="40">
        <f>250559847</f>
        <v>250559847</v>
      </c>
      <c r="E21" s="40">
        <f>37000+372000+800000</f>
        <v>1209000</v>
      </c>
      <c r="F21" s="40">
        <f t="shared" si="6"/>
        <v>251768847</v>
      </c>
      <c r="G21" s="40">
        <f>37000</f>
        <v>37000</v>
      </c>
      <c r="H21" s="40">
        <f>D21+G21</f>
        <v>250596847</v>
      </c>
      <c r="I21" s="26"/>
      <c r="K21" s="62"/>
    </row>
    <row r="22" spans="1:11" ht="37.5" x14ac:dyDescent="0.2">
      <c r="A22" s="39" t="s">
        <v>90</v>
      </c>
      <c r="B22" s="39" t="s">
        <v>91</v>
      </c>
      <c r="C22" s="27" t="s">
        <v>92</v>
      </c>
      <c r="D22" s="40">
        <v>26745140</v>
      </c>
      <c r="E22" s="40">
        <v>200000</v>
      </c>
      <c r="F22" s="40">
        <f t="shared" si="6"/>
        <v>26945140</v>
      </c>
      <c r="G22" s="40">
        <v>0</v>
      </c>
      <c r="H22" s="40">
        <f t="shared" ref="H22:H24" si="7">D22+G22</f>
        <v>26745140</v>
      </c>
      <c r="I22" s="26"/>
    </row>
    <row r="23" spans="1:11" ht="33" customHeight="1" x14ac:dyDescent="0.2">
      <c r="A23" s="39" t="s">
        <v>40</v>
      </c>
      <c r="B23" s="39" t="s">
        <v>41</v>
      </c>
      <c r="C23" s="27" t="s">
        <v>42</v>
      </c>
      <c r="D23" s="40">
        <f>17506472</f>
        <v>17506472</v>
      </c>
      <c r="E23" s="40">
        <f>-248431-78000</f>
        <v>-326431</v>
      </c>
      <c r="F23" s="40">
        <f t="shared" ref="F23:F36" si="8">D23+E23</f>
        <v>17180041</v>
      </c>
      <c r="G23" s="40">
        <v>-326431</v>
      </c>
      <c r="H23" s="40">
        <f t="shared" si="7"/>
        <v>17180041</v>
      </c>
    </row>
    <row r="24" spans="1:11" ht="26.25" customHeight="1" x14ac:dyDescent="0.2">
      <c r="A24" s="39" t="s">
        <v>105</v>
      </c>
      <c r="B24" s="39" t="s">
        <v>77</v>
      </c>
      <c r="C24" s="27" t="s">
        <v>78</v>
      </c>
      <c r="D24" s="40">
        <v>0</v>
      </c>
      <c r="E24" s="40">
        <v>1512000</v>
      </c>
      <c r="F24" s="40">
        <f t="shared" si="8"/>
        <v>1512000</v>
      </c>
      <c r="G24" s="40">
        <v>1512000</v>
      </c>
      <c r="H24" s="40">
        <f t="shared" si="7"/>
        <v>1512000</v>
      </c>
    </row>
    <row r="25" spans="1:11" ht="45" customHeight="1" x14ac:dyDescent="0.2">
      <c r="A25" s="36" t="s">
        <v>31</v>
      </c>
      <c r="B25" s="37"/>
      <c r="C25" s="37" t="str">
        <f>C26</f>
        <v>Департамент соціальної політики виконкому Криворізької міської рад</v>
      </c>
      <c r="D25" s="38">
        <f>D26</f>
        <v>425886089</v>
      </c>
      <c r="E25" s="38">
        <f>E26</f>
        <v>-831600</v>
      </c>
      <c r="F25" s="38">
        <f t="shared" ref="F25:F27" si="9">D25+E25</f>
        <v>425054489</v>
      </c>
      <c r="G25" s="38">
        <f>G26</f>
        <v>-831600</v>
      </c>
      <c r="H25" s="38">
        <f>D25+G25</f>
        <v>425054489</v>
      </c>
    </row>
    <row r="26" spans="1:11" ht="45" customHeight="1" x14ac:dyDescent="0.2">
      <c r="A26" s="36" t="s">
        <v>32</v>
      </c>
      <c r="B26" s="37"/>
      <c r="C26" s="37" t="s">
        <v>71</v>
      </c>
      <c r="D26" s="38">
        <f>425886089</f>
        <v>425886089</v>
      </c>
      <c r="E26" s="38">
        <f>SUM(E27:E29)</f>
        <v>-831600</v>
      </c>
      <c r="F26" s="38">
        <f t="shared" si="9"/>
        <v>425054489</v>
      </c>
      <c r="G26" s="38">
        <f>SUM(G27:G29)</f>
        <v>-831600</v>
      </c>
      <c r="H26" s="38">
        <f t="shared" ref="H26:H31" si="10">D26+G26</f>
        <v>425054489</v>
      </c>
    </row>
    <row r="27" spans="1:11" ht="56.25" x14ac:dyDescent="0.2">
      <c r="A27" s="39" t="s">
        <v>88</v>
      </c>
      <c r="B27" s="39" t="s">
        <v>89</v>
      </c>
      <c r="C27" s="56" t="s">
        <v>87</v>
      </c>
      <c r="D27" s="40">
        <v>1160511</v>
      </c>
      <c r="E27" s="40">
        <f>9800</f>
        <v>9800</v>
      </c>
      <c r="F27" s="40">
        <f t="shared" si="9"/>
        <v>1170311</v>
      </c>
      <c r="G27" s="40">
        <f>9800</f>
        <v>9800</v>
      </c>
      <c r="H27" s="40">
        <f t="shared" si="10"/>
        <v>1170311</v>
      </c>
    </row>
    <row r="28" spans="1:11" ht="45" customHeight="1" x14ac:dyDescent="0.2">
      <c r="A28" s="39" t="s">
        <v>73</v>
      </c>
      <c r="B28" s="39" t="s">
        <v>74</v>
      </c>
      <c r="C28" s="27" t="s">
        <v>72</v>
      </c>
      <c r="D28" s="40">
        <f>149623437</f>
        <v>149623437</v>
      </c>
      <c r="E28" s="40">
        <f>-5000-29500-9800-50000-75000-28000-124500-23700-545900</f>
        <v>-891400</v>
      </c>
      <c r="F28" s="40">
        <f t="shared" ref="F28:F31" si="11">D28+E28</f>
        <v>148732037</v>
      </c>
      <c r="G28" s="40">
        <f>-5000-29500-9800-50000-75000-28000-124500-23700-545900</f>
        <v>-891400</v>
      </c>
      <c r="H28" s="40">
        <f t="shared" si="10"/>
        <v>148732037</v>
      </c>
    </row>
    <row r="29" spans="1:11" ht="34.5" customHeight="1" x14ac:dyDescent="0.2">
      <c r="A29" s="39" t="s">
        <v>96</v>
      </c>
      <c r="B29" s="39" t="s">
        <v>61</v>
      </c>
      <c r="C29" s="27" t="s">
        <v>62</v>
      </c>
      <c r="D29" s="40">
        <v>85564</v>
      </c>
      <c r="E29" s="40">
        <f>E30</f>
        <v>50000</v>
      </c>
      <c r="F29" s="40">
        <f t="shared" si="11"/>
        <v>135564</v>
      </c>
      <c r="G29" s="40">
        <f>G30</f>
        <v>50000</v>
      </c>
      <c r="H29" s="40">
        <f t="shared" si="10"/>
        <v>135564</v>
      </c>
    </row>
    <row r="30" spans="1:11" ht="75" x14ac:dyDescent="0.2">
      <c r="A30" s="39"/>
      <c r="B30" s="39"/>
      <c r="C30" s="43" t="s">
        <v>63</v>
      </c>
      <c r="D30" s="44">
        <v>0</v>
      </c>
      <c r="E30" s="44">
        <f>E31</f>
        <v>50000</v>
      </c>
      <c r="F30" s="44">
        <f t="shared" si="11"/>
        <v>50000</v>
      </c>
      <c r="G30" s="44">
        <f>G31</f>
        <v>50000</v>
      </c>
      <c r="H30" s="44">
        <f t="shared" si="10"/>
        <v>50000</v>
      </c>
    </row>
    <row r="31" spans="1:11" ht="37.5" x14ac:dyDescent="0.2">
      <c r="A31" s="39"/>
      <c r="B31" s="39"/>
      <c r="C31" s="43" t="s">
        <v>97</v>
      </c>
      <c r="D31" s="44">
        <v>0</v>
      </c>
      <c r="E31" s="44">
        <f>50000</f>
        <v>50000</v>
      </c>
      <c r="F31" s="44">
        <f t="shared" si="11"/>
        <v>50000</v>
      </c>
      <c r="G31" s="44">
        <f>50000</f>
        <v>50000</v>
      </c>
      <c r="H31" s="44">
        <f t="shared" si="10"/>
        <v>50000</v>
      </c>
    </row>
    <row r="32" spans="1:11" ht="45" customHeight="1" x14ac:dyDescent="0.2">
      <c r="A32" s="36" t="s">
        <v>53</v>
      </c>
      <c r="B32" s="37"/>
      <c r="C32" s="37" t="str">
        <f>C33</f>
        <v>Служба у справах дітей виконкому Криворізької міської ради</v>
      </c>
      <c r="D32" s="38">
        <f>D33</f>
        <v>18524720</v>
      </c>
      <c r="E32" s="38">
        <f>E33</f>
        <v>5000</v>
      </c>
      <c r="F32" s="38">
        <f t="shared" si="8"/>
        <v>18529720</v>
      </c>
      <c r="G32" s="38">
        <f>G33</f>
        <v>5000</v>
      </c>
      <c r="H32" s="38">
        <f>D32+G32</f>
        <v>18529720</v>
      </c>
    </row>
    <row r="33" spans="1:8" ht="45" customHeight="1" x14ac:dyDescent="0.2">
      <c r="A33" s="36" t="s">
        <v>54</v>
      </c>
      <c r="B33" s="37"/>
      <c r="C33" s="37" t="s">
        <v>55</v>
      </c>
      <c r="D33" s="38">
        <f>18524720</f>
        <v>18524720</v>
      </c>
      <c r="E33" s="38">
        <f>E34</f>
        <v>5000</v>
      </c>
      <c r="F33" s="38">
        <f t="shared" si="8"/>
        <v>18529720</v>
      </c>
      <c r="G33" s="38">
        <f>G34</f>
        <v>5000</v>
      </c>
      <c r="H33" s="38">
        <f t="shared" ref="H33:H36" si="12">D33+G33</f>
        <v>18529720</v>
      </c>
    </row>
    <row r="34" spans="1:8" ht="36.75" customHeight="1" x14ac:dyDescent="0.2">
      <c r="A34" s="39" t="s">
        <v>66</v>
      </c>
      <c r="B34" s="39" t="s">
        <v>61</v>
      </c>
      <c r="C34" s="27" t="s">
        <v>62</v>
      </c>
      <c r="D34" s="40">
        <v>5000</v>
      </c>
      <c r="E34" s="40">
        <f>E35</f>
        <v>5000</v>
      </c>
      <c r="F34" s="40">
        <f t="shared" si="8"/>
        <v>10000</v>
      </c>
      <c r="G34" s="40">
        <f>G35</f>
        <v>5000</v>
      </c>
      <c r="H34" s="40">
        <f t="shared" si="12"/>
        <v>10000</v>
      </c>
    </row>
    <row r="35" spans="1:8" ht="75" x14ac:dyDescent="0.2">
      <c r="A35" s="39"/>
      <c r="B35" s="39"/>
      <c r="C35" s="43" t="s">
        <v>63</v>
      </c>
      <c r="D35" s="44">
        <v>5000</v>
      </c>
      <c r="E35" s="44">
        <f>E36</f>
        <v>5000</v>
      </c>
      <c r="F35" s="44">
        <f t="shared" si="8"/>
        <v>10000</v>
      </c>
      <c r="G35" s="44">
        <f>G36</f>
        <v>5000</v>
      </c>
      <c r="H35" s="44">
        <f t="shared" si="12"/>
        <v>10000</v>
      </c>
    </row>
    <row r="36" spans="1:8" ht="37.5" x14ac:dyDescent="0.2">
      <c r="A36" s="39"/>
      <c r="B36" s="39"/>
      <c r="C36" s="43" t="s">
        <v>75</v>
      </c>
      <c r="D36" s="44">
        <v>5000</v>
      </c>
      <c r="E36" s="44">
        <v>5000</v>
      </c>
      <c r="F36" s="44">
        <f t="shared" si="8"/>
        <v>10000</v>
      </c>
      <c r="G36" s="44">
        <v>5000</v>
      </c>
      <c r="H36" s="44">
        <f t="shared" si="12"/>
        <v>10000</v>
      </c>
    </row>
    <row r="37" spans="1:8" ht="46.15" customHeight="1" x14ac:dyDescent="0.2">
      <c r="A37" s="42">
        <v>1000000</v>
      </c>
      <c r="B37" s="37"/>
      <c r="C37" s="37" t="s">
        <v>15</v>
      </c>
      <c r="D37" s="38">
        <f>D38</f>
        <v>270912860</v>
      </c>
      <c r="E37" s="38">
        <f>E38</f>
        <v>-49800</v>
      </c>
      <c r="F37" s="38">
        <f t="shared" ref="F37:F38" si="13">D37+E37</f>
        <v>270863060</v>
      </c>
      <c r="G37" s="38">
        <f>G38</f>
        <v>-49800</v>
      </c>
      <c r="H37" s="38">
        <f>D37+G37</f>
        <v>270863060</v>
      </c>
    </row>
    <row r="38" spans="1:8" ht="43.15" customHeight="1" x14ac:dyDescent="0.2">
      <c r="A38" s="42">
        <v>1010000</v>
      </c>
      <c r="B38" s="37"/>
      <c r="C38" s="37" t="s">
        <v>15</v>
      </c>
      <c r="D38" s="38">
        <f>270912860</f>
        <v>270912860</v>
      </c>
      <c r="E38" s="38">
        <f>SUM(E39:E41)</f>
        <v>-49800</v>
      </c>
      <c r="F38" s="38">
        <f t="shared" si="13"/>
        <v>270863060</v>
      </c>
      <c r="G38" s="38">
        <f>SUM(G39:G41)</f>
        <v>-49800</v>
      </c>
      <c r="H38" s="38">
        <f t="shared" ref="H38:H45" si="14">D38+G38</f>
        <v>270863060</v>
      </c>
    </row>
    <row r="39" spans="1:8" ht="29.25" customHeight="1" x14ac:dyDescent="0.2">
      <c r="A39" s="32">
        <v>1014010</v>
      </c>
      <c r="B39" s="39" t="s">
        <v>85</v>
      </c>
      <c r="C39" s="27" t="s">
        <v>86</v>
      </c>
      <c r="D39" s="40">
        <v>28689468</v>
      </c>
      <c r="E39" s="40">
        <f>30000</f>
        <v>30000</v>
      </c>
      <c r="F39" s="40">
        <f>D39+E39</f>
        <v>28719468</v>
      </c>
      <c r="G39" s="40">
        <f>30000</f>
        <v>30000</v>
      </c>
      <c r="H39" s="40">
        <f t="shared" si="14"/>
        <v>28719468</v>
      </c>
    </row>
    <row r="40" spans="1:8" ht="31.5" customHeight="1" x14ac:dyDescent="0.2">
      <c r="A40" s="32">
        <v>1014082</v>
      </c>
      <c r="B40" s="39" t="s">
        <v>58</v>
      </c>
      <c r="C40" s="27" t="s">
        <v>57</v>
      </c>
      <c r="D40" s="40">
        <v>3588714</v>
      </c>
      <c r="E40" s="40">
        <f>-204300</f>
        <v>-204300</v>
      </c>
      <c r="F40" s="40">
        <f>D40+E40</f>
        <v>3384414</v>
      </c>
      <c r="G40" s="40">
        <f>-204300</f>
        <v>-204300</v>
      </c>
      <c r="H40" s="40">
        <f t="shared" si="14"/>
        <v>3384414</v>
      </c>
    </row>
    <row r="41" spans="1:8" ht="35.25" customHeight="1" x14ac:dyDescent="0.2">
      <c r="A41" s="39" t="s">
        <v>76</v>
      </c>
      <c r="B41" s="39" t="s">
        <v>61</v>
      </c>
      <c r="C41" s="27" t="s">
        <v>62</v>
      </c>
      <c r="D41" s="40">
        <v>497710</v>
      </c>
      <c r="E41" s="40">
        <f>E42</f>
        <v>124500</v>
      </c>
      <c r="F41" s="40">
        <f t="shared" ref="F41:F42" si="15">D41+E41</f>
        <v>622210</v>
      </c>
      <c r="G41" s="40">
        <f>G42</f>
        <v>124500</v>
      </c>
      <c r="H41" s="40">
        <f t="shared" si="14"/>
        <v>622210</v>
      </c>
    </row>
    <row r="42" spans="1:8" ht="75" x14ac:dyDescent="0.2">
      <c r="A42" s="39"/>
      <c r="B42" s="39"/>
      <c r="C42" s="43" t="s">
        <v>63</v>
      </c>
      <c r="D42" s="44">
        <f>112000</f>
        <v>112000</v>
      </c>
      <c r="E42" s="44">
        <f>SUM(E44:E45)</f>
        <v>124500</v>
      </c>
      <c r="F42" s="44">
        <f t="shared" si="15"/>
        <v>236500</v>
      </c>
      <c r="G42" s="44">
        <f>SUM(G44:G45)</f>
        <v>124500</v>
      </c>
      <c r="H42" s="44">
        <f t="shared" si="14"/>
        <v>236500</v>
      </c>
    </row>
    <row r="43" spans="1:8" ht="40.15" customHeight="1" x14ac:dyDescent="0.2">
      <c r="A43" s="39"/>
      <c r="B43" s="39"/>
      <c r="C43" s="43" t="s">
        <v>93</v>
      </c>
      <c r="D43" s="44"/>
      <c r="E43" s="44"/>
      <c r="F43" s="44"/>
      <c r="G43" s="44"/>
      <c r="H43" s="44">
        <f t="shared" si="14"/>
        <v>0</v>
      </c>
    </row>
    <row r="44" spans="1:8" ht="26.45" customHeight="1" x14ac:dyDescent="0.2">
      <c r="A44" s="39"/>
      <c r="B44" s="39"/>
      <c r="C44" s="43" t="s">
        <v>94</v>
      </c>
      <c r="D44" s="44">
        <v>112000</v>
      </c>
      <c r="E44" s="44">
        <v>84500</v>
      </c>
      <c r="F44" s="44">
        <f t="shared" ref="F44:F45" si="16">D44+E44</f>
        <v>196500</v>
      </c>
      <c r="G44" s="44">
        <v>84500</v>
      </c>
      <c r="H44" s="44">
        <f t="shared" si="14"/>
        <v>196500</v>
      </c>
    </row>
    <row r="45" spans="1:8" ht="25.15" customHeight="1" x14ac:dyDescent="0.2">
      <c r="A45" s="39"/>
      <c r="B45" s="39"/>
      <c r="C45" s="43" t="s">
        <v>95</v>
      </c>
      <c r="D45" s="44">
        <v>0</v>
      </c>
      <c r="E45" s="44">
        <v>40000</v>
      </c>
      <c r="F45" s="44">
        <f t="shared" si="16"/>
        <v>40000</v>
      </c>
      <c r="G45" s="44">
        <v>40000</v>
      </c>
      <c r="H45" s="44">
        <f t="shared" si="14"/>
        <v>40000</v>
      </c>
    </row>
    <row r="46" spans="1:8" ht="39" x14ac:dyDescent="0.2">
      <c r="A46" s="36" t="s">
        <v>67</v>
      </c>
      <c r="B46" s="37"/>
      <c r="C46" s="37" t="str">
        <f>C47</f>
        <v>Департамент у справах сім'ї, молоді та спорту виконкому Криворізької  міської ради</v>
      </c>
      <c r="D46" s="38">
        <f>D47</f>
        <v>30133450</v>
      </c>
      <c r="E46" s="38">
        <f>E47</f>
        <v>132500</v>
      </c>
      <c r="F46" s="38">
        <f t="shared" ref="F46:F53" si="17">D46+E46</f>
        <v>30265950</v>
      </c>
      <c r="G46" s="38">
        <f>G47</f>
        <v>132500</v>
      </c>
      <c r="H46" s="38">
        <f>D46+G46</f>
        <v>30265950</v>
      </c>
    </row>
    <row r="47" spans="1:8" ht="39" x14ac:dyDescent="0.2">
      <c r="A47" s="36" t="s">
        <v>68</v>
      </c>
      <c r="B47" s="37"/>
      <c r="C47" s="37" t="s">
        <v>70</v>
      </c>
      <c r="D47" s="38">
        <v>30133450</v>
      </c>
      <c r="E47" s="38">
        <f>SUM(E48:E49)</f>
        <v>132500</v>
      </c>
      <c r="F47" s="38">
        <f t="shared" si="17"/>
        <v>30265950</v>
      </c>
      <c r="G47" s="38">
        <f>SUM(G48:G49)</f>
        <v>132500</v>
      </c>
      <c r="H47" s="38">
        <f t="shared" ref="H47:H53" si="18">D47+G47</f>
        <v>30265950</v>
      </c>
    </row>
    <row r="48" spans="1:8" ht="37.5" x14ac:dyDescent="0.2">
      <c r="A48" s="39" t="s">
        <v>82</v>
      </c>
      <c r="B48" s="39" t="s">
        <v>83</v>
      </c>
      <c r="C48" s="27" t="s">
        <v>84</v>
      </c>
      <c r="D48" s="40">
        <v>675760</v>
      </c>
      <c r="E48" s="40">
        <f>75000</f>
        <v>75000</v>
      </c>
      <c r="F48" s="40">
        <f t="shared" ref="F48" si="19">D48+E48</f>
        <v>750760</v>
      </c>
      <c r="G48" s="40">
        <f>75000</f>
        <v>75000</v>
      </c>
      <c r="H48" s="40">
        <f t="shared" si="18"/>
        <v>750760</v>
      </c>
    </row>
    <row r="49" spans="1:9" ht="37.5" x14ac:dyDescent="0.2">
      <c r="A49" s="39" t="s">
        <v>69</v>
      </c>
      <c r="B49" s="39" t="s">
        <v>61</v>
      </c>
      <c r="C49" s="27" t="s">
        <v>62</v>
      </c>
      <c r="D49" s="40">
        <v>945628</v>
      </c>
      <c r="E49" s="40">
        <f>E50</f>
        <v>57500</v>
      </c>
      <c r="F49" s="40">
        <f t="shared" si="17"/>
        <v>1003128</v>
      </c>
      <c r="G49" s="40">
        <f>G50</f>
        <v>57500</v>
      </c>
      <c r="H49" s="40">
        <f t="shared" si="18"/>
        <v>1003128</v>
      </c>
    </row>
    <row r="50" spans="1:9" ht="75" x14ac:dyDescent="0.2">
      <c r="A50" s="39"/>
      <c r="B50" s="39"/>
      <c r="C50" s="43" t="s">
        <v>63</v>
      </c>
      <c r="D50" s="44">
        <v>16500</v>
      </c>
      <c r="E50" s="44">
        <f>SUM(E52:E53)</f>
        <v>57500</v>
      </c>
      <c r="F50" s="44">
        <f t="shared" si="17"/>
        <v>74000</v>
      </c>
      <c r="G50" s="44">
        <f>SUM(G52:G53)</f>
        <v>57500</v>
      </c>
      <c r="H50" s="44">
        <f t="shared" si="18"/>
        <v>74000</v>
      </c>
    </row>
    <row r="51" spans="1:9" ht="36.6" customHeight="1" x14ac:dyDescent="0.2">
      <c r="A51" s="39"/>
      <c r="B51" s="39"/>
      <c r="C51" s="43" t="s">
        <v>93</v>
      </c>
      <c r="D51" s="44"/>
      <c r="E51" s="44"/>
      <c r="F51" s="44"/>
      <c r="G51" s="44"/>
      <c r="H51" s="44">
        <f t="shared" si="18"/>
        <v>0</v>
      </c>
    </row>
    <row r="52" spans="1:9" ht="24.75" customHeight="1" x14ac:dyDescent="0.2">
      <c r="A52" s="39"/>
      <c r="B52" s="39"/>
      <c r="C52" s="43" t="s">
        <v>94</v>
      </c>
      <c r="D52" s="44">
        <v>16500</v>
      </c>
      <c r="E52" s="44">
        <f>19500+8000</f>
        <v>27500</v>
      </c>
      <c r="F52" s="44">
        <f t="shared" ref="F52" si="20">D52+E52</f>
        <v>44000</v>
      </c>
      <c r="G52" s="44">
        <f>19500+8000</f>
        <v>27500</v>
      </c>
      <c r="H52" s="44">
        <f t="shared" si="18"/>
        <v>44000</v>
      </c>
    </row>
    <row r="53" spans="1:9" ht="24" customHeight="1" x14ac:dyDescent="0.2">
      <c r="A53" s="39"/>
      <c r="B53" s="39"/>
      <c r="C53" s="43" t="s">
        <v>95</v>
      </c>
      <c r="D53" s="44">
        <v>0</v>
      </c>
      <c r="E53" s="44">
        <f>10000+20000</f>
        <v>30000</v>
      </c>
      <c r="F53" s="44">
        <f t="shared" si="17"/>
        <v>30000</v>
      </c>
      <c r="G53" s="44">
        <f>10000+20000</f>
        <v>30000</v>
      </c>
      <c r="H53" s="44">
        <f t="shared" si="18"/>
        <v>30000</v>
      </c>
    </row>
    <row r="54" spans="1:9" ht="64.150000000000006" customHeight="1" x14ac:dyDescent="0.2">
      <c r="A54" s="42">
        <v>1200000</v>
      </c>
      <c r="B54" s="37"/>
      <c r="C54" s="37" t="s">
        <v>33</v>
      </c>
      <c r="D54" s="38">
        <f>D55</f>
        <v>830690133</v>
      </c>
      <c r="E54" s="38">
        <f>E55</f>
        <v>197960</v>
      </c>
      <c r="F54" s="38">
        <f t="shared" si="6"/>
        <v>830888093</v>
      </c>
      <c r="G54" s="38">
        <f>G55</f>
        <v>197960</v>
      </c>
      <c r="H54" s="38">
        <f>D54+G54</f>
        <v>830888093</v>
      </c>
    </row>
    <row r="55" spans="1:9" ht="59.45" customHeight="1" x14ac:dyDescent="0.2">
      <c r="A55" s="42">
        <v>1210000</v>
      </c>
      <c r="B55" s="37"/>
      <c r="C55" s="37" t="s">
        <v>33</v>
      </c>
      <c r="D55" s="38">
        <v>830690133</v>
      </c>
      <c r="E55" s="38">
        <f>E58</f>
        <v>197960</v>
      </c>
      <c r="F55" s="38">
        <f t="shared" si="6"/>
        <v>830888093</v>
      </c>
      <c r="G55" s="38">
        <f>G58</f>
        <v>197960</v>
      </c>
      <c r="H55" s="38">
        <f>D55+G55</f>
        <v>830888093</v>
      </c>
      <c r="I55" s="26"/>
    </row>
    <row r="56" spans="1:9" ht="44.45" hidden="1" customHeight="1" x14ac:dyDescent="0.2">
      <c r="A56" s="39" t="s">
        <v>43</v>
      </c>
      <c r="B56" s="39" t="s">
        <v>44</v>
      </c>
      <c r="C56" s="27" t="s">
        <v>45</v>
      </c>
      <c r="D56" s="40"/>
      <c r="E56" s="40"/>
      <c r="F56" s="40">
        <f>D56+E56</f>
        <v>0</v>
      </c>
      <c r="G56" s="40"/>
      <c r="H56" s="40">
        <f>F56+G56</f>
        <v>0</v>
      </c>
    </row>
    <row r="57" spans="1:9" ht="39" hidden="1" customHeight="1" x14ac:dyDescent="0.2">
      <c r="A57" s="39">
        <v>1216030</v>
      </c>
      <c r="B57" s="39">
        <v>6030</v>
      </c>
      <c r="C57" s="27" t="s">
        <v>24</v>
      </c>
      <c r="D57" s="40"/>
      <c r="E57" s="40"/>
      <c r="F57" s="40">
        <f>D57+E57</f>
        <v>0</v>
      </c>
      <c r="G57" s="40"/>
      <c r="H57" s="40">
        <f>F57+G57</f>
        <v>0</v>
      </c>
    </row>
    <row r="58" spans="1:9" ht="39" customHeight="1" x14ac:dyDescent="0.2">
      <c r="A58" s="39" t="s">
        <v>107</v>
      </c>
      <c r="B58" s="39" t="s">
        <v>108</v>
      </c>
      <c r="C58" s="27" t="s">
        <v>109</v>
      </c>
      <c r="D58" s="40">
        <v>100000</v>
      </c>
      <c r="E58" s="40">
        <v>197960</v>
      </c>
      <c r="F58" s="40">
        <f t="shared" ref="F58:F61" si="21">D58+E58</f>
        <v>297960</v>
      </c>
      <c r="G58" s="40">
        <v>197960</v>
      </c>
      <c r="H58" s="40">
        <f t="shared" ref="H58:H64" si="22">D58+G58</f>
        <v>297960</v>
      </c>
    </row>
    <row r="59" spans="1:9" ht="39" customHeight="1" x14ac:dyDescent="0.2">
      <c r="A59" s="42">
        <v>3700000</v>
      </c>
      <c r="B59" s="42"/>
      <c r="C59" s="37" t="s">
        <v>110</v>
      </c>
      <c r="D59" s="38">
        <f>D60</f>
        <v>666814459</v>
      </c>
      <c r="E59" s="38">
        <f>E60</f>
        <v>0</v>
      </c>
      <c r="F59" s="38">
        <f t="shared" si="21"/>
        <v>666814459</v>
      </c>
      <c r="G59" s="38">
        <f>G60</f>
        <v>50000000</v>
      </c>
      <c r="H59" s="38">
        <f t="shared" si="22"/>
        <v>716814459</v>
      </c>
    </row>
    <row r="60" spans="1:9" ht="39" customHeight="1" x14ac:dyDescent="0.2">
      <c r="A60" s="42">
        <v>3710000</v>
      </c>
      <c r="B60" s="37"/>
      <c r="C60" s="37" t="s">
        <v>110</v>
      </c>
      <c r="D60" s="38">
        <v>666814459</v>
      </c>
      <c r="E60" s="38">
        <f>E61</f>
        <v>0</v>
      </c>
      <c r="F60" s="38">
        <f t="shared" si="21"/>
        <v>666814459</v>
      </c>
      <c r="G60" s="38">
        <f>G61</f>
        <v>50000000</v>
      </c>
      <c r="H60" s="38">
        <f t="shared" si="22"/>
        <v>716814459</v>
      </c>
    </row>
    <row r="61" spans="1:9" ht="39" customHeight="1" x14ac:dyDescent="0.2">
      <c r="A61" s="32">
        <v>3718700</v>
      </c>
      <c r="B61" s="32">
        <v>8700</v>
      </c>
      <c r="C61" s="27" t="s">
        <v>111</v>
      </c>
      <c r="D61" s="40">
        <v>5500000</v>
      </c>
      <c r="E61" s="40">
        <v>0</v>
      </c>
      <c r="F61" s="40">
        <f t="shared" si="21"/>
        <v>5500000</v>
      </c>
      <c r="G61" s="40">
        <f>27116700+1200000+21683300</f>
        <v>50000000</v>
      </c>
      <c r="H61" s="40">
        <f t="shared" si="22"/>
        <v>55500000</v>
      </c>
    </row>
    <row r="62" spans="1:9" ht="43.9" customHeight="1" x14ac:dyDescent="0.3">
      <c r="A62" s="33"/>
      <c r="B62" s="33"/>
      <c r="C62" s="34" t="s">
        <v>6</v>
      </c>
      <c r="D62" s="35">
        <v>1397982162</v>
      </c>
      <c r="E62" s="35">
        <f>E64+E79+E88+E93+E98+E103</f>
        <v>5615772</v>
      </c>
      <c r="F62" s="35">
        <f t="shared" si="6"/>
        <v>1403597934</v>
      </c>
      <c r="G62" s="35">
        <f>G64+G79+G88+G93+G98+G103</f>
        <v>-2013629</v>
      </c>
      <c r="H62" s="35">
        <f t="shared" si="22"/>
        <v>1395968533</v>
      </c>
    </row>
    <row r="63" spans="1:9" ht="27.6" customHeight="1" x14ac:dyDescent="0.3">
      <c r="A63" s="33"/>
      <c r="B63" s="33"/>
      <c r="C63" s="45" t="s">
        <v>4</v>
      </c>
      <c r="D63" s="46">
        <v>1181763772</v>
      </c>
      <c r="E63" s="46">
        <f>E66+E81+E90+E95+E105</f>
        <v>5305775</v>
      </c>
      <c r="F63" s="46">
        <f t="shared" si="6"/>
        <v>1187069547</v>
      </c>
      <c r="G63" s="46">
        <f>G66+G81+G90+G95+G105</f>
        <v>-2013629</v>
      </c>
      <c r="H63" s="46">
        <f t="shared" si="22"/>
        <v>1179750143</v>
      </c>
    </row>
    <row r="64" spans="1:9" ht="46.9" customHeight="1" x14ac:dyDescent="0.2">
      <c r="A64" s="36" t="s">
        <v>18</v>
      </c>
      <c r="B64" s="37"/>
      <c r="C64" s="37" t="s">
        <v>29</v>
      </c>
      <c r="D64" s="38">
        <f>D65</f>
        <v>268526678</v>
      </c>
      <c r="E64" s="38">
        <f>E65</f>
        <v>900304</v>
      </c>
      <c r="F64" s="38">
        <f t="shared" ref="F64:F83" si="23">D64+E64</f>
        <v>269426982</v>
      </c>
      <c r="G64" s="38">
        <f>G65</f>
        <v>408900</v>
      </c>
      <c r="H64" s="38">
        <f t="shared" si="22"/>
        <v>268935578</v>
      </c>
    </row>
    <row r="65" spans="1:8" ht="41.45" customHeight="1" x14ac:dyDescent="0.2">
      <c r="A65" s="36" t="s">
        <v>19</v>
      </c>
      <c r="B65" s="37"/>
      <c r="C65" s="37" t="s">
        <v>29</v>
      </c>
      <c r="D65" s="38">
        <v>268526678</v>
      </c>
      <c r="E65" s="38">
        <f>E67+E69+E71+E73+E77+E75</f>
        <v>900304</v>
      </c>
      <c r="F65" s="38">
        <f t="shared" si="23"/>
        <v>269426982</v>
      </c>
      <c r="G65" s="38">
        <f>G67+G69+G71+G73+G77+G75</f>
        <v>408900</v>
      </c>
      <c r="H65" s="38">
        <f t="shared" ref="H65:H78" si="24">D65+G65</f>
        <v>268935578</v>
      </c>
    </row>
    <row r="66" spans="1:8" ht="27.6" customHeight="1" x14ac:dyDescent="0.2">
      <c r="A66" s="47"/>
      <c r="B66" s="48"/>
      <c r="C66" s="48" t="s">
        <v>4</v>
      </c>
      <c r="D66" s="49">
        <v>153972676</v>
      </c>
      <c r="E66" s="49">
        <f>E68+E70+E72+E74+E78+E75</f>
        <v>900304</v>
      </c>
      <c r="F66" s="49">
        <f t="shared" si="23"/>
        <v>154872980</v>
      </c>
      <c r="G66" s="49">
        <f>G68+G70+G72+G74+G78+G75</f>
        <v>408900</v>
      </c>
      <c r="H66" s="49">
        <f t="shared" si="24"/>
        <v>154381576</v>
      </c>
    </row>
    <row r="67" spans="1:8" ht="30" customHeight="1" x14ac:dyDescent="0.2">
      <c r="A67" s="39" t="s">
        <v>35</v>
      </c>
      <c r="B67" s="39" t="s">
        <v>36</v>
      </c>
      <c r="C67" s="27" t="s">
        <v>34</v>
      </c>
      <c r="D67" s="40">
        <v>46359351</v>
      </c>
      <c r="E67" s="40">
        <f>E68</f>
        <v>-26000</v>
      </c>
      <c r="F67" s="40">
        <f t="shared" ref="F67:F68" si="25">D67+E67</f>
        <v>46333351</v>
      </c>
      <c r="G67" s="40">
        <f>G68</f>
        <v>0</v>
      </c>
      <c r="H67" s="40">
        <f t="shared" si="24"/>
        <v>46359351</v>
      </c>
    </row>
    <row r="68" spans="1:8" ht="24" customHeight="1" x14ac:dyDescent="0.2">
      <c r="A68" s="50"/>
      <c r="B68" s="50"/>
      <c r="C68" s="41" t="s">
        <v>4</v>
      </c>
      <c r="D68" s="44">
        <v>3977076</v>
      </c>
      <c r="E68" s="44">
        <f>-26000</f>
        <v>-26000</v>
      </c>
      <c r="F68" s="44">
        <f t="shared" si="25"/>
        <v>3951076</v>
      </c>
      <c r="G68" s="44">
        <v>0</v>
      </c>
      <c r="H68" s="44">
        <f t="shared" si="24"/>
        <v>3977076</v>
      </c>
    </row>
    <row r="69" spans="1:8" ht="74.45" customHeight="1" x14ac:dyDescent="0.2">
      <c r="A69" s="39" t="s">
        <v>20</v>
      </c>
      <c r="B69" s="39">
        <v>1020</v>
      </c>
      <c r="C69" s="27" t="s">
        <v>49</v>
      </c>
      <c r="D69" s="40">
        <v>56922405</v>
      </c>
      <c r="E69" s="40">
        <f>E70</f>
        <v>150033</v>
      </c>
      <c r="F69" s="40">
        <f t="shared" si="23"/>
        <v>57072438</v>
      </c>
      <c r="G69" s="40">
        <f>G70</f>
        <v>102400</v>
      </c>
      <c r="H69" s="40">
        <f t="shared" si="24"/>
        <v>57024805</v>
      </c>
    </row>
    <row r="70" spans="1:8" ht="23.25" customHeight="1" x14ac:dyDescent="0.2">
      <c r="A70" s="50"/>
      <c r="B70" s="50"/>
      <c r="C70" s="41" t="s">
        <v>4</v>
      </c>
      <c r="D70" s="44">
        <v>3696272</v>
      </c>
      <c r="E70" s="44">
        <f>47633+25000+24900+52500</f>
        <v>150033</v>
      </c>
      <c r="F70" s="44">
        <f t="shared" si="23"/>
        <v>3846305</v>
      </c>
      <c r="G70" s="44">
        <f>25000+24900+52500</f>
        <v>102400</v>
      </c>
      <c r="H70" s="44">
        <f t="shared" si="24"/>
        <v>3798672</v>
      </c>
    </row>
    <row r="71" spans="1:8" ht="58.15" customHeight="1" x14ac:dyDescent="0.2">
      <c r="A71" s="39" t="s">
        <v>37</v>
      </c>
      <c r="B71" s="39" t="s">
        <v>38</v>
      </c>
      <c r="C71" s="27" t="s">
        <v>50</v>
      </c>
      <c r="D71" s="40">
        <v>3246244</v>
      </c>
      <c r="E71" s="40">
        <f>E72</f>
        <v>306500</v>
      </c>
      <c r="F71" s="40">
        <f t="shared" ref="F71:F72" si="26">D71+E71</f>
        <v>3552744</v>
      </c>
      <c r="G71" s="40">
        <f>G72</f>
        <v>226500</v>
      </c>
      <c r="H71" s="40">
        <f t="shared" si="24"/>
        <v>3472744</v>
      </c>
    </row>
    <row r="72" spans="1:8" ht="24" customHeight="1" x14ac:dyDescent="0.2">
      <c r="A72" s="39"/>
      <c r="B72" s="39"/>
      <c r="C72" s="41" t="s">
        <v>4</v>
      </c>
      <c r="D72" s="44">
        <v>1260688</v>
      </c>
      <c r="E72" s="44">
        <f>80000+6500+220000</f>
        <v>306500</v>
      </c>
      <c r="F72" s="44">
        <f t="shared" si="26"/>
        <v>1567188</v>
      </c>
      <c r="G72" s="44">
        <f>6500+220000</f>
        <v>226500</v>
      </c>
      <c r="H72" s="44">
        <f t="shared" si="24"/>
        <v>1487188</v>
      </c>
    </row>
    <row r="73" spans="1:8" ht="37.5" x14ac:dyDescent="0.2">
      <c r="A73" s="39" t="s">
        <v>79</v>
      </c>
      <c r="B73" s="39" t="s">
        <v>80</v>
      </c>
      <c r="C73" s="27" t="s">
        <v>81</v>
      </c>
      <c r="D73" s="40">
        <v>4202959</v>
      </c>
      <c r="E73" s="40">
        <f>E74</f>
        <v>89771</v>
      </c>
      <c r="F73" s="40">
        <f>D73+E73</f>
        <v>4292730</v>
      </c>
      <c r="G73" s="40">
        <f>G74</f>
        <v>80000</v>
      </c>
      <c r="H73" s="40">
        <f t="shared" si="24"/>
        <v>4282959</v>
      </c>
    </row>
    <row r="74" spans="1:8" ht="21" customHeight="1" x14ac:dyDescent="0.2">
      <c r="A74" s="39"/>
      <c r="B74" s="39"/>
      <c r="C74" s="41" t="s">
        <v>4</v>
      </c>
      <c r="D74" s="44">
        <v>0</v>
      </c>
      <c r="E74" s="44">
        <f>9771+60000+20000</f>
        <v>89771</v>
      </c>
      <c r="F74" s="44">
        <f t="shared" ref="F74" si="27">D74+E74</f>
        <v>89771</v>
      </c>
      <c r="G74" s="44">
        <f>60000+20000</f>
        <v>80000</v>
      </c>
      <c r="H74" s="44">
        <f t="shared" si="24"/>
        <v>80000</v>
      </c>
    </row>
    <row r="75" spans="1:8" ht="27.75" customHeight="1" x14ac:dyDescent="0.2">
      <c r="A75" s="39" t="s">
        <v>56</v>
      </c>
      <c r="B75" s="39" t="s">
        <v>28</v>
      </c>
      <c r="C75" s="27" t="s">
        <v>27</v>
      </c>
      <c r="D75" s="40">
        <f>D76</f>
        <v>68571932</v>
      </c>
      <c r="E75" s="40">
        <f>E76</f>
        <v>155000</v>
      </c>
      <c r="F75" s="40">
        <f>D75+E75</f>
        <v>68726932</v>
      </c>
      <c r="G75" s="40">
        <f>G76</f>
        <v>0</v>
      </c>
      <c r="H75" s="40">
        <f t="shared" si="24"/>
        <v>68571932</v>
      </c>
    </row>
    <row r="76" spans="1:8" ht="21" customHeight="1" x14ac:dyDescent="0.2">
      <c r="A76" s="39"/>
      <c r="B76" s="39"/>
      <c r="C76" s="41" t="s">
        <v>4</v>
      </c>
      <c r="D76" s="44">
        <v>68571932</v>
      </c>
      <c r="E76" s="44">
        <f>155000</f>
        <v>155000</v>
      </c>
      <c r="F76" s="44">
        <f t="shared" ref="F76" si="28">D76+E76</f>
        <v>68726932</v>
      </c>
      <c r="G76" s="44">
        <v>0</v>
      </c>
      <c r="H76" s="44">
        <f t="shared" si="24"/>
        <v>68571932</v>
      </c>
    </row>
    <row r="77" spans="1:8" ht="34.5" customHeight="1" x14ac:dyDescent="0.2">
      <c r="A77" s="39" t="s">
        <v>60</v>
      </c>
      <c r="B77" s="39" t="s">
        <v>51</v>
      </c>
      <c r="C77" s="27" t="s">
        <v>52</v>
      </c>
      <c r="D77" s="40">
        <f>D78</f>
        <v>4250068</v>
      </c>
      <c r="E77" s="40">
        <f>E78</f>
        <v>225000</v>
      </c>
      <c r="F77" s="40">
        <f t="shared" ref="F77" si="29">D77+E77</f>
        <v>4475068</v>
      </c>
      <c r="G77" s="40">
        <f>G78</f>
        <v>0</v>
      </c>
      <c r="H77" s="40">
        <f t="shared" si="24"/>
        <v>4250068</v>
      </c>
    </row>
    <row r="78" spans="1:8" ht="21" customHeight="1" x14ac:dyDescent="0.2">
      <c r="A78" s="39"/>
      <c r="B78" s="39"/>
      <c r="C78" s="41" t="s">
        <v>4</v>
      </c>
      <c r="D78" s="44">
        <v>4250068</v>
      </c>
      <c r="E78" s="44">
        <f>225000</f>
        <v>225000</v>
      </c>
      <c r="F78" s="44">
        <f t="shared" ref="F78" si="30">D78+E78</f>
        <v>4475068</v>
      </c>
      <c r="G78" s="44">
        <v>0</v>
      </c>
      <c r="H78" s="44">
        <f t="shared" si="24"/>
        <v>4250068</v>
      </c>
    </row>
    <row r="79" spans="1:8" ht="41.25" customHeight="1" x14ac:dyDescent="0.2">
      <c r="A79" s="36" t="s">
        <v>21</v>
      </c>
      <c r="B79" s="37"/>
      <c r="C79" s="37" t="s">
        <v>11</v>
      </c>
      <c r="D79" s="38">
        <f>D80</f>
        <v>87409947</v>
      </c>
      <c r="E79" s="38">
        <f>E80</f>
        <v>4405431</v>
      </c>
      <c r="F79" s="38">
        <f t="shared" si="23"/>
        <v>91815378</v>
      </c>
      <c r="G79" s="38">
        <f>G80</f>
        <v>-1222569</v>
      </c>
      <c r="H79" s="38">
        <f t="shared" ref="H79:H88" si="31">D79+G79</f>
        <v>86187378</v>
      </c>
    </row>
    <row r="80" spans="1:8" ht="36.75" customHeight="1" x14ac:dyDescent="0.2">
      <c r="A80" s="36" t="s">
        <v>22</v>
      </c>
      <c r="B80" s="37"/>
      <c r="C80" s="37" t="s">
        <v>11</v>
      </c>
      <c r="D80" s="38">
        <f>87409947</f>
        <v>87409947</v>
      </c>
      <c r="E80" s="38">
        <f>E82+E84+E86</f>
        <v>4405431</v>
      </c>
      <c r="F80" s="38">
        <f t="shared" si="23"/>
        <v>91815378</v>
      </c>
      <c r="G80" s="38">
        <f>G82+G84+G86</f>
        <v>-1222569</v>
      </c>
      <c r="H80" s="38">
        <f t="shared" si="31"/>
        <v>86187378</v>
      </c>
    </row>
    <row r="81" spans="1:8" ht="23.25" customHeight="1" x14ac:dyDescent="0.2">
      <c r="A81" s="47"/>
      <c r="B81" s="48"/>
      <c r="C81" s="48" t="s">
        <v>4</v>
      </c>
      <c r="D81" s="49">
        <v>87229947</v>
      </c>
      <c r="E81" s="49">
        <f>E83+E85+E87</f>
        <v>4405431</v>
      </c>
      <c r="F81" s="49">
        <f t="shared" si="23"/>
        <v>91635378</v>
      </c>
      <c r="G81" s="49">
        <f>G83+G85+G87</f>
        <v>-1222569</v>
      </c>
      <c r="H81" s="49">
        <f t="shared" si="31"/>
        <v>86007378</v>
      </c>
    </row>
    <row r="82" spans="1:8" ht="37.5" x14ac:dyDescent="0.2">
      <c r="A82" s="39" t="s">
        <v>23</v>
      </c>
      <c r="B82" s="39" t="s">
        <v>13</v>
      </c>
      <c r="C82" s="27" t="s">
        <v>12</v>
      </c>
      <c r="D82" s="40">
        <v>37174999</v>
      </c>
      <c r="E82" s="40">
        <f>E83</f>
        <v>6259431</v>
      </c>
      <c r="F82" s="40">
        <f t="shared" si="23"/>
        <v>43434430</v>
      </c>
      <c r="G82" s="40">
        <f>G83</f>
        <v>259431</v>
      </c>
      <c r="H82" s="40">
        <f t="shared" si="31"/>
        <v>37434430</v>
      </c>
    </row>
    <row r="83" spans="1:8" ht="23.25" customHeight="1" x14ac:dyDescent="0.2">
      <c r="A83" s="50"/>
      <c r="B83" s="50"/>
      <c r="C83" s="41" t="s">
        <v>4</v>
      </c>
      <c r="D83" s="44">
        <v>37174999</v>
      </c>
      <c r="E83" s="44">
        <f>181431+6000000+78000</f>
        <v>6259431</v>
      </c>
      <c r="F83" s="44">
        <f t="shared" si="23"/>
        <v>43434430</v>
      </c>
      <c r="G83" s="44">
        <f>259431</f>
        <v>259431</v>
      </c>
      <c r="H83" s="44">
        <f t="shared" si="31"/>
        <v>37434430</v>
      </c>
    </row>
    <row r="84" spans="1:8" ht="37.5" x14ac:dyDescent="0.2">
      <c r="A84" s="39" t="s">
        <v>90</v>
      </c>
      <c r="B84" s="39" t="s">
        <v>91</v>
      </c>
      <c r="C84" s="27" t="s">
        <v>92</v>
      </c>
      <c r="D84" s="40">
        <v>0</v>
      </c>
      <c r="E84" s="40">
        <f>E85</f>
        <v>30000</v>
      </c>
      <c r="F84" s="40">
        <f t="shared" ref="F84:F85" si="32">D84+E84</f>
        <v>30000</v>
      </c>
      <c r="G84" s="40">
        <f>G85</f>
        <v>30000</v>
      </c>
      <c r="H84" s="40">
        <f t="shared" si="31"/>
        <v>30000</v>
      </c>
    </row>
    <row r="85" spans="1:8" ht="23.25" customHeight="1" x14ac:dyDescent="0.2">
      <c r="A85" s="50"/>
      <c r="B85" s="50"/>
      <c r="C85" s="41" t="s">
        <v>4</v>
      </c>
      <c r="D85" s="44">
        <v>0</v>
      </c>
      <c r="E85" s="44">
        <v>30000</v>
      </c>
      <c r="F85" s="44">
        <f t="shared" si="32"/>
        <v>30000</v>
      </c>
      <c r="G85" s="44">
        <v>30000</v>
      </c>
      <c r="H85" s="44">
        <f t="shared" si="31"/>
        <v>30000</v>
      </c>
    </row>
    <row r="86" spans="1:8" ht="28.5" customHeight="1" x14ac:dyDescent="0.2">
      <c r="A86" s="39" t="s">
        <v>106</v>
      </c>
      <c r="B86" s="39" t="s">
        <v>103</v>
      </c>
      <c r="C86" s="27" t="s">
        <v>104</v>
      </c>
      <c r="D86" s="40">
        <f>D87</f>
        <v>24600000</v>
      </c>
      <c r="E86" s="40">
        <f>E87</f>
        <v>-1884000</v>
      </c>
      <c r="F86" s="40">
        <f t="shared" ref="F86:F87" si="33">D86+E86</f>
        <v>22716000</v>
      </c>
      <c r="G86" s="40">
        <f>G87</f>
        <v>-1512000</v>
      </c>
      <c r="H86" s="40">
        <f t="shared" si="31"/>
        <v>23088000</v>
      </c>
    </row>
    <row r="87" spans="1:8" ht="23.25" customHeight="1" x14ac:dyDescent="0.2">
      <c r="A87" s="50"/>
      <c r="B87" s="50"/>
      <c r="C87" s="41" t="s">
        <v>4</v>
      </c>
      <c r="D87" s="44">
        <v>24600000</v>
      </c>
      <c r="E87" s="44">
        <v>-1884000</v>
      </c>
      <c r="F87" s="44">
        <f t="shared" si="33"/>
        <v>22716000</v>
      </c>
      <c r="G87" s="44">
        <v>-1512000</v>
      </c>
      <c r="H87" s="44">
        <f t="shared" si="31"/>
        <v>23088000</v>
      </c>
    </row>
    <row r="88" spans="1:8" ht="43.15" customHeight="1" x14ac:dyDescent="0.2">
      <c r="A88" s="42">
        <v>1000000</v>
      </c>
      <c r="B88" s="37"/>
      <c r="C88" s="37" t="s">
        <v>15</v>
      </c>
      <c r="D88" s="38">
        <f>D89</f>
        <v>36211731</v>
      </c>
      <c r="E88" s="38">
        <f>E89</f>
        <v>198000</v>
      </c>
      <c r="F88" s="38">
        <f t="shared" ref="F88:F90" si="34">D88+E88</f>
        <v>36409731</v>
      </c>
      <c r="G88" s="38">
        <f>G89</f>
        <v>198000</v>
      </c>
      <c r="H88" s="38">
        <f t="shared" si="31"/>
        <v>36409731</v>
      </c>
    </row>
    <row r="89" spans="1:8" ht="38.450000000000003" customHeight="1" x14ac:dyDescent="0.2">
      <c r="A89" s="42">
        <v>1010000</v>
      </c>
      <c r="B89" s="37"/>
      <c r="C89" s="37" t="s">
        <v>15</v>
      </c>
      <c r="D89" s="38">
        <v>36211731</v>
      </c>
      <c r="E89" s="38">
        <f>E91</f>
        <v>198000</v>
      </c>
      <c r="F89" s="38">
        <f t="shared" si="34"/>
        <v>36409731</v>
      </c>
      <c r="G89" s="38">
        <f>G91</f>
        <v>198000</v>
      </c>
      <c r="H89" s="38">
        <f t="shared" ref="H89:H92" si="35">D89+G89</f>
        <v>36409731</v>
      </c>
    </row>
    <row r="90" spans="1:8" ht="23.25" customHeight="1" x14ac:dyDescent="0.2">
      <c r="A90" s="47"/>
      <c r="B90" s="48"/>
      <c r="C90" s="48" t="s">
        <v>4</v>
      </c>
      <c r="D90" s="49">
        <v>23201987</v>
      </c>
      <c r="E90" s="49">
        <f>E92</f>
        <v>198000</v>
      </c>
      <c r="F90" s="49">
        <f t="shared" si="34"/>
        <v>23399987</v>
      </c>
      <c r="G90" s="49">
        <f>G92</f>
        <v>198000</v>
      </c>
      <c r="H90" s="49">
        <f t="shared" si="35"/>
        <v>23399987</v>
      </c>
    </row>
    <row r="91" spans="1:8" ht="56.25" x14ac:dyDescent="0.2">
      <c r="A91" s="39" t="s">
        <v>98</v>
      </c>
      <c r="B91" s="39" t="s">
        <v>99</v>
      </c>
      <c r="C91" s="27" t="s">
        <v>100</v>
      </c>
      <c r="D91" s="40">
        <v>3711920</v>
      </c>
      <c r="E91" s="40">
        <f>E92</f>
        <v>198000</v>
      </c>
      <c r="F91" s="40">
        <f t="shared" ref="F91:F92" si="36">D91+E91</f>
        <v>3909920</v>
      </c>
      <c r="G91" s="40">
        <f>G92</f>
        <v>198000</v>
      </c>
      <c r="H91" s="40">
        <f t="shared" si="35"/>
        <v>3909920</v>
      </c>
    </row>
    <row r="92" spans="1:8" ht="23.25" customHeight="1" x14ac:dyDescent="0.2">
      <c r="A92" s="50"/>
      <c r="B92" s="50"/>
      <c r="C92" s="41" t="s">
        <v>4</v>
      </c>
      <c r="D92" s="44">
        <v>597900</v>
      </c>
      <c r="E92" s="44">
        <f>198000</f>
        <v>198000</v>
      </c>
      <c r="F92" s="44">
        <f t="shared" si="36"/>
        <v>795900</v>
      </c>
      <c r="G92" s="44">
        <f>198000</f>
        <v>198000</v>
      </c>
      <c r="H92" s="44">
        <f t="shared" si="35"/>
        <v>795900</v>
      </c>
    </row>
    <row r="93" spans="1:8" ht="56.25" customHeight="1" x14ac:dyDescent="0.2">
      <c r="A93" s="42">
        <v>1200000</v>
      </c>
      <c r="B93" s="37"/>
      <c r="C93" s="37" t="s">
        <v>33</v>
      </c>
      <c r="D93" s="38">
        <f>D94</f>
        <v>455221311</v>
      </c>
      <c r="E93" s="38">
        <f>E94</f>
        <v>-197960</v>
      </c>
      <c r="F93" s="38">
        <f t="shared" ref="F93:F94" si="37">D93+E93</f>
        <v>455023351</v>
      </c>
      <c r="G93" s="38">
        <f>G94</f>
        <v>-1397960</v>
      </c>
      <c r="H93" s="38">
        <f>D93+G93</f>
        <v>453823351</v>
      </c>
    </row>
    <row r="94" spans="1:8" ht="56.25" customHeight="1" x14ac:dyDescent="0.2">
      <c r="A94" s="42">
        <v>1210000</v>
      </c>
      <c r="B94" s="37"/>
      <c r="C94" s="37" t="s">
        <v>33</v>
      </c>
      <c r="D94" s="38">
        <v>455221311</v>
      </c>
      <c r="E94" s="38">
        <f>E96</f>
        <v>-197960</v>
      </c>
      <c r="F94" s="38">
        <f t="shared" si="37"/>
        <v>455023351</v>
      </c>
      <c r="G94" s="38">
        <f>G96</f>
        <v>-1397960</v>
      </c>
      <c r="H94" s="38">
        <f t="shared" ref="H94:H96" si="38">D94+G94</f>
        <v>453823351</v>
      </c>
    </row>
    <row r="95" spans="1:8" ht="23.25" customHeight="1" x14ac:dyDescent="0.2">
      <c r="A95" s="47"/>
      <c r="B95" s="48"/>
      <c r="C95" s="48" t="s">
        <v>4</v>
      </c>
      <c r="D95" s="49">
        <v>413845792</v>
      </c>
      <c r="E95" s="49">
        <f>E97</f>
        <v>-197960</v>
      </c>
      <c r="F95" s="49">
        <f t="shared" ref="F95" si="39">D95+E95</f>
        <v>413647832</v>
      </c>
      <c r="G95" s="49">
        <f>G97</f>
        <v>-1397960</v>
      </c>
      <c r="H95" s="49">
        <f t="shared" si="38"/>
        <v>412447832</v>
      </c>
    </row>
    <row r="96" spans="1:8" ht="36" customHeight="1" x14ac:dyDescent="0.2">
      <c r="A96" s="39" t="s">
        <v>39</v>
      </c>
      <c r="B96" s="39" t="s">
        <v>25</v>
      </c>
      <c r="C96" s="27" t="s">
        <v>26</v>
      </c>
      <c r="D96" s="40">
        <f>D97</f>
        <v>254088995</v>
      </c>
      <c r="E96" s="40">
        <f>E97</f>
        <v>-197960</v>
      </c>
      <c r="F96" s="40">
        <f t="shared" ref="F96:F97" si="40">D96+E96</f>
        <v>253891035</v>
      </c>
      <c r="G96" s="40">
        <f>G97</f>
        <v>-1397960</v>
      </c>
      <c r="H96" s="40">
        <f t="shared" si="38"/>
        <v>252691035</v>
      </c>
    </row>
    <row r="97" spans="1:11" ht="23.25" customHeight="1" x14ac:dyDescent="0.2">
      <c r="A97" s="50"/>
      <c r="B97" s="50"/>
      <c r="C97" s="41" t="s">
        <v>4</v>
      </c>
      <c r="D97" s="44">
        <v>254088995</v>
      </c>
      <c r="E97" s="44">
        <v>-197960</v>
      </c>
      <c r="F97" s="44">
        <f t="shared" si="40"/>
        <v>253891035</v>
      </c>
      <c r="G97" s="44">
        <f>-1200000-197960</f>
        <v>-1397960</v>
      </c>
      <c r="H97" s="44">
        <f>D97+G97</f>
        <v>252691035</v>
      </c>
    </row>
    <row r="98" spans="1:11" ht="47.45" customHeight="1" x14ac:dyDescent="0.2">
      <c r="A98" s="42">
        <v>1400000</v>
      </c>
      <c r="B98" s="37"/>
      <c r="C98" s="37" t="str">
        <f>C99</f>
        <v>Інспекція з благоустрою виконкому Криворізької міської ради</v>
      </c>
      <c r="D98" s="38">
        <f>D99</f>
        <v>3359694</v>
      </c>
      <c r="E98" s="38">
        <f>E99</f>
        <v>309997</v>
      </c>
      <c r="F98" s="38">
        <f t="shared" ref="F98:F102" si="41">D98+E98</f>
        <v>3669691</v>
      </c>
      <c r="G98" s="38">
        <f>G99</f>
        <v>0</v>
      </c>
      <c r="H98" s="38">
        <f>D98+G98</f>
        <v>3359694</v>
      </c>
    </row>
    <row r="99" spans="1:11" ht="43.15" customHeight="1" x14ac:dyDescent="0.2">
      <c r="A99" s="42">
        <v>1410000</v>
      </c>
      <c r="B99" s="37"/>
      <c r="C99" s="37" t="s">
        <v>64</v>
      </c>
      <c r="D99" s="38">
        <v>3359694</v>
      </c>
      <c r="E99" s="38">
        <f>E100</f>
        <v>309997</v>
      </c>
      <c r="F99" s="38">
        <f t="shared" si="41"/>
        <v>3669691</v>
      </c>
      <c r="G99" s="38">
        <f>G100</f>
        <v>0</v>
      </c>
      <c r="H99" s="38">
        <f t="shared" ref="H99:H102" si="42">D99+G99</f>
        <v>3359694</v>
      </c>
    </row>
    <row r="100" spans="1:11" ht="150" x14ac:dyDescent="0.2">
      <c r="A100" s="39">
        <v>1417691</v>
      </c>
      <c r="B100" s="39">
        <v>7691</v>
      </c>
      <c r="C100" s="27" t="s">
        <v>30</v>
      </c>
      <c r="D100" s="40">
        <v>3359694</v>
      </c>
      <c r="E100" s="40">
        <f>SUM(E101:E102)</f>
        <v>309997</v>
      </c>
      <c r="F100" s="40">
        <f t="shared" si="41"/>
        <v>3669691</v>
      </c>
      <c r="G100" s="40">
        <f>SUM(G101:G102)</f>
        <v>0</v>
      </c>
      <c r="H100" s="40">
        <f t="shared" si="42"/>
        <v>3359694</v>
      </c>
    </row>
    <row r="101" spans="1:11" ht="23.25" customHeight="1" x14ac:dyDescent="0.2">
      <c r="A101" s="50"/>
      <c r="B101" s="50"/>
      <c r="C101" s="41" t="s">
        <v>14</v>
      </c>
      <c r="D101" s="44">
        <v>1440285</v>
      </c>
      <c r="E101" s="44">
        <f>270390</f>
        <v>270390</v>
      </c>
      <c r="F101" s="44">
        <f t="shared" si="41"/>
        <v>1710675</v>
      </c>
      <c r="G101" s="44">
        <v>0</v>
      </c>
      <c r="H101" s="44">
        <f t="shared" si="42"/>
        <v>1440285</v>
      </c>
    </row>
    <row r="102" spans="1:11" ht="23.25" customHeight="1" x14ac:dyDescent="0.2">
      <c r="A102" s="50"/>
      <c r="B102" s="50"/>
      <c r="C102" s="41" t="s">
        <v>65</v>
      </c>
      <c r="D102" s="44">
        <v>1919409</v>
      </c>
      <c r="E102" s="44">
        <f>39607</f>
        <v>39607</v>
      </c>
      <c r="F102" s="44">
        <f t="shared" si="41"/>
        <v>1959016</v>
      </c>
      <c r="G102" s="44">
        <v>0</v>
      </c>
      <c r="H102" s="44">
        <f t="shared" si="42"/>
        <v>1919409</v>
      </c>
    </row>
    <row r="103" spans="1:11" ht="39" x14ac:dyDescent="0.2">
      <c r="A103" s="42">
        <v>1500000</v>
      </c>
      <c r="B103" s="37"/>
      <c r="C103" s="37" t="s">
        <v>9</v>
      </c>
      <c r="D103" s="38">
        <f>D104</f>
        <v>266347520</v>
      </c>
      <c r="E103" s="38">
        <f>E104</f>
        <v>0</v>
      </c>
      <c r="F103" s="38">
        <f t="shared" ref="F103:F105" si="43">D103+E103</f>
        <v>266347520</v>
      </c>
      <c r="G103" s="38">
        <f>G104</f>
        <v>0</v>
      </c>
      <c r="H103" s="38">
        <f>D103+G103</f>
        <v>266347520</v>
      </c>
    </row>
    <row r="104" spans="1:11" ht="39" x14ac:dyDescent="0.2">
      <c r="A104" s="42">
        <v>1510000</v>
      </c>
      <c r="B104" s="37"/>
      <c r="C104" s="37" t="s">
        <v>9</v>
      </c>
      <c r="D104" s="38">
        <v>266347520</v>
      </c>
      <c r="E104" s="38">
        <f>E106+E108</f>
        <v>0</v>
      </c>
      <c r="F104" s="38">
        <f t="shared" si="43"/>
        <v>266347520</v>
      </c>
      <c r="G104" s="38">
        <f>G106+G108</f>
        <v>0</v>
      </c>
      <c r="H104" s="38">
        <f t="shared" ref="H104:H109" si="44">D104+G104</f>
        <v>266347520</v>
      </c>
    </row>
    <row r="105" spans="1:11" ht="24.75" customHeight="1" x14ac:dyDescent="0.2">
      <c r="A105" s="47"/>
      <c r="B105" s="48"/>
      <c r="C105" s="48" t="s">
        <v>4</v>
      </c>
      <c r="D105" s="49">
        <v>238444520</v>
      </c>
      <c r="E105" s="49">
        <f>E107+E109</f>
        <v>0</v>
      </c>
      <c r="F105" s="49">
        <f t="shared" si="43"/>
        <v>238444520</v>
      </c>
      <c r="G105" s="49">
        <f>G107+G109</f>
        <v>0</v>
      </c>
      <c r="H105" s="49">
        <f t="shared" si="44"/>
        <v>238444520</v>
      </c>
    </row>
    <row r="106" spans="1:11" ht="36" customHeight="1" x14ac:dyDescent="0.2">
      <c r="A106" s="39" t="s">
        <v>101</v>
      </c>
      <c r="B106" s="39" t="s">
        <v>25</v>
      </c>
      <c r="C106" s="27" t="s">
        <v>26</v>
      </c>
      <c r="D106" s="40">
        <f>D107</f>
        <v>75009720</v>
      </c>
      <c r="E106" s="40">
        <f>E107</f>
        <v>245000</v>
      </c>
      <c r="F106" s="40">
        <f t="shared" ref="F106:F107" si="45">D106+E106</f>
        <v>75254720</v>
      </c>
      <c r="G106" s="40">
        <f>G107</f>
        <v>0</v>
      </c>
      <c r="H106" s="40">
        <f t="shared" si="44"/>
        <v>75009720</v>
      </c>
    </row>
    <row r="107" spans="1:11" ht="26.45" customHeight="1" x14ac:dyDescent="0.2">
      <c r="A107" s="50"/>
      <c r="B107" s="50"/>
      <c r="C107" s="41" t="s">
        <v>4</v>
      </c>
      <c r="D107" s="44">
        <v>75009720</v>
      </c>
      <c r="E107" s="44">
        <v>245000</v>
      </c>
      <c r="F107" s="44">
        <f t="shared" si="45"/>
        <v>75254720</v>
      </c>
      <c r="G107" s="44">
        <v>0</v>
      </c>
      <c r="H107" s="44">
        <f t="shared" si="44"/>
        <v>75009720</v>
      </c>
    </row>
    <row r="108" spans="1:11" ht="27" customHeight="1" x14ac:dyDescent="0.2">
      <c r="A108" s="39" t="s">
        <v>102</v>
      </c>
      <c r="B108" s="39" t="s">
        <v>103</v>
      </c>
      <c r="C108" s="27" t="s">
        <v>104</v>
      </c>
      <c r="D108" s="40">
        <f>D109</f>
        <v>125803300</v>
      </c>
      <c r="E108" s="40">
        <f>E109</f>
        <v>-245000</v>
      </c>
      <c r="F108" s="40">
        <f t="shared" ref="F108:F109" si="46">D108+E108</f>
        <v>125558300</v>
      </c>
      <c r="G108" s="40">
        <f>G109</f>
        <v>0</v>
      </c>
      <c r="H108" s="40">
        <f t="shared" si="44"/>
        <v>125803300</v>
      </c>
    </row>
    <row r="109" spans="1:11" ht="25.9" customHeight="1" x14ac:dyDescent="0.2">
      <c r="A109" s="50"/>
      <c r="B109" s="50"/>
      <c r="C109" s="41" t="s">
        <v>4</v>
      </c>
      <c r="D109" s="44">
        <v>125803300</v>
      </c>
      <c r="E109" s="44">
        <v>-245000</v>
      </c>
      <c r="F109" s="44">
        <f t="shared" si="46"/>
        <v>125558300</v>
      </c>
      <c r="G109" s="44">
        <v>0</v>
      </c>
      <c r="H109" s="44">
        <f t="shared" si="44"/>
        <v>125803300</v>
      </c>
    </row>
    <row r="110" spans="1:11" ht="37.5" x14ac:dyDescent="0.3">
      <c r="A110" s="33"/>
      <c r="B110" s="33"/>
      <c r="C110" s="34" t="s">
        <v>16</v>
      </c>
      <c r="D110" s="35">
        <f>D10+D62</f>
        <v>7600513809</v>
      </c>
      <c r="E110" s="35">
        <f>E10+E62</f>
        <v>7309997</v>
      </c>
      <c r="F110" s="35">
        <f t="shared" ref="F110" si="47">D110+E110</f>
        <v>7607823806</v>
      </c>
      <c r="G110" s="35">
        <f>G10+G62</f>
        <v>21683300</v>
      </c>
      <c r="H110" s="35">
        <f t="shared" ref="H110:H116" si="48">D110+G110</f>
        <v>7622197109</v>
      </c>
      <c r="I110" s="24"/>
      <c r="J110" s="26"/>
      <c r="K110" s="31"/>
    </row>
    <row r="111" spans="1:11" ht="39.6" customHeight="1" x14ac:dyDescent="0.3">
      <c r="A111" s="33"/>
      <c r="B111" s="33"/>
      <c r="C111" s="34" t="s">
        <v>7</v>
      </c>
      <c r="D111" s="51">
        <f>D112+D113</f>
        <v>-917093174</v>
      </c>
      <c r="E111" s="51">
        <f>E112+E113</f>
        <v>1694225</v>
      </c>
      <c r="F111" s="51">
        <f t="shared" ref="F111:F116" si="49">D111+E111</f>
        <v>-915398949</v>
      </c>
      <c r="G111" s="51">
        <f>G112+G113</f>
        <v>23696929</v>
      </c>
      <c r="H111" s="51">
        <f t="shared" si="48"/>
        <v>-893396245</v>
      </c>
      <c r="I111" s="25"/>
      <c r="J111" s="26"/>
    </row>
    <row r="112" spans="1:11" ht="49.5" x14ac:dyDescent="0.3">
      <c r="A112" s="52"/>
      <c r="B112" s="52"/>
      <c r="C112" s="30" t="s">
        <v>47</v>
      </c>
      <c r="D112" s="40">
        <v>210511636</v>
      </c>
      <c r="E112" s="40">
        <f>1000000</f>
        <v>1000000</v>
      </c>
      <c r="F112" s="40">
        <f t="shared" si="49"/>
        <v>211511636</v>
      </c>
      <c r="G112" s="40">
        <v>21683300</v>
      </c>
      <c r="H112" s="40">
        <f t="shared" si="48"/>
        <v>232194936</v>
      </c>
      <c r="I112" s="25"/>
      <c r="J112" s="26"/>
    </row>
    <row r="113" spans="1:12" ht="49.5" x14ac:dyDescent="0.2">
      <c r="A113" s="39"/>
      <c r="B113" s="39"/>
      <c r="C113" s="30" t="s">
        <v>2</v>
      </c>
      <c r="D113" s="40">
        <f>-D116</f>
        <v>-1127604810</v>
      </c>
      <c r="E113" s="40">
        <f>-E116</f>
        <v>694225</v>
      </c>
      <c r="F113" s="40">
        <f t="shared" si="49"/>
        <v>-1126910585</v>
      </c>
      <c r="G113" s="40">
        <f>-G116</f>
        <v>2013629</v>
      </c>
      <c r="H113" s="40">
        <f t="shared" si="48"/>
        <v>-1125591181</v>
      </c>
      <c r="I113" s="25"/>
      <c r="J113" s="7"/>
      <c r="K113" s="26"/>
    </row>
    <row r="114" spans="1:12" ht="48.6" customHeight="1" x14ac:dyDescent="0.3">
      <c r="A114" s="33"/>
      <c r="B114" s="33"/>
      <c r="C114" s="34" t="s">
        <v>8</v>
      </c>
      <c r="D114" s="51">
        <f>SUM(D115:D116)+8685600</f>
        <v>1158993884</v>
      </c>
      <c r="E114" s="51">
        <f>SUM(E115:E116)</f>
        <v>5615772</v>
      </c>
      <c r="F114" s="51">
        <f t="shared" si="49"/>
        <v>1164609656</v>
      </c>
      <c r="G114" s="51">
        <f>SUM(G115:G116)</f>
        <v>-2013629</v>
      </c>
      <c r="H114" s="51">
        <f t="shared" si="48"/>
        <v>1156980255</v>
      </c>
      <c r="I114" s="25"/>
      <c r="J114" s="7"/>
      <c r="K114" s="26"/>
    </row>
    <row r="115" spans="1:12" ht="49.5" x14ac:dyDescent="0.2">
      <c r="A115" s="53"/>
      <c r="B115" s="53"/>
      <c r="C115" s="30" t="s">
        <v>48</v>
      </c>
      <c r="D115" s="40">
        <v>22703474</v>
      </c>
      <c r="E115" s="40">
        <f>E99+6000000</f>
        <v>6309997</v>
      </c>
      <c r="F115" s="40">
        <f t="shared" si="49"/>
        <v>29013471</v>
      </c>
      <c r="G115" s="40">
        <v>0</v>
      </c>
      <c r="H115" s="40">
        <f t="shared" si="48"/>
        <v>22703474</v>
      </c>
      <c r="I115" s="25"/>
      <c r="J115" s="7"/>
      <c r="K115" s="25"/>
    </row>
    <row r="116" spans="1:12" ht="49.5" x14ac:dyDescent="0.2">
      <c r="A116" s="39"/>
      <c r="B116" s="39"/>
      <c r="C116" s="30" t="s">
        <v>3</v>
      </c>
      <c r="D116" s="40">
        <v>1127604810</v>
      </c>
      <c r="E116" s="40">
        <f>E64+E79+E88+E93-6000000</f>
        <v>-694225</v>
      </c>
      <c r="F116" s="40">
        <f t="shared" si="49"/>
        <v>1126910585</v>
      </c>
      <c r="G116" s="40">
        <f>G64+G79+G88+G93</f>
        <v>-2013629</v>
      </c>
      <c r="H116" s="40">
        <f t="shared" si="48"/>
        <v>1125591181</v>
      </c>
      <c r="I116" s="26"/>
      <c r="J116" s="55"/>
      <c r="K116" s="26"/>
    </row>
    <row r="117" spans="1:12" ht="42" customHeight="1" x14ac:dyDescent="0.3">
      <c r="A117" s="10" t="s">
        <v>123</v>
      </c>
      <c r="B117" s="18"/>
      <c r="C117" s="19"/>
      <c r="D117" s="7"/>
      <c r="E117" s="7"/>
      <c r="F117" s="7"/>
      <c r="G117" s="29"/>
      <c r="H117" s="59"/>
      <c r="J117" s="7"/>
      <c r="K117" s="26"/>
    </row>
    <row r="118" spans="1:12" ht="117" customHeight="1" x14ac:dyDescent="0.35">
      <c r="A118" s="68" t="s">
        <v>121</v>
      </c>
      <c r="B118" s="68"/>
      <c r="C118" s="68"/>
      <c r="D118" s="10"/>
      <c r="E118" s="23" t="s">
        <v>59</v>
      </c>
      <c r="F118" s="11"/>
      <c r="G118" s="60"/>
      <c r="H118" s="61"/>
      <c r="I118" s="25"/>
      <c r="J118" s="21"/>
      <c r="K118" s="21"/>
      <c r="L118" s="21"/>
    </row>
    <row r="119" spans="1:12" ht="23.25" customHeight="1" x14ac:dyDescent="0.35">
      <c r="A119" s="14"/>
      <c r="B119" s="14"/>
      <c r="C119" s="12"/>
      <c r="D119" s="10"/>
      <c r="E119" s="13"/>
      <c r="F119" s="11"/>
      <c r="G119" s="11"/>
      <c r="H119" s="28"/>
      <c r="J119" s="21"/>
      <c r="K119" s="21"/>
      <c r="L119" s="21"/>
    </row>
    <row r="120" spans="1:12" ht="20.25" x14ac:dyDescent="0.3">
      <c r="B120" s="10"/>
      <c r="E120" s="10"/>
      <c r="F120" s="5"/>
      <c r="G120" s="5"/>
      <c r="H120" s="2"/>
      <c r="J120" s="21"/>
      <c r="K120" s="21"/>
      <c r="L120" s="21"/>
    </row>
    <row r="121" spans="1:12" ht="18.75" x14ac:dyDescent="0.3">
      <c r="A121" s="8"/>
      <c r="B121" s="8"/>
      <c r="C121" s="9"/>
      <c r="D121" s="5"/>
      <c r="E121" s="5"/>
      <c r="F121" s="5"/>
      <c r="G121" s="5"/>
      <c r="H121" s="2"/>
    </row>
    <row r="122" spans="1:12" ht="18.75" x14ac:dyDescent="0.3">
      <c r="A122" s="8"/>
      <c r="B122" s="8"/>
      <c r="C122" s="9"/>
      <c r="D122" s="5"/>
      <c r="E122" s="20"/>
      <c r="F122" s="5"/>
      <c r="G122" s="5"/>
      <c r="H122" s="2"/>
    </row>
    <row r="123" spans="1:12" ht="18.75" x14ac:dyDescent="0.3">
      <c r="A123" s="8"/>
      <c r="B123" s="8"/>
      <c r="C123" s="9"/>
      <c r="D123" s="5"/>
      <c r="E123" s="5"/>
      <c r="F123" s="5"/>
      <c r="G123" s="5"/>
      <c r="H123" s="2"/>
      <c r="I123" s="22"/>
      <c r="J123" s="22"/>
      <c r="K123" s="22"/>
    </row>
    <row r="124" spans="1:12" ht="18.75" x14ac:dyDescent="0.3">
      <c r="A124" s="8"/>
      <c r="B124" s="8"/>
      <c r="C124" s="9"/>
      <c r="D124" s="5"/>
      <c r="E124" s="5"/>
      <c r="F124" s="5"/>
      <c r="G124" s="5"/>
      <c r="H124" s="2"/>
    </row>
    <row r="125" spans="1:12" ht="18.75" x14ac:dyDescent="0.3">
      <c r="A125" s="8"/>
      <c r="B125" s="8"/>
      <c r="C125" s="9"/>
      <c r="D125" s="5"/>
      <c r="E125" s="5"/>
      <c r="F125" s="5"/>
      <c r="G125" s="5"/>
      <c r="H125" s="2"/>
    </row>
    <row r="126" spans="1:12" ht="18.75" x14ac:dyDescent="0.3">
      <c r="A126" s="8"/>
      <c r="B126" s="8"/>
      <c r="C126" s="9"/>
      <c r="D126" s="5"/>
      <c r="E126" s="5"/>
      <c r="F126" s="5"/>
      <c r="G126" s="5"/>
      <c r="H126" s="2"/>
    </row>
    <row r="127" spans="1:12" ht="18.75" x14ac:dyDescent="0.3">
      <c r="A127" s="8"/>
      <c r="B127" s="8"/>
      <c r="C127" s="9"/>
      <c r="D127" s="5"/>
      <c r="E127" s="5"/>
      <c r="F127" s="5"/>
      <c r="G127" s="5"/>
      <c r="H127" s="2"/>
    </row>
    <row r="128" spans="1:12" ht="18.75" x14ac:dyDescent="0.3">
      <c r="A128" s="8"/>
      <c r="B128" s="8"/>
      <c r="C128" s="9"/>
      <c r="D128" s="5"/>
      <c r="E128" s="5"/>
      <c r="F128" s="5"/>
      <c r="G128" s="5"/>
      <c r="H128" s="2"/>
    </row>
    <row r="129" spans="1:8" ht="18.75" x14ac:dyDescent="0.3">
      <c r="A129" s="8"/>
      <c r="B129" s="8"/>
      <c r="C129" s="9"/>
      <c r="D129" s="5"/>
      <c r="E129" s="5"/>
      <c r="F129" s="5"/>
      <c r="G129" s="5"/>
      <c r="H129" s="2"/>
    </row>
    <row r="130" spans="1:8" ht="18.75" x14ac:dyDescent="0.3">
      <c r="A130" s="8"/>
      <c r="B130" s="8"/>
      <c r="C130" s="9"/>
      <c r="D130" s="5"/>
      <c r="E130" s="5"/>
      <c r="F130" s="5"/>
      <c r="G130" s="5"/>
      <c r="H130" s="2"/>
    </row>
    <row r="131" spans="1:8" ht="18.75" x14ac:dyDescent="0.3">
      <c r="A131" s="8"/>
      <c r="B131" s="8"/>
      <c r="C131" s="9"/>
      <c r="D131" s="5"/>
      <c r="E131" s="5"/>
      <c r="F131" s="5"/>
      <c r="G131" s="5"/>
      <c r="H131" s="2"/>
    </row>
    <row r="132" spans="1:8" x14ac:dyDescent="0.2">
      <c r="A132" s="3"/>
      <c r="B132" s="3"/>
      <c r="C132" s="2"/>
      <c r="H132" s="2"/>
    </row>
    <row r="133" spans="1:8" x14ac:dyDescent="0.2">
      <c r="A133" s="3"/>
      <c r="B133" s="3"/>
      <c r="C133" s="2"/>
      <c r="H133" s="2"/>
    </row>
    <row r="134" spans="1:8" x14ac:dyDescent="0.2">
      <c r="A134" s="3"/>
      <c r="B134" s="3"/>
      <c r="C134" s="2"/>
      <c r="H134" s="2"/>
    </row>
    <row r="135" spans="1:8" x14ac:dyDescent="0.2">
      <c r="A135" s="3"/>
      <c r="B135" s="3"/>
      <c r="C135" s="2"/>
      <c r="H135" s="2"/>
    </row>
    <row r="136" spans="1:8" x14ac:dyDescent="0.2">
      <c r="A136" s="3"/>
      <c r="B136" s="3"/>
      <c r="C136" s="2"/>
      <c r="H136" s="2"/>
    </row>
    <row r="137" spans="1:8" x14ac:dyDescent="0.2">
      <c r="A137" s="3"/>
      <c r="B137" s="3"/>
      <c r="C137" s="2"/>
      <c r="H137" s="2"/>
    </row>
    <row r="138" spans="1:8" x14ac:dyDescent="0.2">
      <c r="A138" s="3"/>
      <c r="B138" s="3"/>
      <c r="C138" s="2"/>
      <c r="H138" s="2"/>
    </row>
    <row r="139" spans="1:8" x14ac:dyDescent="0.2">
      <c r="A139" s="3"/>
      <c r="B139" s="3"/>
      <c r="C139" s="2"/>
      <c r="H139" s="2"/>
    </row>
    <row r="140" spans="1:8" x14ac:dyDescent="0.2">
      <c r="A140" s="3"/>
      <c r="B140" s="3"/>
      <c r="C140" s="2"/>
      <c r="H140" s="2"/>
    </row>
    <row r="141" spans="1:8" x14ac:dyDescent="0.2">
      <c r="A141" s="3"/>
      <c r="B141" s="3"/>
      <c r="C141" s="2"/>
      <c r="H141" s="2"/>
    </row>
    <row r="142" spans="1:8" x14ac:dyDescent="0.2">
      <c r="A142" s="3"/>
      <c r="B142" s="3"/>
      <c r="C142" s="2"/>
      <c r="H142" s="2"/>
    </row>
    <row r="143" spans="1:8" x14ac:dyDescent="0.2">
      <c r="A143" s="3"/>
      <c r="B143" s="3"/>
      <c r="C143" s="2"/>
      <c r="H143" s="2"/>
    </row>
    <row r="144" spans="1:8" x14ac:dyDescent="0.2">
      <c r="A144" s="3"/>
      <c r="B144" s="3"/>
      <c r="C144" s="2"/>
      <c r="H144" s="2"/>
    </row>
    <row r="145" spans="1:8" x14ac:dyDescent="0.2">
      <c r="A145" s="3"/>
      <c r="B145" s="3"/>
      <c r="C145" s="2"/>
      <c r="H145" s="2"/>
    </row>
    <row r="146" spans="1:8" x14ac:dyDescent="0.2">
      <c r="A146" s="3"/>
      <c r="B146" s="3"/>
      <c r="C146" s="2"/>
      <c r="H146" s="2"/>
    </row>
    <row r="147" spans="1:8" x14ac:dyDescent="0.2">
      <c r="A147" s="3"/>
      <c r="B147" s="3"/>
      <c r="C147" s="2"/>
      <c r="H147" s="2"/>
    </row>
    <row r="148" spans="1:8" x14ac:dyDescent="0.2">
      <c r="A148" s="3"/>
      <c r="B148" s="3"/>
      <c r="C148" s="2"/>
      <c r="H148" s="2"/>
    </row>
    <row r="149" spans="1:8" x14ac:dyDescent="0.2">
      <c r="A149" s="3"/>
      <c r="B149" s="3"/>
      <c r="C149" s="2"/>
      <c r="H149" s="2"/>
    </row>
    <row r="150" spans="1:8" x14ac:dyDescent="0.2">
      <c r="A150" s="3"/>
      <c r="B150" s="3"/>
      <c r="C150" s="2"/>
      <c r="H150" s="2"/>
    </row>
    <row r="151" spans="1:8" x14ac:dyDescent="0.2">
      <c r="A151" s="3"/>
      <c r="B151" s="3"/>
      <c r="C151" s="2"/>
      <c r="H151" s="2"/>
    </row>
    <row r="152" spans="1:8" x14ac:dyDescent="0.2">
      <c r="A152" s="3"/>
      <c r="B152" s="3"/>
      <c r="C152" s="2"/>
      <c r="H152" s="2"/>
    </row>
    <row r="153" spans="1:8" x14ac:dyDescent="0.2">
      <c r="A153" s="3"/>
      <c r="B153" s="3"/>
      <c r="C153" s="2"/>
      <c r="H153" s="2"/>
    </row>
    <row r="154" spans="1:8" x14ac:dyDescent="0.2">
      <c r="A154" s="3"/>
      <c r="B154" s="3"/>
      <c r="C154" s="2"/>
      <c r="H154" s="2"/>
    </row>
    <row r="155" spans="1:8" x14ac:dyDescent="0.2">
      <c r="A155" s="3"/>
      <c r="B155" s="3"/>
      <c r="C155" s="2"/>
      <c r="H155" s="2"/>
    </row>
    <row r="156" spans="1:8" x14ac:dyDescent="0.2">
      <c r="A156" s="3"/>
      <c r="B156" s="3"/>
      <c r="C156" s="2"/>
      <c r="H156" s="2"/>
    </row>
    <row r="157" spans="1:8" x14ac:dyDescent="0.2">
      <c r="A157" s="3"/>
      <c r="B157" s="3"/>
      <c r="C157" s="2"/>
      <c r="H157" s="2"/>
    </row>
    <row r="158" spans="1:8" x14ac:dyDescent="0.2">
      <c r="A158" s="3"/>
      <c r="B158" s="3"/>
      <c r="C158" s="2"/>
      <c r="H158" s="2"/>
    </row>
    <row r="159" spans="1:8" x14ac:dyDescent="0.2">
      <c r="A159" s="3"/>
      <c r="B159" s="3"/>
      <c r="C159" s="2"/>
      <c r="H159" s="2"/>
    </row>
    <row r="160" spans="1:8" x14ac:dyDescent="0.2">
      <c r="A160" s="3"/>
      <c r="B160" s="3"/>
      <c r="C160" s="2"/>
      <c r="H160" s="2"/>
    </row>
    <row r="161" spans="1:8" x14ac:dyDescent="0.2">
      <c r="A161" s="3"/>
      <c r="B161" s="3"/>
      <c r="C161" s="2"/>
      <c r="H161" s="2"/>
    </row>
    <row r="162" spans="1:8" x14ac:dyDescent="0.2">
      <c r="A162" s="3"/>
      <c r="B162" s="3"/>
      <c r="C162" s="2"/>
    </row>
    <row r="163" spans="1:8" x14ac:dyDescent="0.2">
      <c r="A163" s="3"/>
      <c r="B163" s="3"/>
      <c r="C163" s="2"/>
    </row>
    <row r="164" spans="1:8" x14ac:dyDescent="0.2">
      <c r="A164" s="3"/>
      <c r="B164" s="3"/>
      <c r="C164" s="2"/>
    </row>
    <row r="165" spans="1:8" x14ac:dyDescent="0.2">
      <c r="A165" s="3"/>
      <c r="B165" s="3"/>
      <c r="C165" s="2"/>
    </row>
    <row r="166" spans="1:8" x14ac:dyDescent="0.2">
      <c r="A166" s="3"/>
      <c r="B166" s="3"/>
      <c r="C166" s="2"/>
    </row>
    <row r="167" spans="1:8" x14ac:dyDescent="0.2">
      <c r="A167" s="3"/>
      <c r="B167" s="3"/>
      <c r="C167" s="2"/>
    </row>
    <row r="168" spans="1:8" x14ac:dyDescent="0.2">
      <c r="A168" s="3"/>
      <c r="B168" s="3"/>
      <c r="C168" s="2"/>
    </row>
    <row r="169" spans="1:8" x14ac:dyDescent="0.2">
      <c r="A169" s="3"/>
      <c r="B169" s="3"/>
      <c r="C169" s="2"/>
    </row>
    <row r="170" spans="1:8" x14ac:dyDescent="0.2">
      <c r="A170" s="3"/>
      <c r="B170" s="3"/>
      <c r="C170" s="2"/>
    </row>
    <row r="171" spans="1:8" x14ac:dyDescent="0.2">
      <c r="A171" s="3"/>
      <c r="B171" s="3"/>
      <c r="C171" s="2"/>
    </row>
    <row r="172" spans="1:8" x14ac:dyDescent="0.2">
      <c r="A172" s="3"/>
      <c r="B172" s="3"/>
      <c r="C172" s="2"/>
    </row>
    <row r="173" spans="1:8" x14ac:dyDescent="0.2">
      <c r="A173" s="3"/>
      <c r="B173" s="3"/>
      <c r="C173" s="2"/>
    </row>
    <row r="174" spans="1:8" x14ac:dyDescent="0.2">
      <c r="A174" s="3"/>
      <c r="B174" s="3"/>
      <c r="C174" s="2"/>
    </row>
    <row r="175" spans="1:8" x14ac:dyDescent="0.2">
      <c r="A175" s="3"/>
      <c r="B175" s="3"/>
      <c r="C175" s="2"/>
    </row>
    <row r="176" spans="1:8" x14ac:dyDescent="0.2">
      <c r="A176" s="3"/>
      <c r="B176" s="3"/>
      <c r="C176" s="2"/>
    </row>
    <row r="177" spans="1:3" x14ac:dyDescent="0.2">
      <c r="A177" s="3"/>
      <c r="B177" s="3"/>
      <c r="C177" s="2"/>
    </row>
    <row r="178" spans="1:3" x14ac:dyDescent="0.2">
      <c r="A178" s="3"/>
      <c r="B178" s="3"/>
      <c r="C178" s="2"/>
    </row>
    <row r="179" spans="1:3" x14ac:dyDescent="0.2">
      <c r="A179" s="3"/>
      <c r="B179" s="3"/>
      <c r="C179" s="2"/>
    </row>
    <row r="180" spans="1:3" x14ac:dyDescent="0.2">
      <c r="A180" s="3"/>
      <c r="B180" s="3"/>
      <c r="C180" s="2"/>
    </row>
    <row r="181" spans="1:3" x14ac:dyDescent="0.2">
      <c r="A181" s="3"/>
      <c r="B181" s="3"/>
      <c r="C181" s="2"/>
    </row>
    <row r="182" spans="1:3" x14ac:dyDescent="0.2">
      <c r="A182" s="3"/>
      <c r="B182" s="3"/>
      <c r="C182" s="2"/>
    </row>
    <row r="183" spans="1:3" x14ac:dyDescent="0.2">
      <c r="A183" s="3"/>
      <c r="B183" s="3"/>
      <c r="C183" s="2"/>
    </row>
    <row r="184" spans="1:3" x14ac:dyDescent="0.2">
      <c r="A184" s="3"/>
      <c r="B184" s="3"/>
      <c r="C184" s="2"/>
    </row>
    <row r="185" spans="1:3" x14ac:dyDescent="0.2">
      <c r="A185" s="3"/>
      <c r="B185" s="3"/>
      <c r="C185" s="2"/>
    </row>
    <row r="186" spans="1:3" x14ac:dyDescent="0.2">
      <c r="A186" s="3"/>
      <c r="B186" s="3"/>
      <c r="C186" s="2"/>
    </row>
    <row r="187" spans="1:3" x14ac:dyDescent="0.2">
      <c r="A187" s="3"/>
      <c r="B187" s="3"/>
      <c r="C187" s="2"/>
    </row>
    <row r="188" spans="1:3" x14ac:dyDescent="0.2">
      <c r="A188" s="3"/>
      <c r="B188" s="3"/>
      <c r="C188" s="2"/>
    </row>
    <row r="189" spans="1:3" x14ac:dyDescent="0.2">
      <c r="A189" s="3"/>
      <c r="B189" s="3"/>
      <c r="C189" s="2"/>
    </row>
    <row r="190" spans="1:3" x14ac:dyDescent="0.2">
      <c r="A190" s="3"/>
      <c r="B190" s="3"/>
      <c r="C190" s="2"/>
    </row>
    <row r="191" spans="1:3" x14ac:dyDescent="0.2">
      <c r="A191" s="3"/>
      <c r="B191" s="3"/>
      <c r="C191" s="2"/>
    </row>
    <row r="192" spans="1:3" x14ac:dyDescent="0.2">
      <c r="A192" s="3"/>
      <c r="B192" s="3"/>
      <c r="C192" s="2"/>
    </row>
    <row r="193" spans="1:3" x14ac:dyDescent="0.2">
      <c r="A193" s="3"/>
      <c r="B193" s="3"/>
      <c r="C193" s="2"/>
    </row>
    <row r="194" spans="1:3" x14ac:dyDescent="0.2">
      <c r="A194" s="3"/>
      <c r="B194" s="3"/>
      <c r="C194" s="2"/>
    </row>
    <row r="195" spans="1:3" x14ac:dyDescent="0.2">
      <c r="A195" s="3"/>
      <c r="B195" s="3"/>
      <c r="C195" s="2"/>
    </row>
    <row r="196" spans="1:3" x14ac:dyDescent="0.2">
      <c r="A196" s="3"/>
      <c r="B196" s="3"/>
    </row>
    <row r="197" spans="1:3" x14ac:dyDescent="0.2">
      <c r="A197" s="3"/>
      <c r="B197" s="3"/>
    </row>
    <row r="198" spans="1:3" x14ac:dyDescent="0.2">
      <c r="A198" s="3"/>
      <c r="B198" s="3"/>
    </row>
    <row r="199" spans="1:3" x14ac:dyDescent="0.2">
      <c r="A199" s="3"/>
      <c r="B199" s="3"/>
    </row>
    <row r="200" spans="1:3" x14ac:dyDescent="0.2">
      <c r="A200" s="3"/>
      <c r="B200" s="3"/>
    </row>
    <row r="201" spans="1:3" x14ac:dyDescent="0.2">
      <c r="A201" s="3"/>
      <c r="B201" s="3"/>
    </row>
    <row r="202" spans="1:3" x14ac:dyDescent="0.2">
      <c r="A202" s="3"/>
      <c r="B202" s="3"/>
    </row>
    <row r="203" spans="1:3" x14ac:dyDescent="0.2">
      <c r="A203" s="3"/>
      <c r="B203" s="3"/>
    </row>
    <row r="204" spans="1:3" x14ac:dyDescent="0.2">
      <c r="A204" s="3"/>
      <c r="B204" s="3"/>
    </row>
    <row r="205" spans="1:3" x14ac:dyDescent="0.2">
      <c r="A205" s="3"/>
      <c r="B205" s="3"/>
    </row>
    <row r="206" spans="1:3" x14ac:dyDescent="0.2">
      <c r="A206" s="3"/>
      <c r="B206" s="3"/>
    </row>
    <row r="207" spans="1:3" x14ac:dyDescent="0.2">
      <c r="A207" s="3"/>
      <c r="B207" s="3"/>
    </row>
    <row r="208" spans="1:3" x14ac:dyDescent="0.2">
      <c r="A208" s="3"/>
      <c r="B208" s="3"/>
    </row>
    <row r="209" spans="1:2" x14ac:dyDescent="0.2">
      <c r="A209" s="3"/>
      <c r="B209" s="3"/>
    </row>
    <row r="210" spans="1:2" x14ac:dyDescent="0.2">
      <c r="A210" s="3"/>
      <c r="B210" s="3"/>
    </row>
    <row r="211" spans="1:2" x14ac:dyDescent="0.2">
      <c r="A211" s="3"/>
      <c r="B211" s="3"/>
    </row>
    <row r="212" spans="1:2" x14ac:dyDescent="0.2">
      <c r="A212" s="3"/>
      <c r="B212" s="3"/>
    </row>
    <row r="213" spans="1:2" x14ac:dyDescent="0.2">
      <c r="A213" s="3"/>
      <c r="B213" s="3"/>
    </row>
    <row r="214" spans="1:2" x14ac:dyDescent="0.2">
      <c r="A214" s="3"/>
      <c r="B214" s="3"/>
    </row>
    <row r="215" spans="1:2" x14ac:dyDescent="0.2">
      <c r="A215" s="3"/>
      <c r="B215" s="3"/>
    </row>
    <row r="216" spans="1:2" x14ac:dyDescent="0.2">
      <c r="A216" s="3"/>
      <c r="B216" s="3"/>
    </row>
    <row r="217" spans="1:2" x14ac:dyDescent="0.2">
      <c r="A217" s="3"/>
      <c r="B217" s="3"/>
    </row>
    <row r="218" spans="1:2" x14ac:dyDescent="0.2">
      <c r="A218" s="3"/>
      <c r="B218" s="3"/>
    </row>
    <row r="219" spans="1:2" x14ac:dyDescent="0.2">
      <c r="A219" s="3"/>
      <c r="B219" s="3"/>
    </row>
    <row r="220" spans="1:2" x14ac:dyDescent="0.2">
      <c r="A220" s="3"/>
      <c r="B220" s="3"/>
    </row>
    <row r="221" spans="1:2" x14ac:dyDescent="0.2">
      <c r="A221" s="3"/>
      <c r="B221" s="3"/>
    </row>
    <row r="222" spans="1:2" x14ac:dyDescent="0.2">
      <c r="A222" s="3"/>
      <c r="B222" s="3"/>
    </row>
    <row r="223" spans="1:2" x14ac:dyDescent="0.2">
      <c r="A223" s="3"/>
      <c r="B223" s="3"/>
    </row>
    <row r="224" spans="1:2" x14ac:dyDescent="0.2">
      <c r="A224" s="3"/>
      <c r="B224" s="3"/>
    </row>
    <row r="225" spans="1:2" x14ac:dyDescent="0.2">
      <c r="A225" s="3"/>
      <c r="B225" s="3"/>
    </row>
    <row r="226" spans="1:2" x14ac:dyDescent="0.2">
      <c r="A226" s="3"/>
      <c r="B226" s="3"/>
    </row>
    <row r="227" spans="1:2" x14ac:dyDescent="0.2">
      <c r="A227" s="3"/>
      <c r="B227" s="3"/>
    </row>
    <row r="228" spans="1:2" x14ac:dyDescent="0.2">
      <c r="A228" s="3"/>
      <c r="B228" s="3"/>
    </row>
    <row r="229" spans="1:2" x14ac:dyDescent="0.2">
      <c r="A229" s="3"/>
      <c r="B229" s="3"/>
    </row>
    <row r="230" spans="1:2" x14ac:dyDescent="0.2">
      <c r="A230" s="3"/>
      <c r="B230" s="3"/>
    </row>
    <row r="231" spans="1:2" x14ac:dyDescent="0.2">
      <c r="A231" s="3"/>
      <c r="B231" s="3"/>
    </row>
    <row r="232" spans="1:2" x14ac:dyDescent="0.2">
      <c r="A232" s="3"/>
      <c r="B232" s="3"/>
    </row>
  </sheetData>
  <mergeCells count="11">
    <mergeCell ref="F2:H2"/>
    <mergeCell ref="F1:H1"/>
    <mergeCell ref="A4:H4"/>
    <mergeCell ref="G7:H7"/>
    <mergeCell ref="A118:C118"/>
    <mergeCell ref="C7:C8"/>
    <mergeCell ref="D7:D8"/>
    <mergeCell ref="A7:A8"/>
    <mergeCell ref="B7:B8"/>
    <mergeCell ref="E7:F7"/>
    <mergeCell ref="F3:G3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8" orientation="landscape" r:id="rId1"/>
  <headerFooter differentFirst="1" alignWithMargins="0">
    <oddHeader xml:space="preserve">&amp;C&amp;"Times New Roman,курсив"&amp;14&amp;P&amp;R&amp;"Times New Roman,курсив"&amp;16Продовження додатка  
      </oddHeader>
  </headerFooter>
  <rowBreaks count="1" manualBreakCount="1">
    <brk id="10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2020-03-17T11:38:07Z</cp:lastPrinted>
  <dcterms:created xsi:type="dcterms:W3CDTF">2005-04-08T06:14:05Z</dcterms:created>
  <dcterms:modified xsi:type="dcterms:W3CDTF">2020-03-18T11:11:30Z</dcterms:modified>
</cp:coreProperties>
</file>