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4880" windowHeight="939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додаток!$A$1:$F$114</definedName>
  </definedNames>
  <calcPr calcId="145621"/>
</workbook>
</file>

<file path=xl/calcChain.xml><?xml version="1.0" encoding="utf-8"?>
<calcChain xmlns="http://schemas.openxmlformats.org/spreadsheetml/2006/main">
  <c r="E79" i="4" l="1"/>
  <c r="E22" i="4"/>
  <c r="E111" i="4" l="1"/>
  <c r="E108" i="4"/>
  <c r="E90" i="4" l="1"/>
  <c r="E91" i="4"/>
  <c r="E54" i="4"/>
  <c r="E12" i="4"/>
  <c r="F21" i="4"/>
  <c r="E20" i="4"/>
  <c r="E19" i="4" s="1"/>
  <c r="E72" i="4"/>
  <c r="E13" i="4"/>
  <c r="D92" i="4"/>
  <c r="E77" i="4"/>
  <c r="E59" i="4" s="1"/>
  <c r="D82" i="4"/>
  <c r="F83" i="4"/>
  <c r="E82" i="4"/>
  <c r="F23" i="4"/>
  <c r="E70" i="4"/>
  <c r="F82" i="4" l="1"/>
  <c r="D104" i="4"/>
  <c r="D102" i="4"/>
  <c r="E98" i="4" l="1"/>
  <c r="E97" i="4"/>
  <c r="E96" i="4" l="1"/>
  <c r="E95" i="4" s="1"/>
  <c r="E27" i="4"/>
  <c r="E66" i="4"/>
  <c r="E68" i="4"/>
  <c r="E15" i="4"/>
  <c r="E17" i="4"/>
  <c r="F17" i="4" s="1"/>
  <c r="E74" i="4"/>
  <c r="D73" i="4"/>
  <c r="D71" i="4"/>
  <c r="E64" i="4"/>
  <c r="E16" i="4"/>
  <c r="D19" i="4"/>
  <c r="D14" i="4"/>
  <c r="D10" i="4"/>
  <c r="D12" i="4"/>
  <c r="E88" i="4"/>
  <c r="E39" i="4"/>
  <c r="E38" i="4"/>
  <c r="E41" i="4"/>
  <c r="E40" i="4" s="1"/>
  <c r="F44" i="4"/>
  <c r="F43" i="4"/>
  <c r="E52" i="4"/>
  <c r="E51" i="4"/>
  <c r="F51" i="4" s="1"/>
  <c r="E47" i="4"/>
  <c r="E30" i="4"/>
  <c r="F30" i="4" s="1"/>
  <c r="E26" i="4"/>
  <c r="E34" i="4"/>
  <c r="E33" i="4" s="1"/>
  <c r="E32" i="4" s="1"/>
  <c r="E49" i="4" l="1"/>
  <c r="E48" i="4" s="1"/>
  <c r="E46" i="4" s="1"/>
  <c r="E29" i="4"/>
  <c r="E37" i="4"/>
  <c r="D76" i="4"/>
  <c r="D27" i="4"/>
  <c r="F27" i="4" s="1"/>
  <c r="F16" i="4"/>
  <c r="D41" i="4"/>
  <c r="D37" i="4"/>
  <c r="D32" i="4"/>
  <c r="D25" i="4"/>
  <c r="D22" i="4"/>
  <c r="D20" i="4"/>
  <c r="D15" i="4"/>
  <c r="D13" i="4"/>
  <c r="F29" i="4" l="1"/>
  <c r="E28" i="4"/>
  <c r="E101" i="4"/>
  <c r="E102" i="4"/>
  <c r="F93" i="4"/>
  <c r="E92" i="4"/>
  <c r="F38" i="4"/>
  <c r="F28" i="4" l="1"/>
  <c r="E25" i="4"/>
  <c r="F92" i="4"/>
  <c r="F72" i="4" l="1"/>
  <c r="E71" i="4"/>
  <c r="E62" i="4" s="1"/>
  <c r="F57" i="4"/>
  <c r="F71" i="4" l="1"/>
  <c r="F41" i="4" l="1"/>
  <c r="F40" i="4" l="1"/>
  <c r="F47" i="4"/>
  <c r="F74" i="4" l="1"/>
  <c r="E67" i="4"/>
  <c r="E63" i="4"/>
  <c r="E69" i="4"/>
  <c r="E87" i="4"/>
  <c r="E85" i="4" s="1"/>
  <c r="E80" i="4"/>
  <c r="E78" i="4"/>
  <c r="F26" i="4"/>
  <c r="D24" i="4"/>
  <c r="C24" i="4"/>
  <c r="F52" i="4"/>
  <c r="D45" i="4"/>
  <c r="C45" i="4"/>
  <c r="C31" i="4"/>
  <c r="D31" i="4"/>
  <c r="F98" i="4"/>
  <c r="F97" i="4"/>
  <c r="C94" i="4"/>
  <c r="D94" i="4"/>
  <c r="D11" i="4"/>
  <c r="D18" i="4"/>
  <c r="E76" i="4" l="1"/>
  <c r="E65" i="4"/>
  <c r="E104" i="4"/>
  <c r="E100" i="4" s="1"/>
  <c r="E73" i="4"/>
  <c r="F73" i="4" s="1"/>
  <c r="F35" i="4"/>
  <c r="F49" i="4"/>
  <c r="E86" i="4"/>
  <c r="F33" i="4"/>
  <c r="F34" i="4"/>
  <c r="F32" i="4"/>
  <c r="F25" i="4"/>
  <c r="F96" i="4"/>
  <c r="F95" i="4"/>
  <c r="E94" i="4"/>
  <c r="E61" i="4" l="1"/>
  <c r="F94" i="4"/>
  <c r="E24" i="4"/>
  <c r="F24" i="4" s="1"/>
  <c r="F48" i="4"/>
  <c r="E31" i="4"/>
  <c r="F31" i="4" s="1"/>
  <c r="F46" i="4"/>
  <c r="E45" i="4"/>
  <c r="F45" i="4" l="1"/>
  <c r="D36" i="4" l="1"/>
  <c r="F39" i="4"/>
  <c r="F37" i="4" l="1"/>
  <c r="E36" i="4"/>
  <c r="F36" i="4" s="1"/>
  <c r="F105" i="4"/>
  <c r="F104" i="4" l="1"/>
  <c r="D109" i="4" l="1"/>
  <c r="F88" i="4"/>
  <c r="F87" i="4"/>
  <c r="F64" i="4"/>
  <c r="F70" i="4"/>
  <c r="F69" i="4"/>
  <c r="F63" i="4" l="1"/>
  <c r="D110" i="4"/>
  <c r="F15" i="4" l="1"/>
  <c r="F20" i="4" l="1"/>
  <c r="F13" i="4" l="1"/>
  <c r="D107" i="4"/>
  <c r="F56" i="4" l="1"/>
  <c r="F22" i="4" l="1"/>
  <c r="F14" i="4" l="1"/>
  <c r="E11" i="4" l="1"/>
  <c r="F12" i="4"/>
  <c r="F11" i="4" l="1"/>
  <c r="F81" i="4" l="1"/>
  <c r="F80" i="4" l="1"/>
  <c r="F103" i="4" l="1"/>
  <c r="F102" i="4"/>
  <c r="D99" i="4"/>
  <c r="D89" i="4"/>
  <c r="D53" i="4"/>
  <c r="D84" i="4"/>
  <c r="D75" i="4"/>
  <c r="E75" i="4" l="1"/>
  <c r="E112" i="4" s="1"/>
  <c r="E109" i="4" s="1"/>
  <c r="E53" i="4"/>
  <c r="E84" i="4"/>
  <c r="F78" i="4"/>
  <c r="E18" i="4"/>
  <c r="E10" i="4" s="1"/>
  <c r="E58" i="4" l="1"/>
  <c r="E89" i="4"/>
  <c r="E99" i="4"/>
  <c r="D60" i="4" l="1"/>
  <c r="F67" i="4" l="1"/>
  <c r="E60" i="4" l="1"/>
  <c r="F101" i="4"/>
  <c r="F109" i="4" l="1"/>
  <c r="F68" i="4"/>
  <c r="F91" i="4"/>
  <c r="F86" i="4"/>
  <c r="F111" i="4"/>
  <c r="F65" i="4"/>
  <c r="D106" i="4"/>
  <c r="F66" i="4"/>
  <c r="F79" i="4"/>
  <c r="F77" i="4"/>
  <c r="F19" i="4"/>
  <c r="F99" i="4"/>
  <c r="F100" i="4"/>
  <c r="F85" i="4"/>
  <c r="F84" i="4"/>
  <c r="F18" i="4"/>
  <c r="F112" i="4" l="1"/>
  <c r="E110" i="4"/>
  <c r="F110" i="4" s="1"/>
  <c r="F55" i="4"/>
  <c r="F62" i="4"/>
  <c r="F75" i="4" l="1"/>
  <c r="F76" i="4"/>
  <c r="F53" i="4"/>
  <c r="F54" i="4"/>
  <c r="F59" i="4"/>
  <c r="F89" i="4"/>
  <c r="F90" i="4"/>
  <c r="F61" i="4" l="1"/>
  <c r="F10" i="4" l="1"/>
  <c r="F60" i="4"/>
  <c r="F58" i="4"/>
  <c r="E106" i="4" l="1"/>
  <c r="F106" i="4" s="1"/>
  <c r="E107" i="4" l="1"/>
  <c r="F107" i="4" s="1"/>
  <c r="F108" i="4"/>
</calcChain>
</file>

<file path=xl/sharedStrings.xml><?xml version="1.0" encoding="utf-8"?>
<sst xmlns="http://schemas.openxmlformats.org/spreadsheetml/2006/main" count="189" uniqueCount="118">
  <si>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</si>
  <si>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</si>
  <si>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</si>
  <si>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</si>
  <si>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</si>
  <si>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</si>
  <si>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</si>
  <si>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</si>
  <si>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</si>
  <si>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</si>
  <si>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</si>
  <si>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</si>
  <si>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</si>
  <si>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</si>
  <si>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</si>
  <si>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</si>
  <si>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</si>
  <si>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</si>
  <si>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</si>
  <si>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</si>
  <si>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</si>
  <si>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</si>
  <si>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</si>
  <si>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0611020</t>
  </si>
  <si>
    <t>0700000</t>
  </si>
  <si>
    <t>0710000</t>
  </si>
  <si>
    <t>0712010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</si>
  <si>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</si>
  <si>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</si>
  <si>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</si>
  <si>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</si>
  <si>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7321</t>
  </si>
  <si>
    <t xml:space="preserve">             Додаток</t>
  </si>
  <si>
    <t>Департамент освіти і науки виконкому Криворізької міської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</si>
  <si>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</si>
  <si>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0800000</t>
  </si>
  <si>
    <t>0810000</t>
  </si>
  <si>
    <t>Департамент розвитку інфраструктури міста виконкому Криворізької міської ради</t>
  </si>
  <si>
    <t>Надання дошкільної освіти</t>
  </si>
  <si>
    <t>0611010</t>
  </si>
  <si>
    <t>1010</t>
  </si>
  <si>
    <t>0611090</t>
  </si>
  <si>
    <t>1090</t>
  </si>
  <si>
    <t>1217310</t>
  </si>
  <si>
    <t>0712152</t>
  </si>
  <si>
    <t>2152</t>
  </si>
  <si>
    <t>Інші програми та заходи у сфері охорони здоров’я</t>
  </si>
  <si>
    <t>1216011</t>
  </si>
  <si>
    <t>6011</t>
  </si>
  <si>
    <t>Експлуатація та технічне обслуговування житлового фонду</t>
  </si>
  <si>
    <t xml:space="preserve">Проект унесення змін до показників міського бюджету міста Кривого Рогу                                 на 2020 рік </t>
  </si>
  <si>
    <t xml:space="preserve">Затверджено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</si>
  <si>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</si>
  <si>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</si>
  <si>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</si>
  <si>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</si>
  <si>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</si>
  <si>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7520</t>
  </si>
  <si>
    <t>Реалізація Національної програми інформатизації</t>
  </si>
  <si>
    <t>0900000</t>
  </si>
  <si>
    <t>0910000</t>
  </si>
  <si>
    <t>Служба у справах дітей виконкому Криворізької міської ради</t>
  </si>
  <si>
    <t>0617321</t>
  </si>
  <si>
    <t>Інші заходи в галузі культури і мистецтва</t>
  </si>
  <si>
    <t>4082</t>
  </si>
  <si>
    <t>Керуюча справами виконкому</t>
  </si>
  <si>
    <t>Тетяна Мала</t>
  </si>
  <si>
    <t>0617520</t>
  </si>
  <si>
    <t>9770</t>
  </si>
  <si>
    <t xml:space="preserve">Інші субвенції з місцевого бюджету, у тому числі: 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</si>
  <si>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</si>
  <si>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Інспекція з благоустрою виконкому Криворізької міської ради</t>
  </si>
  <si>
    <t>видатки розвитку</t>
  </si>
  <si>
    <t>0919770</t>
  </si>
  <si>
    <t>1100000</t>
  </si>
  <si>
    <t>1110000</t>
  </si>
  <si>
    <t>1119770</t>
  </si>
  <si>
    <t>Департамент у справах сім'ї, молоді та спорту виконкому Криворізької  міської ради</t>
  </si>
  <si>
    <t>Департамент соціальної політики виконкому Криворізької міської рад</t>
  </si>
  <si>
    <t>Інші заходи у сфері соціального захисту і соціального забезпечення</t>
  </si>
  <si>
    <t>0813242</t>
  </si>
  <si>
    <t>3242</t>
  </si>
  <si>
    <t>у тому числі за бюджетом Покровського району в місті Кривому Розі</t>
  </si>
  <si>
    <t>1019770</t>
  </si>
  <si>
    <t>7693</t>
  </si>
  <si>
    <t>Інші заходи, пов'язані з економічною діяльністю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</si>
  <si>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</si>
  <si>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</si>
  <si>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</si>
  <si>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1115011</t>
  </si>
  <si>
    <t>5011</t>
  </si>
  <si>
    <t>Проведення навчально-тренувальних зборів і змагань з олімпійських видів спорту</t>
  </si>
  <si>
    <t>4010</t>
  </si>
  <si>
    <t>Фінансова підтримка театрів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</si>
  <si>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</si>
  <si>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0813192</t>
  </si>
  <si>
    <t>3192</t>
  </si>
  <si>
    <t>0712030</t>
  </si>
  <si>
    <t>2030</t>
  </si>
  <si>
    <t>Лікарсько-акушерська допомога  вагітним, породіллям та новонародженим</t>
  </si>
  <si>
    <t>у тому числі за бюджетами районів у місті Кривому Розі:</t>
  </si>
  <si>
    <t xml:space="preserve"> Покровського</t>
  </si>
  <si>
    <t>Інгулецького</t>
  </si>
  <si>
    <t>0819770</t>
  </si>
  <si>
    <t>у тому числі за бюджетом Інгулецького району в місті Кривому Розі</t>
  </si>
  <si>
    <t>1014060</t>
  </si>
  <si>
    <t>4060</t>
  </si>
  <si>
    <t>Забезпечення діяльності палаців i будинків культури, клубів, центрів дозвілля та iнших клубних закладів</t>
  </si>
  <si>
    <t>1517310</t>
  </si>
  <si>
    <t>1517322</t>
  </si>
  <si>
    <t>7322</t>
  </si>
  <si>
    <t>Будівництво медичних установ та закладів</t>
  </si>
  <si>
    <t>0717693</t>
  </si>
  <si>
    <t>0717322</t>
  </si>
  <si>
    <t>1216015</t>
  </si>
  <si>
    <t>6015</t>
  </si>
  <si>
    <t>Забезпечення надійної та безперебійної експлуатації ліфтів</t>
  </si>
  <si>
    <t xml:space="preserve">            12.03.2020 №114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</si>
</sst>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center" vertical="center"/>
    </xf>
    <xf numFmtId="0" fontId="26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zoomScale="87" zoomScaleNormal="87" zoomScaleSheetLayoutView="89" workbookViewId="0">
      <selection activeCell="D5" sqref="D5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29" t="s">
        <v>32</v>
      </c>
      <c r="E1" s="28"/>
      <c r="F1" s="25"/>
      <c r="G1" s="17"/>
    </row>
    <row r="2" spans="1:8" ht="24.75" customHeight="1" x14ac:dyDescent="0.65">
      <c r="A2" s="5"/>
      <c r="B2" s="5"/>
      <c r="C2" s="5"/>
      <c r="D2" s="29" t="s">
        <v>18</v>
      </c>
      <c r="E2" s="27"/>
      <c r="F2" s="26"/>
      <c r="G2" s="18"/>
    </row>
    <row r="3" spans="1:8" ht="18.75" customHeight="1" x14ac:dyDescent="0.3">
      <c r="A3" s="5"/>
      <c r="B3" s="5"/>
      <c r="C3" s="5"/>
      <c r="D3" s="17" t="s">
        <v>117</v>
      </c>
      <c r="E3" s="17"/>
      <c r="F3" s="18"/>
      <c r="G3" s="18"/>
    </row>
    <row r="4" spans="1:8" ht="48.6" customHeight="1" x14ac:dyDescent="0.25">
      <c r="A4" s="69" t="s">
        <v>50</v>
      </c>
      <c r="B4" s="69"/>
      <c r="C4" s="70"/>
      <c r="D4" s="70"/>
      <c r="E4" s="70"/>
      <c r="F4" s="70"/>
      <c r="G4" s="16"/>
      <c r="H4" s="1"/>
    </row>
    <row r="5" spans="1:8" ht="12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x14ac:dyDescent="0.3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72" t="s">
        <v>12</v>
      </c>
      <c r="B7" s="72" t="s">
        <v>20</v>
      </c>
      <c r="C7" s="71" t="s">
        <v>1</v>
      </c>
      <c r="D7" s="71" t="s">
        <v>51</v>
      </c>
      <c r="E7" s="71" t="s">
        <v>3</v>
      </c>
      <c r="F7" s="71" t="s">
        <v>52</v>
      </c>
      <c r="G7" s="23"/>
    </row>
    <row r="8" spans="1:8" ht="66" customHeight="1" x14ac:dyDescent="0.2">
      <c r="A8" s="72" t="s">
        <v>2</v>
      </c>
      <c r="B8" s="72"/>
      <c r="C8" s="71"/>
      <c r="D8" s="71"/>
      <c r="E8" s="71"/>
      <c r="F8" s="71"/>
      <c r="G8" s="23"/>
    </row>
    <row r="9" spans="1:8" ht="18.75" customHeight="1" x14ac:dyDescent="0.2">
      <c r="A9" s="64">
        <v>1</v>
      </c>
      <c r="B9" s="64">
        <v>2</v>
      </c>
      <c r="C9" s="64">
        <v>3</v>
      </c>
      <c r="D9" s="64">
        <v>4</v>
      </c>
      <c r="E9" s="64">
        <v>5</v>
      </c>
      <c r="F9" s="64">
        <v>6</v>
      </c>
      <c r="G9" s="23"/>
    </row>
    <row r="10" spans="1:8" ht="36.6" customHeight="1" x14ac:dyDescent="0.3">
      <c r="A10" s="43"/>
      <c r="B10" s="43"/>
      <c r="C10" s="44" t="s">
        <v>7</v>
      </c>
      <c r="D10" s="45">
        <f>778442+6174282244+27470961</f>
        <v>6202531647</v>
      </c>
      <c r="E10" s="45">
        <f>E11+E18+E24+E31+E36+E45+E53</f>
        <v>1694225</v>
      </c>
      <c r="F10" s="45">
        <f t="shared" ref="F10" si="0">D10+E10</f>
        <v>6204225872</v>
      </c>
      <c r="G10" s="31"/>
      <c r="H10" s="2"/>
    </row>
    <row r="11" spans="1:8" ht="41.45" customHeight="1" x14ac:dyDescent="0.2">
      <c r="A11" s="46" t="s">
        <v>21</v>
      </c>
      <c r="B11" s="47"/>
      <c r="C11" s="47" t="s">
        <v>33</v>
      </c>
      <c r="D11" s="48">
        <f>D12</f>
        <v>2733116310</v>
      </c>
      <c r="E11" s="48">
        <f>E12</f>
        <v>-354404</v>
      </c>
      <c r="F11" s="48">
        <f t="shared" ref="F11:F14" si="1">D11+E11</f>
        <v>2732761906</v>
      </c>
      <c r="G11" s="31"/>
      <c r="H11" s="2"/>
    </row>
    <row r="12" spans="1:8" ht="42" customHeight="1" x14ac:dyDescent="0.2">
      <c r="A12" s="46" t="s">
        <v>22</v>
      </c>
      <c r="B12" s="47"/>
      <c r="C12" s="47" t="s">
        <v>33</v>
      </c>
      <c r="D12" s="48">
        <f>2705999610+27116700</f>
        <v>2733116310</v>
      </c>
      <c r="E12" s="48">
        <f>SUM(E13:E17)</f>
        <v>-354404</v>
      </c>
      <c r="F12" s="48">
        <f t="shared" si="1"/>
        <v>2732761906</v>
      </c>
      <c r="G12" s="31"/>
      <c r="H12" s="2"/>
    </row>
    <row r="13" spans="1:8" ht="35.450000000000003" customHeight="1" x14ac:dyDescent="0.2">
      <c r="A13" s="49" t="s">
        <v>39</v>
      </c>
      <c r="B13" s="49" t="s">
        <v>40</v>
      </c>
      <c r="C13" s="35" t="s">
        <v>38</v>
      </c>
      <c r="D13" s="50">
        <f>866238774</f>
        <v>866238774</v>
      </c>
      <c r="E13" s="50">
        <f>-62000</f>
        <v>-62000</v>
      </c>
      <c r="F13" s="50">
        <f t="shared" ref="F13" si="2">D13+E13</f>
        <v>866176774</v>
      </c>
      <c r="G13" s="7"/>
      <c r="H13" s="2"/>
    </row>
    <row r="14" spans="1:8" ht="76.150000000000006" customHeight="1" x14ac:dyDescent="0.2">
      <c r="A14" s="49" t="s">
        <v>23</v>
      </c>
      <c r="B14" s="49">
        <v>1020</v>
      </c>
      <c r="C14" s="35" t="s">
        <v>55</v>
      </c>
      <c r="D14" s="50">
        <f>1437687457+27116700</f>
        <v>1464804157</v>
      </c>
      <c r="E14" s="50">
        <v>-422279</v>
      </c>
      <c r="F14" s="50">
        <f t="shared" si="1"/>
        <v>1464381878</v>
      </c>
      <c r="G14" s="7"/>
      <c r="H14" s="7"/>
    </row>
    <row r="15" spans="1:8" ht="57.6" customHeight="1" x14ac:dyDescent="0.2">
      <c r="A15" s="49" t="s">
        <v>41</v>
      </c>
      <c r="B15" s="49" t="s">
        <v>42</v>
      </c>
      <c r="C15" s="35" t="s">
        <v>56</v>
      </c>
      <c r="D15" s="50">
        <f>151172576</f>
        <v>151172576</v>
      </c>
      <c r="E15" s="50">
        <f>42390+25000+4500+30000</f>
        <v>101890</v>
      </c>
      <c r="F15" s="50">
        <f t="shared" ref="F15:F16" si="3">D15+E15</f>
        <v>151274466</v>
      </c>
      <c r="G15" s="38"/>
      <c r="H15" s="7"/>
    </row>
    <row r="16" spans="1:8" ht="56.45" customHeight="1" x14ac:dyDescent="0.2">
      <c r="A16" s="49" t="s">
        <v>86</v>
      </c>
      <c r="B16" s="49" t="s">
        <v>87</v>
      </c>
      <c r="C16" s="35" t="s">
        <v>88</v>
      </c>
      <c r="D16" s="50">
        <v>114299605</v>
      </c>
      <c r="E16" s="50">
        <f>17985</f>
        <v>17985</v>
      </c>
      <c r="F16" s="50">
        <f t="shared" si="3"/>
        <v>114317590</v>
      </c>
      <c r="G16" s="38"/>
      <c r="H16" s="7"/>
    </row>
    <row r="17" spans="1:9" ht="42" customHeight="1" x14ac:dyDescent="0.2">
      <c r="A17" s="49" t="s">
        <v>67</v>
      </c>
      <c r="B17" s="49" t="s">
        <v>57</v>
      </c>
      <c r="C17" s="35" t="s">
        <v>58</v>
      </c>
      <c r="D17" s="50">
        <v>8731268</v>
      </c>
      <c r="E17" s="50">
        <f>10000</f>
        <v>10000</v>
      </c>
      <c r="F17" s="50">
        <f t="shared" ref="F17" si="4">D17+E17</f>
        <v>8741268</v>
      </c>
      <c r="G17" s="7"/>
      <c r="H17" s="7"/>
    </row>
    <row r="18" spans="1:9" ht="46.15" customHeight="1" x14ac:dyDescent="0.2">
      <c r="A18" s="46" t="s">
        <v>24</v>
      </c>
      <c r="B18" s="47"/>
      <c r="C18" s="47" t="s">
        <v>13</v>
      </c>
      <c r="D18" s="48">
        <f>D19</f>
        <v>400994402</v>
      </c>
      <c r="E18" s="48">
        <f>E19</f>
        <v>2594569</v>
      </c>
      <c r="F18" s="48">
        <f t="shared" ref="F18:F59" si="5">D18+E18</f>
        <v>403588971</v>
      </c>
      <c r="G18" s="31"/>
      <c r="H18" s="2"/>
    </row>
    <row r="19" spans="1:9" ht="45.6" customHeight="1" x14ac:dyDescent="0.2">
      <c r="A19" s="46" t="s">
        <v>25</v>
      </c>
      <c r="B19" s="47"/>
      <c r="C19" s="47" t="s">
        <v>13</v>
      </c>
      <c r="D19" s="48">
        <f>400640141+354261</f>
        <v>400994402</v>
      </c>
      <c r="E19" s="48">
        <f>SUM(E20:E23)</f>
        <v>2594569</v>
      </c>
      <c r="F19" s="48">
        <f t="shared" si="5"/>
        <v>403588971</v>
      </c>
      <c r="G19" s="38"/>
      <c r="H19" s="38"/>
    </row>
    <row r="20" spans="1:9" ht="40.15" customHeight="1" x14ac:dyDescent="0.2">
      <c r="A20" s="49" t="s">
        <v>26</v>
      </c>
      <c r="B20" s="49" t="s">
        <v>15</v>
      </c>
      <c r="C20" s="35" t="s">
        <v>14</v>
      </c>
      <c r="D20" s="50">
        <f>250559847</f>
        <v>250559847</v>
      </c>
      <c r="E20" s="50">
        <f>37000+372000+800000</f>
        <v>1209000</v>
      </c>
      <c r="F20" s="50">
        <f t="shared" si="5"/>
        <v>251768847</v>
      </c>
      <c r="G20" s="37"/>
      <c r="H20" s="37"/>
      <c r="I20" s="34"/>
    </row>
    <row r="21" spans="1:9" ht="56.25" x14ac:dyDescent="0.2">
      <c r="A21" s="49" t="s">
        <v>97</v>
      </c>
      <c r="B21" s="49" t="s">
        <v>98</v>
      </c>
      <c r="C21" s="35" t="s">
        <v>99</v>
      </c>
      <c r="D21" s="50">
        <v>26745140</v>
      </c>
      <c r="E21" s="50">
        <v>200000</v>
      </c>
      <c r="F21" s="50">
        <f t="shared" si="5"/>
        <v>26945140</v>
      </c>
      <c r="G21" s="37"/>
      <c r="H21" s="37"/>
      <c r="I21" s="34"/>
    </row>
    <row r="22" spans="1:9" ht="45" customHeight="1" x14ac:dyDescent="0.2">
      <c r="A22" s="49" t="s">
        <v>44</v>
      </c>
      <c r="B22" s="49" t="s">
        <v>45</v>
      </c>
      <c r="C22" s="35" t="s">
        <v>46</v>
      </c>
      <c r="D22" s="50">
        <f>17506472</f>
        <v>17506472</v>
      </c>
      <c r="E22" s="50">
        <f>-248431-78000</f>
        <v>-326431</v>
      </c>
      <c r="F22" s="50">
        <f t="shared" ref="F22:F35" si="6">D22+E22</f>
        <v>17180041</v>
      </c>
      <c r="G22" s="37"/>
      <c r="H22" s="37"/>
    </row>
    <row r="23" spans="1:9" ht="45" customHeight="1" x14ac:dyDescent="0.2">
      <c r="A23" s="49" t="s">
        <v>112</v>
      </c>
      <c r="B23" s="49" t="s">
        <v>84</v>
      </c>
      <c r="C23" s="35" t="s">
        <v>85</v>
      </c>
      <c r="D23" s="50">
        <v>0</v>
      </c>
      <c r="E23" s="50">
        <v>1512000</v>
      </c>
      <c r="F23" s="50">
        <f t="shared" si="6"/>
        <v>1512000</v>
      </c>
      <c r="G23" s="37"/>
      <c r="H23" s="37"/>
    </row>
    <row r="24" spans="1:9" ht="45" customHeight="1" x14ac:dyDescent="0.2">
      <c r="A24" s="46" t="s">
        <v>35</v>
      </c>
      <c r="B24" s="47"/>
      <c r="C24" s="47" t="str">
        <f>C25</f>
        <v>Департамент соціальної політики виконкому Криворізької міської рад</v>
      </c>
      <c r="D24" s="48">
        <f>D25</f>
        <v>425886089</v>
      </c>
      <c r="E24" s="48">
        <f>E25</f>
        <v>-831600</v>
      </c>
      <c r="F24" s="48">
        <f t="shared" ref="F24:F26" si="7">D24+E24</f>
        <v>425054489</v>
      </c>
      <c r="G24" s="37"/>
      <c r="H24" s="37"/>
    </row>
    <row r="25" spans="1:9" ht="45" customHeight="1" x14ac:dyDescent="0.2">
      <c r="A25" s="46" t="s">
        <v>36</v>
      </c>
      <c r="B25" s="47"/>
      <c r="C25" s="47" t="s">
        <v>78</v>
      </c>
      <c r="D25" s="48">
        <f>425886089</f>
        <v>425886089</v>
      </c>
      <c r="E25" s="48">
        <f>SUM(E26:E28)</f>
        <v>-831600</v>
      </c>
      <c r="F25" s="48">
        <f t="shared" si="7"/>
        <v>425054489</v>
      </c>
      <c r="G25" s="37"/>
      <c r="H25" s="37"/>
    </row>
    <row r="26" spans="1:9" ht="77.45" customHeight="1" x14ac:dyDescent="0.2">
      <c r="A26" s="49" t="s">
        <v>95</v>
      </c>
      <c r="B26" s="49" t="s">
        <v>96</v>
      </c>
      <c r="C26" s="67" t="s">
        <v>94</v>
      </c>
      <c r="D26" s="50">
        <v>1160511</v>
      </c>
      <c r="E26" s="50">
        <f>9800</f>
        <v>9800</v>
      </c>
      <c r="F26" s="50">
        <f t="shared" si="7"/>
        <v>1170311</v>
      </c>
      <c r="G26" s="37"/>
      <c r="H26" s="37"/>
    </row>
    <row r="27" spans="1:9" ht="45" customHeight="1" x14ac:dyDescent="0.2">
      <c r="A27" s="49" t="s">
        <v>80</v>
      </c>
      <c r="B27" s="49" t="s">
        <v>81</v>
      </c>
      <c r="C27" s="35" t="s">
        <v>79</v>
      </c>
      <c r="D27" s="50">
        <f>149623437</f>
        <v>149623437</v>
      </c>
      <c r="E27" s="50">
        <f>-5000-29500-9800-50000-75000-28000-124500-23700-545900</f>
        <v>-891400</v>
      </c>
      <c r="F27" s="50">
        <f t="shared" ref="F27:F30" si="8">D27+E27</f>
        <v>148732037</v>
      </c>
      <c r="G27" s="37"/>
      <c r="H27" s="37"/>
    </row>
    <row r="28" spans="1:9" ht="45" customHeight="1" x14ac:dyDescent="0.2">
      <c r="A28" s="49" t="s">
        <v>103</v>
      </c>
      <c r="B28" s="49" t="s">
        <v>68</v>
      </c>
      <c r="C28" s="35" t="s">
        <v>69</v>
      </c>
      <c r="D28" s="50">
        <v>85564</v>
      </c>
      <c r="E28" s="50">
        <f>E29</f>
        <v>50000</v>
      </c>
      <c r="F28" s="50">
        <f t="shared" si="8"/>
        <v>135564</v>
      </c>
      <c r="G28" s="37"/>
      <c r="H28" s="37"/>
    </row>
    <row r="29" spans="1:9" ht="117.6" customHeight="1" x14ac:dyDescent="0.2">
      <c r="A29" s="49"/>
      <c r="B29" s="49"/>
      <c r="C29" s="53" t="s">
        <v>70</v>
      </c>
      <c r="D29" s="54">
        <v>0</v>
      </c>
      <c r="E29" s="54">
        <f>E30</f>
        <v>50000</v>
      </c>
      <c r="F29" s="54">
        <f t="shared" si="8"/>
        <v>50000</v>
      </c>
      <c r="G29" s="37"/>
      <c r="H29" s="37"/>
    </row>
    <row r="30" spans="1:9" ht="53.45" customHeight="1" x14ac:dyDescent="0.2">
      <c r="A30" s="49"/>
      <c r="B30" s="49"/>
      <c r="C30" s="53" t="s">
        <v>104</v>
      </c>
      <c r="D30" s="54">
        <v>0</v>
      </c>
      <c r="E30" s="54">
        <f>50000</f>
        <v>50000</v>
      </c>
      <c r="F30" s="54">
        <f t="shared" si="8"/>
        <v>50000</v>
      </c>
      <c r="G30" s="37"/>
      <c r="H30" s="37"/>
    </row>
    <row r="31" spans="1:9" ht="45" customHeight="1" x14ac:dyDescent="0.2">
      <c r="A31" s="46" t="s">
        <v>59</v>
      </c>
      <c r="B31" s="47"/>
      <c r="C31" s="47" t="str">
        <f>C32</f>
        <v>Служба у справах дітей виконкому Криворізької міської ради</v>
      </c>
      <c r="D31" s="48">
        <f>D32</f>
        <v>18524720</v>
      </c>
      <c r="E31" s="48">
        <f>E32</f>
        <v>5000</v>
      </c>
      <c r="F31" s="48">
        <f t="shared" si="6"/>
        <v>18529720</v>
      </c>
      <c r="G31" s="37"/>
      <c r="H31" s="37"/>
    </row>
    <row r="32" spans="1:9" ht="45" customHeight="1" x14ac:dyDescent="0.2">
      <c r="A32" s="46" t="s">
        <v>60</v>
      </c>
      <c r="B32" s="47"/>
      <c r="C32" s="47" t="s">
        <v>61</v>
      </c>
      <c r="D32" s="48">
        <f>18524720</f>
        <v>18524720</v>
      </c>
      <c r="E32" s="48">
        <f>E33</f>
        <v>5000</v>
      </c>
      <c r="F32" s="48">
        <f t="shared" si="6"/>
        <v>18529720</v>
      </c>
      <c r="G32" s="37"/>
      <c r="H32" s="37"/>
    </row>
    <row r="33" spans="1:8" ht="45" customHeight="1" x14ac:dyDescent="0.2">
      <c r="A33" s="49" t="s">
        <v>73</v>
      </c>
      <c r="B33" s="49" t="s">
        <v>68</v>
      </c>
      <c r="C33" s="35" t="s">
        <v>69</v>
      </c>
      <c r="D33" s="50">
        <v>5000</v>
      </c>
      <c r="E33" s="50">
        <f>E34</f>
        <v>5000</v>
      </c>
      <c r="F33" s="50">
        <f t="shared" si="6"/>
        <v>10000</v>
      </c>
      <c r="G33" s="37"/>
      <c r="H33" s="37"/>
    </row>
    <row r="34" spans="1:8" ht="110.45" customHeight="1" x14ac:dyDescent="0.2">
      <c r="A34" s="49"/>
      <c r="B34" s="49"/>
      <c r="C34" s="53" t="s">
        <v>70</v>
      </c>
      <c r="D34" s="54">
        <v>5000</v>
      </c>
      <c r="E34" s="54">
        <f>E35</f>
        <v>5000</v>
      </c>
      <c r="F34" s="54">
        <f t="shared" si="6"/>
        <v>10000</v>
      </c>
      <c r="G34" s="37"/>
      <c r="H34" s="37"/>
    </row>
    <row r="35" spans="1:8" ht="54" customHeight="1" x14ac:dyDescent="0.2">
      <c r="A35" s="49"/>
      <c r="B35" s="49"/>
      <c r="C35" s="53" t="s">
        <v>82</v>
      </c>
      <c r="D35" s="54">
        <v>5000</v>
      </c>
      <c r="E35" s="54">
        <v>5000</v>
      </c>
      <c r="F35" s="54">
        <f t="shared" si="6"/>
        <v>10000</v>
      </c>
      <c r="G35" s="37"/>
      <c r="H35" s="37"/>
    </row>
    <row r="36" spans="1:8" ht="46.15" customHeight="1" x14ac:dyDescent="0.2">
      <c r="A36" s="52">
        <v>1000000</v>
      </c>
      <c r="B36" s="47"/>
      <c r="C36" s="47" t="s">
        <v>17</v>
      </c>
      <c r="D36" s="48">
        <f>D37</f>
        <v>270912860</v>
      </c>
      <c r="E36" s="48">
        <f>E37</f>
        <v>-49800</v>
      </c>
      <c r="F36" s="48">
        <f t="shared" ref="F36:F37" si="9">D36+E36</f>
        <v>270863060</v>
      </c>
      <c r="G36" s="38"/>
      <c r="H36" s="2"/>
    </row>
    <row r="37" spans="1:8" ht="43.15" customHeight="1" x14ac:dyDescent="0.2">
      <c r="A37" s="52">
        <v>1010000</v>
      </c>
      <c r="B37" s="47"/>
      <c r="C37" s="47" t="s">
        <v>17</v>
      </c>
      <c r="D37" s="48">
        <f>270912860</f>
        <v>270912860</v>
      </c>
      <c r="E37" s="48">
        <f>SUM(E38:E40)</f>
        <v>-49800</v>
      </c>
      <c r="F37" s="48">
        <f t="shared" si="9"/>
        <v>270863060</v>
      </c>
      <c r="G37" s="38"/>
      <c r="H37" s="2"/>
    </row>
    <row r="38" spans="1:8" ht="34.15" customHeight="1" x14ac:dyDescent="0.2">
      <c r="A38" s="42">
        <v>1014010</v>
      </c>
      <c r="B38" s="49" t="s">
        <v>92</v>
      </c>
      <c r="C38" s="35" t="s">
        <v>93</v>
      </c>
      <c r="D38" s="50">
        <v>28689468</v>
      </c>
      <c r="E38" s="50">
        <f>30000</f>
        <v>30000</v>
      </c>
      <c r="F38" s="50">
        <f>D38+E38</f>
        <v>28719468</v>
      </c>
      <c r="G38" s="38"/>
      <c r="H38" s="2"/>
    </row>
    <row r="39" spans="1:8" ht="40.15" customHeight="1" x14ac:dyDescent="0.2">
      <c r="A39" s="42">
        <v>1014082</v>
      </c>
      <c r="B39" s="49" t="s">
        <v>64</v>
      </c>
      <c r="C39" s="35" t="s">
        <v>63</v>
      </c>
      <c r="D39" s="50">
        <v>3588714</v>
      </c>
      <c r="E39" s="50">
        <f>-204300</f>
        <v>-204300</v>
      </c>
      <c r="F39" s="50">
        <f>D39+E39</f>
        <v>3384414</v>
      </c>
      <c r="G39" s="38"/>
      <c r="H39" s="2"/>
    </row>
    <row r="40" spans="1:8" ht="40.15" customHeight="1" x14ac:dyDescent="0.2">
      <c r="A40" s="49" t="s">
        <v>83</v>
      </c>
      <c r="B40" s="49" t="s">
        <v>68</v>
      </c>
      <c r="C40" s="35" t="s">
        <v>69</v>
      </c>
      <c r="D40" s="50">
        <v>497710</v>
      </c>
      <c r="E40" s="50">
        <f>E41</f>
        <v>124500</v>
      </c>
      <c r="F40" s="50">
        <f t="shared" ref="F40:F41" si="10">D40+E40</f>
        <v>622210</v>
      </c>
      <c r="G40" s="38"/>
      <c r="H40" s="2"/>
    </row>
    <row r="41" spans="1:8" ht="113.45" customHeight="1" x14ac:dyDescent="0.2">
      <c r="A41" s="49"/>
      <c r="B41" s="49"/>
      <c r="C41" s="53" t="s">
        <v>70</v>
      </c>
      <c r="D41" s="54">
        <f>112000</f>
        <v>112000</v>
      </c>
      <c r="E41" s="54">
        <f>SUM(E43:E44)</f>
        <v>124500</v>
      </c>
      <c r="F41" s="54">
        <f t="shared" si="10"/>
        <v>236500</v>
      </c>
      <c r="G41" s="38"/>
      <c r="H41" s="2"/>
    </row>
    <row r="42" spans="1:8" ht="40.15" customHeight="1" x14ac:dyDescent="0.2">
      <c r="A42" s="49"/>
      <c r="B42" s="49"/>
      <c r="C42" s="53" t="s">
        <v>100</v>
      </c>
      <c r="D42" s="54"/>
      <c r="E42" s="54"/>
      <c r="F42" s="54"/>
      <c r="G42" s="38"/>
      <c r="H42" s="2"/>
    </row>
    <row r="43" spans="1:8" ht="26.45" customHeight="1" x14ac:dyDescent="0.2">
      <c r="A43" s="49"/>
      <c r="B43" s="49"/>
      <c r="C43" s="53" t="s">
        <v>101</v>
      </c>
      <c r="D43" s="54">
        <v>112000</v>
      </c>
      <c r="E43" s="54">
        <v>84500</v>
      </c>
      <c r="F43" s="54">
        <f t="shared" ref="F43:F44" si="11">D43+E43</f>
        <v>196500</v>
      </c>
      <c r="G43" s="38"/>
      <c r="H43" s="2"/>
    </row>
    <row r="44" spans="1:8" ht="25.15" customHeight="1" x14ac:dyDescent="0.2">
      <c r="A44" s="49"/>
      <c r="B44" s="49"/>
      <c r="C44" s="53" t="s">
        <v>102</v>
      </c>
      <c r="D44" s="54">
        <v>0</v>
      </c>
      <c r="E44" s="54">
        <v>40000</v>
      </c>
      <c r="F44" s="54">
        <f t="shared" si="11"/>
        <v>40000</v>
      </c>
      <c r="G44" s="38"/>
      <c r="H44" s="2"/>
    </row>
    <row r="45" spans="1:8" ht="60" customHeight="1" x14ac:dyDescent="0.2">
      <c r="A45" s="46" t="s">
        <v>74</v>
      </c>
      <c r="B45" s="47"/>
      <c r="C45" s="47" t="str">
        <f>C46</f>
        <v>Департамент у справах сім'ї, молоді та спорту виконкому Криворізької  міської ради</v>
      </c>
      <c r="D45" s="48">
        <f>D46</f>
        <v>30133450</v>
      </c>
      <c r="E45" s="48">
        <f>E46</f>
        <v>132500</v>
      </c>
      <c r="F45" s="48">
        <f t="shared" ref="F45:F52" si="12">D45+E45</f>
        <v>30265950</v>
      </c>
      <c r="G45" s="38"/>
      <c r="H45" s="2"/>
    </row>
    <row r="46" spans="1:8" ht="63.6" customHeight="1" x14ac:dyDescent="0.2">
      <c r="A46" s="46" t="s">
        <v>75</v>
      </c>
      <c r="B46" s="47"/>
      <c r="C46" s="47" t="s">
        <v>77</v>
      </c>
      <c r="D46" s="48">
        <v>30133450</v>
      </c>
      <c r="E46" s="48">
        <f>SUM(E47:E48)</f>
        <v>132500</v>
      </c>
      <c r="F46" s="48">
        <f t="shared" si="12"/>
        <v>30265950</v>
      </c>
      <c r="G46" s="38"/>
      <c r="H46" s="2"/>
    </row>
    <row r="47" spans="1:8" ht="63.6" customHeight="1" x14ac:dyDescent="0.2">
      <c r="A47" s="49" t="s">
        <v>89</v>
      </c>
      <c r="B47" s="49" t="s">
        <v>90</v>
      </c>
      <c r="C47" s="35" t="s">
        <v>91</v>
      </c>
      <c r="D47" s="50">
        <v>675760</v>
      </c>
      <c r="E47" s="50">
        <f>75000</f>
        <v>75000</v>
      </c>
      <c r="F47" s="50">
        <f t="shared" ref="F47" si="13">D47+E47</f>
        <v>750760</v>
      </c>
      <c r="G47" s="38"/>
      <c r="H47" s="2"/>
    </row>
    <row r="48" spans="1:8" ht="40.15" customHeight="1" x14ac:dyDescent="0.2">
      <c r="A48" s="49" t="s">
        <v>76</v>
      </c>
      <c r="B48" s="49" t="s">
        <v>68</v>
      </c>
      <c r="C48" s="35" t="s">
        <v>69</v>
      </c>
      <c r="D48" s="50">
        <v>945628</v>
      </c>
      <c r="E48" s="50">
        <f>E49</f>
        <v>57500</v>
      </c>
      <c r="F48" s="50">
        <f t="shared" si="12"/>
        <v>1003128</v>
      </c>
      <c r="G48" s="38"/>
      <c r="H48" s="2"/>
    </row>
    <row r="49" spans="1:9" ht="114" customHeight="1" x14ac:dyDescent="0.2">
      <c r="A49" s="49"/>
      <c r="B49" s="49"/>
      <c r="C49" s="53" t="s">
        <v>70</v>
      </c>
      <c r="D49" s="54">
        <v>16500</v>
      </c>
      <c r="E49" s="54">
        <f>SUM(E51:E52)</f>
        <v>57500</v>
      </c>
      <c r="F49" s="54">
        <f t="shared" si="12"/>
        <v>74000</v>
      </c>
      <c r="G49" s="38"/>
      <c r="H49" s="2"/>
    </row>
    <row r="50" spans="1:9" ht="36.6" customHeight="1" x14ac:dyDescent="0.2">
      <c r="A50" s="49"/>
      <c r="B50" s="49"/>
      <c r="C50" s="53" t="s">
        <v>100</v>
      </c>
      <c r="D50" s="54"/>
      <c r="E50" s="54"/>
      <c r="F50" s="54"/>
      <c r="G50" s="38"/>
      <c r="H50" s="2"/>
    </row>
    <row r="51" spans="1:9" ht="27" customHeight="1" x14ac:dyDescent="0.2">
      <c r="A51" s="49"/>
      <c r="B51" s="49"/>
      <c r="C51" s="53" t="s">
        <v>101</v>
      </c>
      <c r="D51" s="54">
        <v>16500</v>
      </c>
      <c r="E51" s="54">
        <f>19500+8000</f>
        <v>27500</v>
      </c>
      <c r="F51" s="54">
        <f t="shared" ref="F51" si="14">D51+E51</f>
        <v>44000</v>
      </c>
      <c r="G51" s="38"/>
      <c r="H51" s="2"/>
    </row>
    <row r="52" spans="1:9" ht="24" customHeight="1" x14ac:dyDescent="0.2">
      <c r="A52" s="49"/>
      <c r="B52" s="49"/>
      <c r="C52" s="53" t="s">
        <v>102</v>
      </c>
      <c r="D52" s="54">
        <v>0</v>
      </c>
      <c r="E52" s="54">
        <f>10000+20000</f>
        <v>30000</v>
      </c>
      <c r="F52" s="54">
        <f t="shared" si="12"/>
        <v>30000</v>
      </c>
      <c r="G52" s="38"/>
      <c r="H52" s="2"/>
    </row>
    <row r="53" spans="1:9" ht="64.150000000000006" customHeight="1" x14ac:dyDescent="0.2">
      <c r="A53" s="52">
        <v>1200000</v>
      </c>
      <c r="B53" s="47"/>
      <c r="C53" s="47" t="s">
        <v>37</v>
      </c>
      <c r="D53" s="48">
        <f>D54</f>
        <v>830690133</v>
      </c>
      <c r="E53" s="48">
        <f>E54</f>
        <v>197960</v>
      </c>
      <c r="F53" s="48">
        <f t="shared" si="5"/>
        <v>830888093</v>
      </c>
      <c r="G53" s="31"/>
      <c r="H53" s="2"/>
    </row>
    <row r="54" spans="1:9" ht="59.45" customHeight="1" x14ac:dyDescent="0.2">
      <c r="A54" s="52">
        <v>1210000</v>
      </c>
      <c r="B54" s="47"/>
      <c r="C54" s="47" t="s">
        <v>37</v>
      </c>
      <c r="D54" s="48">
        <v>830690133</v>
      </c>
      <c r="E54" s="48">
        <f>E57</f>
        <v>197960</v>
      </c>
      <c r="F54" s="48">
        <f t="shared" si="5"/>
        <v>830888093</v>
      </c>
      <c r="G54" s="38"/>
      <c r="H54" s="2"/>
      <c r="I54" s="34"/>
    </row>
    <row r="55" spans="1:9" ht="44.45" hidden="1" customHeight="1" x14ac:dyDescent="0.2">
      <c r="A55" s="49" t="s">
        <v>47</v>
      </c>
      <c r="B55" s="49" t="s">
        <v>48</v>
      </c>
      <c r="C55" s="35" t="s">
        <v>49</v>
      </c>
      <c r="D55" s="50"/>
      <c r="E55" s="50"/>
      <c r="F55" s="50">
        <f>D55+E55</f>
        <v>0</v>
      </c>
      <c r="G55" s="7"/>
      <c r="H55" s="2"/>
    </row>
    <row r="56" spans="1:9" ht="39" hidden="1" customHeight="1" x14ac:dyDescent="0.2">
      <c r="A56" s="49">
        <v>1216030</v>
      </c>
      <c r="B56" s="49">
        <v>6030</v>
      </c>
      <c r="C56" s="35" t="s">
        <v>27</v>
      </c>
      <c r="D56" s="50"/>
      <c r="E56" s="50"/>
      <c r="F56" s="50">
        <f>D56+E56</f>
        <v>0</v>
      </c>
      <c r="G56" s="31"/>
      <c r="H56" s="2"/>
    </row>
    <row r="57" spans="1:9" ht="39" customHeight="1" x14ac:dyDescent="0.2">
      <c r="A57" s="49" t="s">
        <v>114</v>
      </c>
      <c r="B57" s="49" t="s">
        <v>115</v>
      </c>
      <c r="C57" s="35" t="s">
        <v>116</v>
      </c>
      <c r="D57" s="50">
        <v>100000</v>
      </c>
      <c r="E57" s="50">
        <v>197960</v>
      </c>
      <c r="F57" s="50">
        <f t="shared" ref="F57" si="15">D57+E57</f>
        <v>297960</v>
      </c>
      <c r="G57" s="31"/>
      <c r="H57" s="2"/>
    </row>
    <row r="58" spans="1:9" ht="43.9" customHeight="1" x14ac:dyDescent="0.3">
      <c r="A58" s="43"/>
      <c r="B58" s="43"/>
      <c r="C58" s="44" t="s">
        <v>8</v>
      </c>
      <c r="D58" s="45">
        <v>1397982162</v>
      </c>
      <c r="E58" s="45">
        <f>E60+E75+E84+E89+E94+E99</f>
        <v>5615772</v>
      </c>
      <c r="F58" s="45">
        <f t="shared" si="5"/>
        <v>1403597934</v>
      </c>
      <c r="G58" s="7"/>
      <c r="H58" s="2"/>
    </row>
    <row r="59" spans="1:9" ht="27.6" customHeight="1" x14ac:dyDescent="0.3">
      <c r="A59" s="43"/>
      <c r="B59" s="43"/>
      <c r="C59" s="55" t="s">
        <v>6</v>
      </c>
      <c r="D59" s="56">
        <v>1181763772</v>
      </c>
      <c r="E59" s="56">
        <f>E62+E77+E86+E91+E101</f>
        <v>5305775</v>
      </c>
      <c r="F59" s="56">
        <f t="shared" si="5"/>
        <v>1187069547</v>
      </c>
      <c r="G59" s="7"/>
      <c r="H59" s="2"/>
    </row>
    <row r="60" spans="1:9" ht="46.9" customHeight="1" x14ac:dyDescent="0.2">
      <c r="A60" s="46" t="s">
        <v>21</v>
      </c>
      <c r="B60" s="47"/>
      <c r="C60" s="47" t="s">
        <v>33</v>
      </c>
      <c r="D60" s="48">
        <f>D61</f>
        <v>268526678</v>
      </c>
      <c r="E60" s="48">
        <f>E61</f>
        <v>900304</v>
      </c>
      <c r="F60" s="48">
        <f t="shared" ref="F60:F79" si="16">D60+E60</f>
        <v>269426982</v>
      </c>
      <c r="G60" s="7"/>
      <c r="H60" s="7"/>
    </row>
    <row r="61" spans="1:9" ht="41.45" customHeight="1" x14ac:dyDescent="0.2">
      <c r="A61" s="46" t="s">
        <v>22</v>
      </c>
      <c r="B61" s="47"/>
      <c r="C61" s="47" t="s">
        <v>33</v>
      </c>
      <c r="D61" s="48">
        <v>268526678</v>
      </c>
      <c r="E61" s="48">
        <f>E63+E65+E67+E69+E73+E71</f>
        <v>900304</v>
      </c>
      <c r="F61" s="48">
        <f t="shared" si="16"/>
        <v>269426982</v>
      </c>
      <c r="G61" s="7"/>
      <c r="H61" s="7"/>
    </row>
    <row r="62" spans="1:9" ht="27.6" customHeight="1" x14ac:dyDescent="0.2">
      <c r="A62" s="57"/>
      <c r="B62" s="58"/>
      <c r="C62" s="58" t="s">
        <v>6</v>
      </c>
      <c r="D62" s="59">
        <v>153972676</v>
      </c>
      <c r="E62" s="59">
        <f>E64+E66+E68+E70+E74+E71</f>
        <v>900304</v>
      </c>
      <c r="F62" s="59">
        <f t="shared" si="16"/>
        <v>154872980</v>
      </c>
      <c r="G62" s="7"/>
      <c r="H62" s="7"/>
    </row>
    <row r="63" spans="1:9" ht="30" customHeight="1" x14ac:dyDescent="0.2">
      <c r="A63" s="49" t="s">
        <v>39</v>
      </c>
      <c r="B63" s="49" t="s">
        <v>40</v>
      </c>
      <c r="C63" s="35" t="s">
        <v>38</v>
      </c>
      <c r="D63" s="50">
        <v>46359351</v>
      </c>
      <c r="E63" s="50">
        <f>E64</f>
        <v>-26000</v>
      </c>
      <c r="F63" s="50">
        <f t="shared" ref="F63:F64" si="17">D63+E63</f>
        <v>46333351</v>
      </c>
      <c r="G63" s="7"/>
      <c r="H63" s="7"/>
    </row>
    <row r="64" spans="1:9" ht="24" customHeight="1" x14ac:dyDescent="0.2">
      <c r="A64" s="60"/>
      <c r="B64" s="60"/>
      <c r="C64" s="51" t="s">
        <v>6</v>
      </c>
      <c r="D64" s="54">
        <v>3977076</v>
      </c>
      <c r="E64" s="54">
        <f>-26000</f>
        <v>-26000</v>
      </c>
      <c r="F64" s="54">
        <f t="shared" si="17"/>
        <v>3951076</v>
      </c>
      <c r="G64" s="7"/>
      <c r="H64" s="7"/>
    </row>
    <row r="65" spans="1:8" ht="74.45" customHeight="1" x14ac:dyDescent="0.2">
      <c r="A65" s="49" t="s">
        <v>23</v>
      </c>
      <c r="B65" s="49">
        <v>1020</v>
      </c>
      <c r="C65" s="35" t="s">
        <v>55</v>
      </c>
      <c r="D65" s="50">
        <v>56922405</v>
      </c>
      <c r="E65" s="50">
        <f>E66</f>
        <v>150033</v>
      </c>
      <c r="F65" s="50">
        <f t="shared" si="16"/>
        <v>57072438</v>
      </c>
      <c r="G65" s="38"/>
      <c r="H65" s="7"/>
    </row>
    <row r="66" spans="1:8" ht="23.25" customHeight="1" x14ac:dyDescent="0.2">
      <c r="A66" s="60"/>
      <c r="B66" s="60"/>
      <c r="C66" s="51" t="s">
        <v>6</v>
      </c>
      <c r="D66" s="54">
        <v>3696272</v>
      </c>
      <c r="E66" s="54">
        <f>47633+25000+24900+52500</f>
        <v>150033</v>
      </c>
      <c r="F66" s="54">
        <f t="shared" si="16"/>
        <v>3846305</v>
      </c>
      <c r="G66" s="7"/>
      <c r="H66" s="7"/>
    </row>
    <row r="67" spans="1:8" ht="58.15" customHeight="1" x14ac:dyDescent="0.2">
      <c r="A67" s="49" t="s">
        <v>41</v>
      </c>
      <c r="B67" s="49" t="s">
        <v>42</v>
      </c>
      <c r="C67" s="35" t="s">
        <v>56</v>
      </c>
      <c r="D67" s="50">
        <v>3246244</v>
      </c>
      <c r="E67" s="50">
        <f>E68</f>
        <v>306500</v>
      </c>
      <c r="F67" s="50">
        <f t="shared" ref="F67:F68" si="18">D67+E67</f>
        <v>3552744</v>
      </c>
      <c r="G67" s="38"/>
      <c r="H67" s="38"/>
    </row>
    <row r="68" spans="1:8" ht="24" customHeight="1" x14ac:dyDescent="0.2">
      <c r="A68" s="49"/>
      <c r="B68" s="49"/>
      <c r="C68" s="51" t="s">
        <v>6</v>
      </c>
      <c r="D68" s="54">
        <v>1260688</v>
      </c>
      <c r="E68" s="54">
        <f>80000+6500+220000</f>
        <v>306500</v>
      </c>
      <c r="F68" s="54">
        <f t="shared" si="18"/>
        <v>1567188</v>
      </c>
      <c r="G68" s="40"/>
      <c r="H68" s="40"/>
    </row>
    <row r="69" spans="1:8" ht="57" customHeight="1" x14ac:dyDescent="0.2">
      <c r="A69" s="49" t="s">
        <v>86</v>
      </c>
      <c r="B69" s="49" t="s">
        <v>87</v>
      </c>
      <c r="C69" s="35" t="s">
        <v>88</v>
      </c>
      <c r="D69" s="50">
        <v>4202959</v>
      </c>
      <c r="E69" s="50">
        <f>E70</f>
        <v>89771</v>
      </c>
      <c r="F69" s="50">
        <f>D69+E69</f>
        <v>4292730</v>
      </c>
      <c r="G69" s="40"/>
      <c r="H69" s="40"/>
    </row>
    <row r="70" spans="1:8" ht="21" customHeight="1" x14ac:dyDescent="0.2">
      <c r="A70" s="49"/>
      <c r="B70" s="49"/>
      <c r="C70" s="51" t="s">
        <v>6</v>
      </c>
      <c r="D70" s="54">
        <v>0</v>
      </c>
      <c r="E70" s="54">
        <f>9771+60000+20000</f>
        <v>89771</v>
      </c>
      <c r="F70" s="54">
        <f t="shared" ref="F70" si="19">D70+E70</f>
        <v>89771</v>
      </c>
      <c r="G70" s="40"/>
      <c r="H70" s="40"/>
    </row>
    <row r="71" spans="1:8" ht="40.15" customHeight="1" x14ac:dyDescent="0.2">
      <c r="A71" s="49" t="s">
        <v>62</v>
      </c>
      <c r="B71" s="49" t="s">
        <v>31</v>
      </c>
      <c r="C71" s="35" t="s">
        <v>30</v>
      </c>
      <c r="D71" s="50">
        <f>D72</f>
        <v>68571932</v>
      </c>
      <c r="E71" s="50">
        <f>E72</f>
        <v>155000</v>
      </c>
      <c r="F71" s="50">
        <f>D71+E71</f>
        <v>68726932</v>
      </c>
      <c r="G71" s="40"/>
      <c r="H71" s="40"/>
    </row>
    <row r="72" spans="1:8" ht="21" customHeight="1" x14ac:dyDescent="0.2">
      <c r="A72" s="49"/>
      <c r="B72" s="49"/>
      <c r="C72" s="51" t="s">
        <v>6</v>
      </c>
      <c r="D72" s="54">
        <v>68571932</v>
      </c>
      <c r="E72" s="54">
        <f>155000</f>
        <v>155000</v>
      </c>
      <c r="F72" s="54">
        <f t="shared" ref="F72" si="20">D72+E72</f>
        <v>68726932</v>
      </c>
      <c r="G72" s="40"/>
      <c r="H72" s="40"/>
    </row>
    <row r="73" spans="1:8" ht="43.15" customHeight="1" x14ac:dyDescent="0.2">
      <c r="A73" s="49" t="s">
        <v>67</v>
      </c>
      <c r="B73" s="49" t="s">
        <v>57</v>
      </c>
      <c r="C73" s="35" t="s">
        <v>58</v>
      </c>
      <c r="D73" s="50">
        <f>D74</f>
        <v>4250068</v>
      </c>
      <c r="E73" s="50">
        <f>E74</f>
        <v>225000</v>
      </c>
      <c r="F73" s="50">
        <f t="shared" ref="F73" si="21">D73+E73</f>
        <v>4475068</v>
      </c>
      <c r="G73" s="40"/>
      <c r="H73" s="40"/>
    </row>
    <row r="74" spans="1:8" ht="21" customHeight="1" x14ac:dyDescent="0.2">
      <c r="A74" s="49"/>
      <c r="B74" s="49"/>
      <c r="C74" s="51" t="s">
        <v>6</v>
      </c>
      <c r="D74" s="54">
        <v>4250068</v>
      </c>
      <c r="E74" s="54">
        <f>225000</f>
        <v>225000</v>
      </c>
      <c r="F74" s="54">
        <f t="shared" ref="F74" si="22">D74+E74</f>
        <v>4475068</v>
      </c>
      <c r="G74" s="40"/>
      <c r="H74" s="40"/>
    </row>
    <row r="75" spans="1:8" ht="41.25" customHeight="1" x14ac:dyDescent="0.2">
      <c r="A75" s="46" t="s">
        <v>24</v>
      </c>
      <c r="B75" s="47"/>
      <c r="C75" s="47" t="s">
        <v>13</v>
      </c>
      <c r="D75" s="48">
        <f>D76</f>
        <v>87409947</v>
      </c>
      <c r="E75" s="48">
        <f>E76</f>
        <v>4405431</v>
      </c>
      <c r="F75" s="48">
        <f t="shared" si="16"/>
        <v>91815378</v>
      </c>
      <c r="G75" s="7"/>
      <c r="H75" s="7"/>
    </row>
    <row r="76" spans="1:8" ht="36.75" customHeight="1" x14ac:dyDescent="0.2">
      <c r="A76" s="46" t="s">
        <v>25</v>
      </c>
      <c r="B76" s="47"/>
      <c r="C76" s="47" t="s">
        <v>13</v>
      </c>
      <c r="D76" s="48">
        <f>87409947</f>
        <v>87409947</v>
      </c>
      <c r="E76" s="48">
        <f>E78+E80+E82</f>
        <v>4405431</v>
      </c>
      <c r="F76" s="48">
        <f t="shared" si="16"/>
        <v>91815378</v>
      </c>
      <c r="G76" s="7"/>
      <c r="H76" s="7"/>
    </row>
    <row r="77" spans="1:8" ht="23.25" customHeight="1" x14ac:dyDescent="0.2">
      <c r="A77" s="57"/>
      <c r="B77" s="58"/>
      <c r="C77" s="58" t="s">
        <v>6</v>
      </c>
      <c r="D77" s="59">
        <v>87229947</v>
      </c>
      <c r="E77" s="59">
        <f>E79+E81+E83</f>
        <v>4405431</v>
      </c>
      <c r="F77" s="59">
        <f t="shared" si="16"/>
        <v>91635378</v>
      </c>
      <c r="G77" s="7"/>
      <c r="H77" s="7"/>
    </row>
    <row r="78" spans="1:8" ht="47.45" customHeight="1" x14ac:dyDescent="0.2">
      <c r="A78" s="49" t="s">
        <v>26</v>
      </c>
      <c r="B78" s="49" t="s">
        <v>15</v>
      </c>
      <c r="C78" s="35" t="s">
        <v>14</v>
      </c>
      <c r="D78" s="50">
        <v>37174999</v>
      </c>
      <c r="E78" s="50">
        <f>E79</f>
        <v>6259431</v>
      </c>
      <c r="F78" s="50">
        <f t="shared" si="16"/>
        <v>43434430</v>
      </c>
      <c r="G78" s="38"/>
      <c r="H78" s="7"/>
    </row>
    <row r="79" spans="1:8" ht="23.25" customHeight="1" x14ac:dyDescent="0.2">
      <c r="A79" s="60"/>
      <c r="B79" s="60"/>
      <c r="C79" s="51" t="s">
        <v>6</v>
      </c>
      <c r="D79" s="54">
        <v>37174999</v>
      </c>
      <c r="E79" s="54">
        <f>181431+6000000+78000</f>
        <v>6259431</v>
      </c>
      <c r="F79" s="54">
        <f t="shared" si="16"/>
        <v>43434430</v>
      </c>
      <c r="G79" s="7"/>
      <c r="H79" s="7"/>
    </row>
    <row r="80" spans="1:8" ht="58.15" customHeight="1" x14ac:dyDescent="0.2">
      <c r="A80" s="49" t="s">
        <v>97</v>
      </c>
      <c r="B80" s="49" t="s">
        <v>98</v>
      </c>
      <c r="C80" s="35" t="s">
        <v>99</v>
      </c>
      <c r="D80" s="50">
        <v>0</v>
      </c>
      <c r="E80" s="50">
        <f>E81</f>
        <v>30000</v>
      </c>
      <c r="F80" s="50">
        <f t="shared" ref="F80:F81" si="23">D80+E80</f>
        <v>30000</v>
      </c>
      <c r="G80" s="38"/>
      <c r="H80" s="7"/>
    </row>
    <row r="81" spans="1:8" ht="23.25" customHeight="1" x14ac:dyDescent="0.2">
      <c r="A81" s="60"/>
      <c r="B81" s="60"/>
      <c r="C81" s="51" t="s">
        <v>6</v>
      </c>
      <c r="D81" s="54">
        <v>0</v>
      </c>
      <c r="E81" s="54">
        <v>30000</v>
      </c>
      <c r="F81" s="54">
        <f t="shared" si="23"/>
        <v>30000</v>
      </c>
      <c r="G81" s="7"/>
      <c r="H81" s="7"/>
    </row>
    <row r="82" spans="1:8" ht="37.5" x14ac:dyDescent="0.2">
      <c r="A82" s="49" t="s">
        <v>113</v>
      </c>
      <c r="B82" s="49" t="s">
        <v>110</v>
      </c>
      <c r="C82" s="35" t="s">
        <v>111</v>
      </c>
      <c r="D82" s="50">
        <f>D83</f>
        <v>24600000</v>
      </c>
      <c r="E82" s="50">
        <f>E83</f>
        <v>-1884000</v>
      </c>
      <c r="F82" s="50">
        <f t="shared" ref="F82:F83" si="24">D82+E82</f>
        <v>22716000</v>
      </c>
      <c r="G82" s="7"/>
      <c r="H82" s="7"/>
    </row>
    <row r="83" spans="1:8" ht="23.25" customHeight="1" x14ac:dyDescent="0.2">
      <c r="A83" s="60"/>
      <c r="B83" s="60"/>
      <c r="C83" s="51" t="s">
        <v>6</v>
      </c>
      <c r="D83" s="54">
        <v>24600000</v>
      </c>
      <c r="E83" s="54">
        <v>-1884000</v>
      </c>
      <c r="F83" s="54">
        <f t="shared" si="24"/>
        <v>22716000</v>
      </c>
      <c r="G83" s="7"/>
      <c r="H83" s="7"/>
    </row>
    <row r="84" spans="1:8" ht="43.15" customHeight="1" x14ac:dyDescent="0.2">
      <c r="A84" s="52">
        <v>1000000</v>
      </c>
      <c r="B84" s="47"/>
      <c r="C84" s="47" t="s">
        <v>17</v>
      </c>
      <c r="D84" s="48">
        <f>D85</f>
        <v>36211731</v>
      </c>
      <c r="E84" s="48">
        <f>E85</f>
        <v>198000</v>
      </c>
      <c r="F84" s="48">
        <f t="shared" ref="F84:F86" si="25">D84+E84</f>
        <v>36409731</v>
      </c>
      <c r="G84" s="7"/>
      <c r="H84" s="7"/>
    </row>
    <row r="85" spans="1:8" ht="38.450000000000003" customHeight="1" x14ac:dyDescent="0.2">
      <c r="A85" s="52">
        <v>1010000</v>
      </c>
      <c r="B85" s="47"/>
      <c r="C85" s="47" t="s">
        <v>17</v>
      </c>
      <c r="D85" s="48">
        <v>36211731</v>
      </c>
      <c r="E85" s="48">
        <f>E87</f>
        <v>198000</v>
      </c>
      <c r="F85" s="48">
        <f t="shared" si="25"/>
        <v>36409731</v>
      </c>
      <c r="G85" s="7"/>
      <c r="H85" s="7"/>
    </row>
    <row r="86" spans="1:8" ht="23.25" customHeight="1" x14ac:dyDescent="0.2">
      <c r="A86" s="57"/>
      <c r="B86" s="58"/>
      <c r="C86" s="58" t="s">
        <v>6</v>
      </c>
      <c r="D86" s="59">
        <v>23201987</v>
      </c>
      <c r="E86" s="59">
        <f>E88</f>
        <v>198000</v>
      </c>
      <c r="F86" s="59">
        <f t="shared" si="25"/>
        <v>23399987</v>
      </c>
      <c r="G86" s="7"/>
      <c r="H86" s="7"/>
    </row>
    <row r="87" spans="1:8" ht="64.150000000000006" customHeight="1" x14ac:dyDescent="0.2">
      <c r="A87" s="49" t="s">
        <v>105</v>
      </c>
      <c r="B87" s="49" t="s">
        <v>106</v>
      </c>
      <c r="C87" s="35" t="s">
        <v>107</v>
      </c>
      <c r="D87" s="50">
        <v>3711920</v>
      </c>
      <c r="E87" s="50">
        <f>E88</f>
        <v>198000</v>
      </c>
      <c r="F87" s="50">
        <f t="shared" ref="F87:F88" si="26">D87+E87</f>
        <v>3909920</v>
      </c>
      <c r="G87" s="7"/>
      <c r="H87" s="7"/>
    </row>
    <row r="88" spans="1:8" ht="23.25" customHeight="1" x14ac:dyDescent="0.2">
      <c r="A88" s="60"/>
      <c r="B88" s="60"/>
      <c r="C88" s="51" t="s">
        <v>6</v>
      </c>
      <c r="D88" s="54">
        <v>597900</v>
      </c>
      <c r="E88" s="54">
        <f>198000</f>
        <v>198000</v>
      </c>
      <c r="F88" s="54">
        <f t="shared" si="26"/>
        <v>795900</v>
      </c>
      <c r="G88" s="7"/>
      <c r="H88" s="7"/>
    </row>
    <row r="89" spans="1:8" ht="56.25" customHeight="1" x14ac:dyDescent="0.2">
      <c r="A89" s="52">
        <v>1200000</v>
      </c>
      <c r="B89" s="47"/>
      <c r="C89" s="47" t="s">
        <v>37</v>
      </c>
      <c r="D89" s="48">
        <f>D90</f>
        <v>455221311</v>
      </c>
      <c r="E89" s="48">
        <f>E90</f>
        <v>-197960</v>
      </c>
      <c r="F89" s="48">
        <f t="shared" ref="F89:F90" si="27">D89+E89</f>
        <v>455023351</v>
      </c>
      <c r="G89" s="7"/>
      <c r="H89" s="7"/>
    </row>
    <row r="90" spans="1:8" ht="56.25" customHeight="1" x14ac:dyDescent="0.2">
      <c r="A90" s="52">
        <v>1210000</v>
      </c>
      <c r="B90" s="47"/>
      <c r="C90" s="47" t="s">
        <v>37</v>
      </c>
      <c r="D90" s="48">
        <v>455221311</v>
      </c>
      <c r="E90" s="48">
        <f>E92</f>
        <v>-197960</v>
      </c>
      <c r="F90" s="48">
        <f t="shared" si="27"/>
        <v>455023351</v>
      </c>
      <c r="G90" s="7"/>
      <c r="H90" s="7"/>
    </row>
    <row r="91" spans="1:8" ht="23.25" customHeight="1" x14ac:dyDescent="0.2">
      <c r="A91" s="57"/>
      <c r="B91" s="58"/>
      <c r="C91" s="58" t="s">
        <v>6</v>
      </c>
      <c r="D91" s="59">
        <v>413845792</v>
      </c>
      <c r="E91" s="59">
        <f>E93</f>
        <v>-197960</v>
      </c>
      <c r="F91" s="59">
        <f t="shared" ref="F91" si="28">D91+E91</f>
        <v>413647832</v>
      </c>
      <c r="G91" s="7"/>
      <c r="H91" s="7"/>
    </row>
    <row r="92" spans="1:8" ht="36" customHeight="1" x14ac:dyDescent="0.2">
      <c r="A92" s="49" t="s">
        <v>43</v>
      </c>
      <c r="B92" s="49" t="s">
        <v>28</v>
      </c>
      <c r="C92" s="35" t="s">
        <v>29</v>
      </c>
      <c r="D92" s="50">
        <f>D93</f>
        <v>254088995</v>
      </c>
      <c r="E92" s="50">
        <f>E93</f>
        <v>-197960</v>
      </c>
      <c r="F92" s="50">
        <f t="shared" ref="F92:F93" si="29">D92+E92</f>
        <v>253891035</v>
      </c>
      <c r="G92" s="7"/>
      <c r="H92" s="7"/>
    </row>
    <row r="93" spans="1:8" ht="23.25" customHeight="1" x14ac:dyDescent="0.2">
      <c r="A93" s="60"/>
      <c r="B93" s="60"/>
      <c r="C93" s="51" t="s">
        <v>6</v>
      </c>
      <c r="D93" s="54">
        <v>254088995</v>
      </c>
      <c r="E93" s="54">
        <v>-197960</v>
      </c>
      <c r="F93" s="54">
        <f t="shared" si="29"/>
        <v>253891035</v>
      </c>
      <c r="G93" s="7"/>
      <c r="H93" s="7"/>
    </row>
    <row r="94" spans="1:8" ht="47.45" customHeight="1" x14ac:dyDescent="0.2">
      <c r="A94" s="52">
        <v>1400000</v>
      </c>
      <c r="B94" s="47"/>
      <c r="C94" s="47" t="str">
        <f>C95</f>
        <v>Інспекція з благоустрою виконкому Криворізької міської ради</v>
      </c>
      <c r="D94" s="48">
        <f>D95</f>
        <v>3359694</v>
      </c>
      <c r="E94" s="48">
        <f>E95</f>
        <v>309997</v>
      </c>
      <c r="F94" s="48">
        <f t="shared" ref="F94:F98" si="30">D94+E94</f>
        <v>3669691</v>
      </c>
      <c r="G94" s="7"/>
      <c r="H94" s="7"/>
    </row>
    <row r="95" spans="1:8" ht="43.15" customHeight="1" x14ac:dyDescent="0.2">
      <c r="A95" s="52">
        <v>1410000</v>
      </c>
      <c r="B95" s="47"/>
      <c r="C95" s="47" t="s">
        <v>71</v>
      </c>
      <c r="D95" s="48">
        <v>3359694</v>
      </c>
      <c r="E95" s="48">
        <f>E96</f>
        <v>309997</v>
      </c>
      <c r="F95" s="48">
        <f t="shared" si="30"/>
        <v>3669691</v>
      </c>
      <c r="G95" s="7"/>
      <c r="H95" s="7"/>
    </row>
    <row r="96" spans="1:8" ht="168.6" customHeight="1" x14ac:dyDescent="0.2">
      <c r="A96" s="49">
        <v>1417691</v>
      </c>
      <c r="B96" s="49">
        <v>7691</v>
      </c>
      <c r="C96" s="35" t="s">
        <v>34</v>
      </c>
      <c r="D96" s="50">
        <v>3359694</v>
      </c>
      <c r="E96" s="50">
        <f>SUM(E97:E98)</f>
        <v>309997</v>
      </c>
      <c r="F96" s="50">
        <f t="shared" si="30"/>
        <v>3669691</v>
      </c>
      <c r="G96" s="7"/>
      <c r="H96" s="7"/>
    </row>
    <row r="97" spans="1:11" ht="23.25" customHeight="1" x14ac:dyDescent="0.2">
      <c r="A97" s="60"/>
      <c r="B97" s="60"/>
      <c r="C97" s="51" t="s">
        <v>16</v>
      </c>
      <c r="D97" s="54">
        <v>1440285</v>
      </c>
      <c r="E97" s="54">
        <f>270390</f>
        <v>270390</v>
      </c>
      <c r="F97" s="54">
        <f t="shared" si="30"/>
        <v>1710675</v>
      </c>
      <c r="G97" s="7"/>
      <c r="H97" s="7"/>
    </row>
    <row r="98" spans="1:11" ht="23.25" customHeight="1" x14ac:dyDescent="0.2">
      <c r="A98" s="60"/>
      <c r="B98" s="60"/>
      <c r="C98" s="51" t="s">
        <v>72</v>
      </c>
      <c r="D98" s="54">
        <v>1919409</v>
      </c>
      <c r="E98" s="54">
        <f>39607</f>
        <v>39607</v>
      </c>
      <c r="F98" s="54">
        <f t="shared" si="30"/>
        <v>1959016</v>
      </c>
      <c r="G98" s="7"/>
      <c r="H98" s="7"/>
    </row>
    <row r="99" spans="1:11" ht="57" customHeight="1" x14ac:dyDescent="0.2">
      <c r="A99" s="52">
        <v>1500000</v>
      </c>
      <c r="B99" s="47"/>
      <c r="C99" s="47" t="s">
        <v>11</v>
      </c>
      <c r="D99" s="48">
        <f>D100</f>
        <v>266347520</v>
      </c>
      <c r="E99" s="48">
        <f>E100</f>
        <v>0</v>
      </c>
      <c r="F99" s="48">
        <f t="shared" ref="F99:F101" si="31">D99+E99</f>
        <v>266347520</v>
      </c>
      <c r="G99" s="7"/>
      <c r="H99" s="7"/>
    </row>
    <row r="100" spans="1:11" ht="54.6" customHeight="1" x14ac:dyDescent="0.2">
      <c r="A100" s="52">
        <v>1510000</v>
      </c>
      <c r="B100" s="47"/>
      <c r="C100" s="47" t="s">
        <v>11</v>
      </c>
      <c r="D100" s="48">
        <v>266347520</v>
      </c>
      <c r="E100" s="48">
        <f>E102+E104</f>
        <v>0</v>
      </c>
      <c r="F100" s="48">
        <f t="shared" si="31"/>
        <v>266347520</v>
      </c>
      <c r="G100" s="31"/>
      <c r="H100" s="7"/>
    </row>
    <row r="101" spans="1:11" ht="24.75" customHeight="1" x14ac:dyDescent="0.2">
      <c r="A101" s="57"/>
      <c r="B101" s="58"/>
      <c r="C101" s="58" t="s">
        <v>6</v>
      </c>
      <c r="D101" s="59">
        <v>238444520</v>
      </c>
      <c r="E101" s="59">
        <f>E103+E105</f>
        <v>0</v>
      </c>
      <c r="F101" s="59">
        <f t="shared" si="31"/>
        <v>238444520</v>
      </c>
      <c r="G101" s="7"/>
      <c r="H101" s="7"/>
    </row>
    <row r="102" spans="1:11" ht="36" customHeight="1" x14ac:dyDescent="0.2">
      <c r="A102" s="49" t="s">
        <v>108</v>
      </c>
      <c r="B102" s="49" t="s">
        <v>28</v>
      </c>
      <c r="C102" s="35" t="s">
        <v>29</v>
      </c>
      <c r="D102" s="50">
        <f>D103</f>
        <v>75009720</v>
      </c>
      <c r="E102" s="50">
        <f>E103</f>
        <v>245000</v>
      </c>
      <c r="F102" s="50">
        <f t="shared" ref="F102:F103" si="32">D102+E102</f>
        <v>75254720</v>
      </c>
      <c r="G102" s="31"/>
      <c r="H102" s="7"/>
    </row>
    <row r="103" spans="1:11" ht="26.45" customHeight="1" x14ac:dyDescent="0.2">
      <c r="A103" s="60"/>
      <c r="B103" s="60"/>
      <c r="C103" s="51" t="s">
        <v>6</v>
      </c>
      <c r="D103" s="54">
        <v>75009720</v>
      </c>
      <c r="E103" s="54">
        <v>245000</v>
      </c>
      <c r="F103" s="54">
        <f t="shared" si="32"/>
        <v>75254720</v>
      </c>
      <c r="G103" s="7"/>
      <c r="H103" s="7"/>
    </row>
    <row r="104" spans="1:11" ht="39.6" customHeight="1" x14ac:dyDescent="0.2">
      <c r="A104" s="49" t="s">
        <v>109</v>
      </c>
      <c r="B104" s="49" t="s">
        <v>110</v>
      </c>
      <c r="C104" s="35" t="s">
        <v>111</v>
      </c>
      <c r="D104" s="50">
        <f>D105</f>
        <v>125803300</v>
      </c>
      <c r="E104" s="50">
        <f>E105</f>
        <v>-245000</v>
      </c>
      <c r="F104" s="50">
        <f t="shared" ref="F104:F105" si="33">D104+E104</f>
        <v>125558300</v>
      </c>
      <c r="G104" s="7"/>
      <c r="H104" s="7"/>
    </row>
    <row r="105" spans="1:11" ht="25.9" customHeight="1" x14ac:dyDescent="0.2">
      <c r="A105" s="60"/>
      <c r="B105" s="60"/>
      <c r="C105" s="51" t="s">
        <v>6</v>
      </c>
      <c r="D105" s="54">
        <v>125803300</v>
      </c>
      <c r="E105" s="54">
        <v>-245000</v>
      </c>
      <c r="F105" s="54">
        <f t="shared" si="33"/>
        <v>125558300</v>
      </c>
      <c r="G105" s="7"/>
      <c r="H105" s="7"/>
    </row>
    <row r="106" spans="1:11" ht="56.25" x14ac:dyDescent="0.3">
      <c r="A106" s="43"/>
      <c r="B106" s="43"/>
      <c r="C106" s="44" t="s">
        <v>19</v>
      </c>
      <c r="D106" s="45">
        <f>D10+D58</f>
        <v>7600513809</v>
      </c>
      <c r="E106" s="45">
        <f>E10+E58</f>
        <v>7309997</v>
      </c>
      <c r="F106" s="45">
        <f t="shared" ref="F106" si="34">D106+E106</f>
        <v>7607823806</v>
      </c>
      <c r="G106" s="7"/>
      <c r="H106" s="36"/>
      <c r="I106" s="32"/>
      <c r="J106" s="34"/>
      <c r="K106" s="41"/>
    </row>
    <row r="107" spans="1:11" ht="39.6" customHeight="1" x14ac:dyDescent="0.3">
      <c r="A107" s="43"/>
      <c r="B107" s="43"/>
      <c r="C107" s="44" t="s">
        <v>9</v>
      </c>
      <c r="D107" s="61">
        <f>D108+D109</f>
        <v>-917093174</v>
      </c>
      <c r="E107" s="61">
        <f>E108+E109</f>
        <v>1694225</v>
      </c>
      <c r="F107" s="61">
        <f t="shared" ref="F107:F112" si="35">D107+E107</f>
        <v>-915398949</v>
      </c>
      <c r="G107" s="7"/>
      <c r="H107" s="36"/>
      <c r="I107" s="33"/>
      <c r="J107" s="34"/>
    </row>
    <row r="108" spans="1:11" ht="70.900000000000006" customHeight="1" x14ac:dyDescent="0.3">
      <c r="A108" s="62"/>
      <c r="B108" s="62"/>
      <c r="C108" s="39" t="s">
        <v>53</v>
      </c>
      <c r="D108" s="50">
        <v>210511636</v>
      </c>
      <c r="E108" s="50">
        <f>1000000</f>
        <v>1000000</v>
      </c>
      <c r="F108" s="50">
        <f t="shared" si="35"/>
        <v>211511636</v>
      </c>
      <c r="G108" s="7"/>
      <c r="H108" s="36"/>
      <c r="I108" s="33"/>
      <c r="J108" s="34"/>
    </row>
    <row r="109" spans="1:11" ht="72" customHeight="1" x14ac:dyDescent="0.2">
      <c r="A109" s="49"/>
      <c r="B109" s="49"/>
      <c r="C109" s="39" t="s">
        <v>4</v>
      </c>
      <c r="D109" s="50">
        <f>-D112</f>
        <v>-1127604810</v>
      </c>
      <c r="E109" s="50">
        <f>-E112</f>
        <v>694225</v>
      </c>
      <c r="F109" s="50">
        <f t="shared" si="35"/>
        <v>-1126910585</v>
      </c>
      <c r="G109" s="7"/>
      <c r="H109" s="36"/>
      <c r="I109" s="33"/>
      <c r="J109" s="7"/>
      <c r="K109" s="34"/>
    </row>
    <row r="110" spans="1:11" ht="48.6" customHeight="1" x14ac:dyDescent="0.3">
      <c r="A110" s="43"/>
      <c r="B110" s="43"/>
      <c r="C110" s="44" t="s">
        <v>10</v>
      </c>
      <c r="D110" s="61">
        <f>SUM(D111:D112)+8685600</f>
        <v>1158993884</v>
      </c>
      <c r="E110" s="61">
        <f>SUM(E111:E112)</f>
        <v>5615772</v>
      </c>
      <c r="F110" s="61">
        <f t="shared" si="35"/>
        <v>1164609656</v>
      </c>
      <c r="G110" s="7"/>
      <c r="H110" s="36"/>
      <c r="I110" s="33"/>
      <c r="J110" s="7"/>
      <c r="K110" s="34"/>
    </row>
    <row r="111" spans="1:11" ht="70.150000000000006" customHeight="1" x14ac:dyDescent="0.2">
      <c r="A111" s="63"/>
      <c r="B111" s="63"/>
      <c r="C111" s="39" t="s">
        <v>54</v>
      </c>
      <c r="D111" s="50">
        <v>22703474</v>
      </c>
      <c r="E111" s="50">
        <f>E95+6000000</f>
        <v>6309997</v>
      </c>
      <c r="F111" s="50">
        <f t="shared" si="35"/>
        <v>29013471</v>
      </c>
      <c r="G111" s="7"/>
      <c r="H111" s="36"/>
      <c r="I111" s="33"/>
      <c r="J111" s="7"/>
      <c r="K111" s="33"/>
    </row>
    <row r="112" spans="1:11" ht="70.150000000000006" customHeight="1" x14ac:dyDescent="0.2">
      <c r="A112" s="49"/>
      <c r="B112" s="49"/>
      <c r="C112" s="39" t="s">
        <v>5</v>
      </c>
      <c r="D112" s="50">
        <v>1127604810</v>
      </c>
      <c r="E112" s="50">
        <f>E60+E75+E84+E89-6000000</f>
        <v>-694225</v>
      </c>
      <c r="F112" s="50">
        <f t="shared" si="35"/>
        <v>1126910585</v>
      </c>
      <c r="G112" s="7"/>
      <c r="H112" s="65"/>
      <c r="I112" s="34"/>
      <c r="J112" s="66"/>
      <c r="K112" s="34"/>
    </row>
    <row r="113" spans="1:12" ht="60" customHeight="1" x14ac:dyDescent="0.2">
      <c r="A113" s="19"/>
      <c r="B113" s="19"/>
      <c r="C113" s="20"/>
      <c r="D113" s="7"/>
      <c r="E113" s="7"/>
      <c r="F113" s="7"/>
      <c r="G113" s="7"/>
      <c r="H113" s="65"/>
      <c r="J113" s="7"/>
      <c r="K113" s="34"/>
    </row>
    <row r="114" spans="1:12" ht="52.9" customHeight="1" x14ac:dyDescent="0.35">
      <c r="A114" s="68" t="s">
        <v>65</v>
      </c>
      <c r="B114" s="68"/>
      <c r="C114" s="68"/>
      <c r="D114" s="10"/>
      <c r="E114" s="30" t="s">
        <v>66</v>
      </c>
      <c r="F114" s="11"/>
      <c r="G114" s="11"/>
      <c r="H114" s="36"/>
      <c r="I114" s="33"/>
      <c r="J114" s="22"/>
      <c r="K114" s="22"/>
      <c r="L114" s="22"/>
    </row>
    <row r="115" spans="1:12" ht="23.25" customHeight="1" x14ac:dyDescent="0.35">
      <c r="A115" s="14"/>
      <c r="B115" s="14"/>
      <c r="C115" s="12"/>
      <c r="D115" s="10"/>
      <c r="E115" s="13"/>
      <c r="F115" s="11"/>
      <c r="G115" s="11"/>
      <c r="H115" s="36"/>
      <c r="J115" s="22"/>
      <c r="K115" s="22"/>
      <c r="L115" s="22"/>
    </row>
    <row r="116" spans="1:12" ht="20.25" x14ac:dyDescent="0.3">
      <c r="A116" s="10"/>
      <c r="B116" s="10"/>
      <c r="E116" s="10"/>
      <c r="F116" s="5"/>
      <c r="G116" s="5"/>
      <c r="H116" s="2"/>
      <c r="J116" s="22"/>
      <c r="K116" s="22"/>
      <c r="L116" s="22"/>
    </row>
    <row r="117" spans="1:12" ht="18.75" x14ac:dyDescent="0.3">
      <c r="A117" s="8"/>
      <c r="B117" s="8"/>
      <c r="C117" s="9"/>
      <c r="D117" s="5"/>
      <c r="E117" s="5"/>
      <c r="F117" s="5"/>
      <c r="G117" s="5"/>
      <c r="H117" s="2"/>
    </row>
    <row r="118" spans="1:12" ht="18.75" x14ac:dyDescent="0.3">
      <c r="A118" s="8"/>
      <c r="B118" s="8"/>
      <c r="C118" s="9"/>
      <c r="D118" s="5"/>
      <c r="E118" s="21"/>
      <c r="F118" s="5"/>
      <c r="G118" s="5"/>
      <c r="H118" s="2"/>
    </row>
    <row r="119" spans="1:12" ht="18.75" x14ac:dyDescent="0.3">
      <c r="A119" s="8"/>
      <c r="B119" s="8"/>
      <c r="C119" s="9"/>
      <c r="D119" s="5"/>
      <c r="E119" s="5"/>
      <c r="F119" s="5"/>
      <c r="G119" s="5"/>
      <c r="H119" s="2"/>
      <c r="I119" s="24"/>
      <c r="J119" s="24"/>
      <c r="K119" s="24"/>
    </row>
    <row r="120" spans="1:12" ht="18.75" x14ac:dyDescent="0.3">
      <c r="A120" s="8"/>
      <c r="B120" s="8"/>
      <c r="C120" s="9"/>
      <c r="D120" s="5"/>
      <c r="E120" s="5"/>
      <c r="F120" s="5"/>
      <c r="G120" s="5"/>
      <c r="H120" s="2"/>
    </row>
    <row r="121" spans="1:12" ht="18.75" x14ac:dyDescent="0.3">
      <c r="A121" s="8"/>
      <c r="B121" s="8"/>
      <c r="C121" s="9"/>
      <c r="D121" s="5"/>
      <c r="E121" s="5"/>
      <c r="F121" s="5"/>
      <c r="G121" s="5"/>
      <c r="H121" s="2"/>
    </row>
    <row r="122" spans="1:12" ht="18.75" x14ac:dyDescent="0.3">
      <c r="A122" s="8"/>
      <c r="B122" s="8"/>
      <c r="C122" s="9"/>
      <c r="D122" s="5"/>
      <c r="E122" s="5"/>
      <c r="F122" s="5"/>
      <c r="G122" s="5"/>
      <c r="H122" s="2"/>
    </row>
    <row r="123" spans="1:12" ht="18.75" x14ac:dyDescent="0.3">
      <c r="A123" s="8"/>
      <c r="B123" s="8"/>
      <c r="C123" s="9"/>
      <c r="D123" s="5"/>
      <c r="E123" s="5"/>
      <c r="F123" s="5"/>
      <c r="G123" s="5"/>
      <c r="H123" s="2"/>
    </row>
    <row r="124" spans="1:12" ht="18.75" x14ac:dyDescent="0.3">
      <c r="A124" s="8"/>
      <c r="B124" s="8"/>
      <c r="C124" s="9"/>
      <c r="D124" s="5"/>
      <c r="E124" s="5"/>
      <c r="F124" s="5"/>
      <c r="G124" s="5"/>
      <c r="H124" s="2"/>
    </row>
    <row r="125" spans="1:12" ht="18.75" x14ac:dyDescent="0.3">
      <c r="A125" s="8"/>
      <c r="B125" s="8"/>
      <c r="C125" s="9"/>
      <c r="D125" s="5"/>
      <c r="E125" s="5"/>
      <c r="F125" s="5"/>
      <c r="G125" s="5"/>
      <c r="H125" s="2"/>
    </row>
    <row r="126" spans="1:12" ht="18.75" x14ac:dyDescent="0.3">
      <c r="A126" s="8"/>
      <c r="B126" s="8"/>
      <c r="C126" s="9"/>
      <c r="D126" s="5"/>
      <c r="E126" s="5"/>
      <c r="F126" s="5"/>
      <c r="G126" s="5"/>
      <c r="H126" s="2"/>
    </row>
    <row r="127" spans="1:12" ht="18.75" x14ac:dyDescent="0.3">
      <c r="A127" s="8"/>
      <c r="B127" s="8"/>
      <c r="C127" s="9"/>
      <c r="D127" s="5"/>
      <c r="E127" s="5"/>
      <c r="F127" s="5"/>
      <c r="G127" s="5"/>
      <c r="H127" s="2"/>
    </row>
    <row r="128" spans="1:12" x14ac:dyDescent="0.2">
      <c r="A128" s="3"/>
      <c r="B128" s="3"/>
      <c r="C128" s="2"/>
      <c r="H128" s="2"/>
    </row>
    <row r="129" spans="1:8" x14ac:dyDescent="0.2">
      <c r="A129" s="3"/>
      <c r="B129" s="3"/>
      <c r="C129" s="2"/>
      <c r="H129" s="2"/>
    </row>
    <row r="130" spans="1:8" x14ac:dyDescent="0.2">
      <c r="A130" s="3"/>
      <c r="B130" s="3"/>
      <c r="C130" s="2"/>
      <c r="H130" s="2"/>
    </row>
    <row r="131" spans="1:8" x14ac:dyDescent="0.2">
      <c r="A131" s="3"/>
      <c r="B131" s="3"/>
      <c r="C131" s="2"/>
      <c r="H131" s="2"/>
    </row>
    <row r="132" spans="1:8" x14ac:dyDescent="0.2">
      <c r="A132" s="3"/>
      <c r="B132" s="3"/>
      <c r="C132" s="2"/>
      <c r="H132" s="2"/>
    </row>
    <row r="133" spans="1:8" x14ac:dyDescent="0.2">
      <c r="A133" s="3"/>
      <c r="B133" s="3"/>
      <c r="C133" s="2"/>
      <c r="H133" s="2"/>
    </row>
    <row r="134" spans="1:8" x14ac:dyDescent="0.2">
      <c r="A134" s="3"/>
      <c r="B134" s="3"/>
      <c r="C134" s="2"/>
      <c r="H134" s="2"/>
    </row>
    <row r="135" spans="1:8" x14ac:dyDescent="0.2">
      <c r="A135" s="3"/>
      <c r="B135" s="3"/>
      <c r="C135" s="2"/>
      <c r="H135" s="2"/>
    </row>
    <row r="136" spans="1:8" x14ac:dyDescent="0.2">
      <c r="A136" s="3"/>
      <c r="B136" s="3"/>
      <c r="C136" s="2"/>
      <c r="H136" s="2"/>
    </row>
    <row r="137" spans="1:8" x14ac:dyDescent="0.2">
      <c r="A137" s="3"/>
      <c r="B137" s="3"/>
      <c r="C137" s="2"/>
      <c r="H137" s="2"/>
    </row>
    <row r="138" spans="1:8" x14ac:dyDescent="0.2">
      <c r="A138" s="3"/>
      <c r="B138" s="3"/>
      <c r="C138" s="2"/>
      <c r="H138" s="2"/>
    </row>
    <row r="139" spans="1:8" x14ac:dyDescent="0.2">
      <c r="A139" s="3"/>
      <c r="B139" s="3"/>
      <c r="C139" s="2"/>
      <c r="H139" s="2"/>
    </row>
    <row r="140" spans="1:8" x14ac:dyDescent="0.2">
      <c r="A140" s="3"/>
      <c r="B140" s="3"/>
      <c r="C140" s="2"/>
      <c r="H140" s="2"/>
    </row>
    <row r="141" spans="1:8" x14ac:dyDescent="0.2">
      <c r="A141" s="3"/>
      <c r="B141" s="3"/>
      <c r="C141" s="2"/>
      <c r="H141" s="2"/>
    </row>
    <row r="142" spans="1:8" x14ac:dyDescent="0.2">
      <c r="A142" s="3"/>
      <c r="B142" s="3"/>
      <c r="C142" s="2"/>
      <c r="H142" s="2"/>
    </row>
    <row r="143" spans="1:8" x14ac:dyDescent="0.2">
      <c r="A143" s="3"/>
      <c r="B143" s="3"/>
      <c r="C143" s="2"/>
      <c r="H143" s="2"/>
    </row>
    <row r="144" spans="1:8" x14ac:dyDescent="0.2">
      <c r="A144" s="3"/>
      <c r="B144" s="3"/>
      <c r="C144" s="2"/>
      <c r="H144" s="2"/>
    </row>
    <row r="145" spans="1:8" x14ac:dyDescent="0.2">
      <c r="A145" s="3"/>
      <c r="B145" s="3"/>
      <c r="C145" s="2"/>
      <c r="H145" s="2"/>
    </row>
    <row r="146" spans="1:8" x14ac:dyDescent="0.2">
      <c r="A146" s="3"/>
      <c r="B146" s="3"/>
      <c r="C146" s="2"/>
      <c r="H146" s="2"/>
    </row>
    <row r="147" spans="1:8" x14ac:dyDescent="0.2">
      <c r="A147" s="3"/>
      <c r="B147" s="3"/>
      <c r="C147" s="2"/>
      <c r="H147" s="2"/>
    </row>
    <row r="148" spans="1:8" x14ac:dyDescent="0.2">
      <c r="A148" s="3"/>
      <c r="B148" s="3"/>
      <c r="C148" s="2"/>
      <c r="H148" s="2"/>
    </row>
    <row r="149" spans="1:8" x14ac:dyDescent="0.2">
      <c r="A149" s="3"/>
      <c r="B149" s="3"/>
      <c r="C149" s="2"/>
      <c r="H149" s="2"/>
    </row>
    <row r="150" spans="1:8" x14ac:dyDescent="0.2">
      <c r="A150" s="3"/>
      <c r="B150" s="3"/>
      <c r="C150" s="2"/>
      <c r="H150" s="2"/>
    </row>
    <row r="151" spans="1:8" x14ac:dyDescent="0.2">
      <c r="A151" s="3"/>
      <c r="B151" s="3"/>
      <c r="C151" s="2"/>
      <c r="H151" s="2"/>
    </row>
    <row r="152" spans="1:8" x14ac:dyDescent="0.2">
      <c r="A152" s="3"/>
      <c r="B152" s="3"/>
      <c r="C152" s="2"/>
      <c r="H152" s="2"/>
    </row>
    <row r="153" spans="1:8" x14ac:dyDescent="0.2">
      <c r="A153" s="3"/>
      <c r="B153" s="3"/>
      <c r="C153" s="2"/>
      <c r="H153" s="2"/>
    </row>
    <row r="154" spans="1:8" x14ac:dyDescent="0.2">
      <c r="A154" s="3"/>
      <c r="B154" s="3"/>
      <c r="C154" s="2"/>
      <c r="H154" s="2"/>
    </row>
    <row r="155" spans="1:8" x14ac:dyDescent="0.2">
      <c r="A155" s="3"/>
      <c r="B155" s="3"/>
      <c r="C155" s="2"/>
      <c r="H155" s="2"/>
    </row>
    <row r="156" spans="1:8" x14ac:dyDescent="0.2">
      <c r="A156" s="3"/>
      <c r="B156" s="3"/>
      <c r="C156" s="2"/>
      <c r="H156" s="2"/>
    </row>
    <row r="157" spans="1:8" x14ac:dyDescent="0.2">
      <c r="A157" s="3"/>
      <c r="B157" s="3"/>
      <c r="C157" s="2"/>
      <c r="H157" s="2"/>
    </row>
    <row r="158" spans="1:8" x14ac:dyDescent="0.2">
      <c r="A158" s="3"/>
      <c r="B158" s="3"/>
      <c r="C158" s="2"/>
    </row>
    <row r="159" spans="1:8" x14ac:dyDescent="0.2">
      <c r="A159" s="3"/>
      <c r="B159" s="3"/>
      <c r="C159" s="2"/>
    </row>
    <row r="160" spans="1:8" x14ac:dyDescent="0.2">
      <c r="A160" s="3"/>
      <c r="B160" s="3"/>
      <c r="C160" s="2"/>
    </row>
    <row r="161" spans="1:3" x14ac:dyDescent="0.2">
      <c r="A161" s="3"/>
      <c r="B161" s="3"/>
      <c r="C161" s="2"/>
    </row>
    <row r="162" spans="1:3" x14ac:dyDescent="0.2">
      <c r="A162" s="3"/>
      <c r="B162" s="3"/>
      <c r="C162" s="2"/>
    </row>
    <row r="163" spans="1:3" x14ac:dyDescent="0.2">
      <c r="A163" s="3"/>
      <c r="B163" s="3"/>
      <c r="C163" s="2"/>
    </row>
    <row r="164" spans="1:3" x14ac:dyDescent="0.2">
      <c r="A164" s="3"/>
      <c r="B164" s="3"/>
      <c r="C164" s="2"/>
    </row>
    <row r="165" spans="1:3" x14ac:dyDescent="0.2">
      <c r="A165" s="3"/>
      <c r="B165" s="3"/>
      <c r="C165" s="2"/>
    </row>
    <row r="166" spans="1:3" x14ac:dyDescent="0.2">
      <c r="A166" s="3"/>
      <c r="B166" s="3"/>
      <c r="C166" s="2"/>
    </row>
    <row r="167" spans="1:3" x14ac:dyDescent="0.2">
      <c r="A167" s="3"/>
      <c r="B167" s="3"/>
      <c r="C167" s="2"/>
    </row>
    <row r="168" spans="1:3" x14ac:dyDescent="0.2">
      <c r="A168" s="3"/>
      <c r="B168" s="3"/>
      <c r="C168" s="2"/>
    </row>
    <row r="169" spans="1:3" x14ac:dyDescent="0.2">
      <c r="A169" s="3"/>
      <c r="B169" s="3"/>
      <c r="C169" s="2"/>
    </row>
    <row r="170" spans="1:3" x14ac:dyDescent="0.2">
      <c r="A170" s="3"/>
      <c r="B170" s="3"/>
      <c r="C170" s="2"/>
    </row>
    <row r="171" spans="1:3" x14ac:dyDescent="0.2">
      <c r="A171" s="3"/>
      <c r="B171" s="3"/>
      <c r="C171" s="2"/>
    </row>
    <row r="172" spans="1:3" x14ac:dyDescent="0.2">
      <c r="A172" s="3"/>
      <c r="B172" s="3"/>
      <c r="C172" s="2"/>
    </row>
    <row r="173" spans="1:3" x14ac:dyDescent="0.2">
      <c r="A173" s="3"/>
      <c r="B173" s="3"/>
      <c r="C173" s="2"/>
    </row>
    <row r="174" spans="1:3" x14ac:dyDescent="0.2">
      <c r="A174" s="3"/>
      <c r="B174" s="3"/>
      <c r="C174" s="2"/>
    </row>
    <row r="175" spans="1:3" x14ac:dyDescent="0.2">
      <c r="A175" s="3"/>
      <c r="B175" s="3"/>
      <c r="C175" s="2"/>
    </row>
    <row r="176" spans="1:3" x14ac:dyDescent="0.2">
      <c r="A176" s="3"/>
      <c r="B176" s="3"/>
      <c r="C176" s="2"/>
    </row>
    <row r="177" spans="1:3" x14ac:dyDescent="0.2">
      <c r="A177" s="3"/>
      <c r="B177" s="3"/>
      <c r="C177" s="2"/>
    </row>
    <row r="178" spans="1:3" x14ac:dyDescent="0.2">
      <c r="A178" s="3"/>
      <c r="B178" s="3"/>
      <c r="C178" s="2"/>
    </row>
    <row r="179" spans="1:3" x14ac:dyDescent="0.2">
      <c r="A179" s="3"/>
      <c r="B179" s="3"/>
      <c r="C179" s="2"/>
    </row>
    <row r="180" spans="1:3" x14ac:dyDescent="0.2">
      <c r="A180" s="3"/>
      <c r="B180" s="3"/>
      <c r="C180" s="2"/>
    </row>
    <row r="181" spans="1:3" x14ac:dyDescent="0.2">
      <c r="A181" s="3"/>
      <c r="B181" s="3"/>
      <c r="C181" s="2"/>
    </row>
    <row r="182" spans="1:3" x14ac:dyDescent="0.2">
      <c r="A182" s="3"/>
      <c r="B182" s="3"/>
      <c r="C182" s="2"/>
    </row>
    <row r="183" spans="1:3" x14ac:dyDescent="0.2">
      <c r="A183" s="3"/>
      <c r="B183" s="3"/>
      <c r="C183" s="2"/>
    </row>
    <row r="184" spans="1:3" x14ac:dyDescent="0.2">
      <c r="A184" s="3"/>
      <c r="B184" s="3"/>
      <c r="C184" s="2"/>
    </row>
    <row r="185" spans="1:3" x14ac:dyDescent="0.2">
      <c r="A185" s="3"/>
      <c r="B185" s="3"/>
      <c r="C185" s="2"/>
    </row>
    <row r="186" spans="1:3" x14ac:dyDescent="0.2">
      <c r="A186" s="3"/>
      <c r="B186" s="3"/>
      <c r="C186" s="2"/>
    </row>
    <row r="187" spans="1:3" x14ac:dyDescent="0.2">
      <c r="A187" s="3"/>
      <c r="B187" s="3"/>
      <c r="C187" s="2"/>
    </row>
    <row r="188" spans="1:3" x14ac:dyDescent="0.2">
      <c r="A188" s="3"/>
      <c r="B188" s="3"/>
      <c r="C188" s="2"/>
    </row>
    <row r="189" spans="1:3" x14ac:dyDescent="0.2">
      <c r="A189" s="3"/>
      <c r="B189" s="3"/>
      <c r="C189" s="2"/>
    </row>
    <row r="190" spans="1:3" x14ac:dyDescent="0.2">
      <c r="A190" s="3"/>
      <c r="B190" s="3"/>
      <c r="C190" s="2"/>
    </row>
    <row r="191" spans="1:3" x14ac:dyDescent="0.2">
      <c r="A191" s="3"/>
      <c r="B191" s="3"/>
      <c r="C191" s="2"/>
    </row>
    <row r="192" spans="1:3" x14ac:dyDescent="0.2">
      <c r="A192" s="3"/>
      <c r="B192" s="3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A204" s="3"/>
      <c r="B204" s="3"/>
    </row>
    <row r="205" spans="1:2" x14ac:dyDescent="0.2">
      <c r="A205" s="3"/>
      <c r="B205" s="3"/>
    </row>
    <row r="206" spans="1:2" x14ac:dyDescent="0.2">
      <c r="A206" s="3"/>
      <c r="B206" s="3"/>
    </row>
    <row r="207" spans="1:2" x14ac:dyDescent="0.2">
      <c r="A207" s="3"/>
      <c r="B207" s="3"/>
    </row>
    <row r="208" spans="1:2" x14ac:dyDescent="0.2">
      <c r="A208" s="3"/>
      <c r="B208" s="3"/>
    </row>
    <row r="209" spans="1:2" x14ac:dyDescent="0.2">
      <c r="A209" s="3"/>
      <c r="B209" s="3"/>
    </row>
    <row r="210" spans="1:2" x14ac:dyDescent="0.2">
      <c r="A210" s="3"/>
      <c r="B210" s="3"/>
    </row>
    <row r="211" spans="1:2" x14ac:dyDescent="0.2">
      <c r="A211" s="3"/>
      <c r="B211" s="3"/>
    </row>
    <row r="212" spans="1:2" x14ac:dyDescent="0.2">
      <c r="A212" s="3"/>
      <c r="B212" s="3"/>
    </row>
    <row r="213" spans="1:2" x14ac:dyDescent="0.2">
      <c r="A213" s="3"/>
      <c r="B213" s="3"/>
    </row>
    <row r="214" spans="1:2" x14ac:dyDescent="0.2">
      <c r="A214" s="3"/>
      <c r="B214" s="3"/>
    </row>
    <row r="215" spans="1:2" x14ac:dyDescent="0.2">
      <c r="A215" s="3"/>
      <c r="B215" s="3"/>
    </row>
    <row r="216" spans="1:2" x14ac:dyDescent="0.2">
      <c r="A216" s="3"/>
      <c r="B216" s="3"/>
    </row>
    <row r="217" spans="1:2" x14ac:dyDescent="0.2">
      <c r="A217" s="3"/>
      <c r="B217" s="3"/>
    </row>
    <row r="218" spans="1:2" x14ac:dyDescent="0.2">
      <c r="A218" s="3"/>
      <c r="B218" s="3"/>
    </row>
    <row r="219" spans="1:2" x14ac:dyDescent="0.2">
      <c r="A219" s="3"/>
      <c r="B219" s="3"/>
    </row>
    <row r="220" spans="1:2" x14ac:dyDescent="0.2">
      <c r="A220" s="3"/>
      <c r="B220" s="3"/>
    </row>
    <row r="221" spans="1:2" x14ac:dyDescent="0.2">
      <c r="A221" s="3"/>
      <c r="B221" s="3"/>
    </row>
    <row r="222" spans="1:2" x14ac:dyDescent="0.2">
      <c r="A222" s="3"/>
      <c r="B222" s="3"/>
    </row>
    <row r="223" spans="1:2" x14ac:dyDescent="0.2">
      <c r="A223" s="3"/>
      <c r="B223" s="3"/>
    </row>
    <row r="224" spans="1:2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</sheetData>
  <mergeCells count="8">
    <mergeCell ref="A114:C114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1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2020-03-12T07:06:26Z</cp:lastPrinted>
  <dcterms:created xsi:type="dcterms:W3CDTF">2005-04-08T06:14:05Z</dcterms:created>
  <dcterms:modified xsi:type="dcterms:W3CDTF">2020-03-18T07:52:57Z</dcterms:modified>
</cp:coreProperties>
</file>