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870" yWindow="210" windowWidth="11910" windowHeight="8040" tabRatio="602"/>
  </bookViews>
  <sheets>
    <sheet name="додаток зі змінами" sheetId="4" r:id="rId1"/>
  </sheets>
  <definedNames>
    <definedName name="_xlnm.Print_Titles" localSheetId="0">'додаток зі змінами'!$9:$9</definedName>
    <definedName name="_xlnm.Print_Area" localSheetId="0">'додаток зі змінами'!$A$1:$F$157</definedName>
  </definedNames>
  <calcPr calcId="145621"/>
</workbook>
</file>

<file path=xl/calcChain.xml><?xml version="1.0" encoding="utf-8"?>
<calcChain xmlns="http://schemas.openxmlformats.org/spreadsheetml/2006/main">
  <c r="E84" i="4" l="1"/>
  <c r="E72" i="4"/>
  <c r="E67" i="4"/>
  <c r="E64" i="4"/>
  <c r="E144" i="4" l="1"/>
  <c r="H59" i="4"/>
  <c r="E60" i="4" l="1"/>
  <c r="E57" i="4" s="1"/>
  <c r="F77" i="4"/>
  <c r="F76" i="4"/>
  <c r="F75" i="4"/>
  <c r="F86" i="4"/>
  <c r="F85" i="4"/>
  <c r="F83" i="4"/>
  <c r="F82" i="4"/>
  <c r="F81" i="4"/>
  <c r="F80" i="4"/>
  <c r="F79" i="4"/>
  <c r="F78" i="4"/>
  <c r="F72" i="4"/>
  <c r="F74" i="4"/>
  <c r="F73" i="4"/>
  <c r="F71" i="4"/>
  <c r="F70" i="4"/>
  <c r="F69" i="4"/>
  <c r="F68" i="4"/>
  <c r="F67" i="4"/>
  <c r="F66" i="4"/>
  <c r="F65" i="4"/>
  <c r="F63" i="4"/>
  <c r="F62" i="4"/>
  <c r="E59" i="4" l="1"/>
  <c r="F60" i="4"/>
  <c r="F61" i="4" l="1"/>
  <c r="E96" i="4"/>
  <c r="E95" i="4" s="1"/>
  <c r="E106" i="4"/>
  <c r="E105" i="4" s="1"/>
  <c r="E126" i="4"/>
  <c r="F105" i="4" l="1"/>
  <c r="E104" i="4"/>
  <c r="F104" i="4" s="1"/>
  <c r="F106" i="4"/>
  <c r="D93" i="4"/>
  <c r="D92" i="4"/>
  <c r="D91" i="4"/>
  <c r="D90" i="4"/>
  <c r="D89" i="4"/>
  <c r="D88" i="4"/>
  <c r="E140" i="4" l="1"/>
  <c r="E138" i="4"/>
  <c r="F138" i="4" s="1"/>
  <c r="F140" i="4"/>
  <c r="F141" i="4"/>
  <c r="E135" i="4"/>
  <c r="E133" i="4" s="1"/>
  <c r="E145" i="4"/>
  <c r="E147" i="4"/>
  <c r="D147" i="4"/>
  <c r="E130" i="4"/>
  <c r="F101" i="4"/>
  <c r="E100" i="4"/>
  <c r="E124" i="4"/>
  <c r="E123" i="4" s="1"/>
  <c r="F123" i="4" s="1"/>
  <c r="F84" i="4"/>
  <c r="F145" i="4" l="1"/>
  <c r="E143" i="4"/>
  <c r="F147" i="4"/>
  <c r="F124" i="4"/>
  <c r="F117" i="4"/>
  <c r="E116" i="4"/>
  <c r="F116" i="4" s="1"/>
  <c r="E115" i="4"/>
  <c r="E114" i="4"/>
  <c r="F114" i="4" s="1"/>
  <c r="C113" i="4"/>
  <c r="F115" i="4" l="1"/>
  <c r="E113" i="4"/>
  <c r="F113" i="4" l="1"/>
  <c r="D108" i="4"/>
  <c r="E110" i="4"/>
  <c r="F110" i="4" s="1"/>
  <c r="D129" i="4"/>
  <c r="E129" i="4"/>
  <c r="F129" i="4" l="1"/>
  <c r="E109" i="4"/>
  <c r="F109" i="4" s="1"/>
  <c r="F130" i="4"/>
  <c r="D95" i="4" l="1"/>
  <c r="D56" i="4"/>
  <c r="F57" i="4"/>
  <c r="E102" i="4"/>
  <c r="E98" i="4" s="1"/>
  <c r="F122" i="4"/>
  <c r="E121" i="4"/>
  <c r="F121" i="4" s="1"/>
  <c r="E128" i="4"/>
  <c r="E127" i="4" s="1"/>
  <c r="F127" i="4" s="1"/>
  <c r="F54" i="4"/>
  <c r="E53" i="4"/>
  <c r="F53" i="4" s="1"/>
  <c r="D51" i="4"/>
  <c r="F49" i="4"/>
  <c r="E48" i="4"/>
  <c r="E47" i="4" s="1"/>
  <c r="D48" i="4"/>
  <c r="F45" i="4"/>
  <c r="E44" i="4"/>
  <c r="F44" i="4" s="1"/>
  <c r="F42" i="4"/>
  <c r="E41" i="4"/>
  <c r="F41" i="4" s="1"/>
  <c r="F40" i="4"/>
  <c r="F39" i="4"/>
  <c r="F38" i="4"/>
  <c r="F37" i="4"/>
  <c r="E36" i="4"/>
  <c r="D36" i="4"/>
  <c r="F34" i="4"/>
  <c r="E33" i="4"/>
  <c r="F33" i="4" s="1"/>
  <c r="F32" i="4"/>
  <c r="E31" i="4"/>
  <c r="F31" i="4" s="1"/>
  <c r="F29" i="4"/>
  <c r="F28" i="4"/>
  <c r="E27" i="4"/>
  <c r="E25" i="4" s="1"/>
  <c r="F25" i="4" s="1"/>
  <c r="D27" i="4"/>
  <c r="F26" i="4"/>
  <c r="F23" i="4"/>
  <c r="F22" i="4"/>
  <c r="E21" i="4"/>
  <c r="D21" i="4"/>
  <c r="F20" i="4"/>
  <c r="E19" i="4"/>
  <c r="D19" i="4"/>
  <c r="F17" i="4"/>
  <c r="E16" i="4"/>
  <c r="E15" i="4" s="1"/>
  <c r="F15" i="4" s="1"/>
  <c r="D16" i="4"/>
  <c r="F14" i="4"/>
  <c r="E13" i="4"/>
  <c r="E12" i="4" s="1"/>
  <c r="D13" i="4"/>
  <c r="E35" i="4" l="1"/>
  <c r="F35" i="4" s="1"/>
  <c r="F13" i="4"/>
  <c r="E120" i="4"/>
  <c r="E112" i="4" s="1"/>
  <c r="F19" i="4"/>
  <c r="E52" i="4"/>
  <c r="F52" i="4" s="1"/>
  <c r="F128" i="4"/>
  <c r="E125" i="4"/>
  <c r="E119" i="4" s="1"/>
  <c r="E43" i="4"/>
  <c r="F43" i="4" s="1"/>
  <c r="F16" i="4"/>
  <c r="E18" i="4"/>
  <c r="F18" i="4" s="1"/>
  <c r="F21" i="4"/>
  <c r="F27" i="4"/>
  <c r="F36" i="4"/>
  <c r="F48" i="4"/>
  <c r="E51" i="4"/>
  <c r="F51" i="4" s="1"/>
  <c r="F47" i="4"/>
  <c r="E46" i="4"/>
  <c r="F46" i="4" s="1"/>
  <c r="F12" i="4"/>
  <c r="E24" i="4"/>
  <c r="F24" i="4" s="1"/>
  <c r="E30" i="4" l="1"/>
  <c r="F30" i="4" s="1"/>
  <c r="E11" i="4"/>
  <c r="E10" i="4" l="1"/>
  <c r="E55" i="4" s="1"/>
  <c r="F11" i="4"/>
  <c r="F10" i="4" l="1"/>
  <c r="F55" i="4"/>
  <c r="E50" i="4"/>
  <c r="F50" i="4" s="1"/>
  <c r="D111" i="4" l="1"/>
  <c r="D153" i="4" l="1"/>
  <c r="F135" i="4" l="1"/>
  <c r="F137" i="4"/>
  <c r="E136" i="4"/>
  <c r="F136" i="4" s="1"/>
  <c r="E134" i="4" l="1"/>
  <c r="E132" i="4" s="1"/>
  <c r="F134" i="4" l="1"/>
  <c r="F96" i="4" l="1"/>
  <c r="F95" i="4"/>
  <c r="D94" i="4"/>
  <c r="C94" i="4"/>
  <c r="E94" i="4" l="1"/>
  <c r="F94" i="4" s="1"/>
  <c r="D152" i="4" l="1"/>
  <c r="F148" i="4" l="1"/>
  <c r="F103" i="4"/>
  <c r="F100" i="4"/>
  <c r="E155" i="4" l="1"/>
  <c r="E88" i="4"/>
  <c r="F93" i="4" l="1"/>
  <c r="F92" i="4"/>
  <c r="F99" i="4" l="1"/>
  <c r="F126" i="4" l="1"/>
  <c r="F125" i="4" l="1"/>
  <c r="F139" i="4" l="1"/>
  <c r="F91" i="4"/>
  <c r="E108" i="4" l="1"/>
  <c r="F102" i="4" l="1"/>
  <c r="F89" i="4" l="1"/>
  <c r="F90" i="4"/>
  <c r="D149" i="4" l="1"/>
  <c r="D118" i="4" l="1"/>
  <c r="F64" i="4" l="1"/>
  <c r="F120" i="4"/>
  <c r="F119" i="4" l="1"/>
  <c r="E118" i="4"/>
  <c r="F118" i="4" l="1"/>
  <c r="D151" i="4"/>
  <c r="D131" i="4" l="1"/>
  <c r="F133" i="4" l="1"/>
  <c r="E131" i="4" l="1"/>
  <c r="F132" i="4"/>
  <c r="F131" i="4" l="1"/>
  <c r="D150" i="4" l="1"/>
  <c r="D58" i="4" l="1"/>
  <c r="E58" i="4" l="1"/>
  <c r="F59" i="4"/>
  <c r="F58" i="4" l="1"/>
  <c r="D107" i="4" l="1"/>
  <c r="D142" i="4"/>
  <c r="D97" i="4"/>
  <c r="D87" i="4"/>
  <c r="E97" i="4" l="1"/>
  <c r="E87" i="4"/>
  <c r="E142" i="4" l="1"/>
  <c r="E111" i="4" s="1"/>
  <c r="E107" i="4" l="1"/>
  <c r="E56" i="4" s="1"/>
  <c r="F144" i="4" l="1"/>
  <c r="F154" i="4"/>
  <c r="F146" i="4"/>
  <c r="F88" i="4"/>
  <c r="F87" i="4"/>
  <c r="F97" i="4" l="1"/>
  <c r="F98" i="4"/>
  <c r="F108" i="4"/>
  <c r="F107" i="4"/>
  <c r="F142" i="4"/>
  <c r="F143" i="4"/>
  <c r="F56" i="4" l="1"/>
  <c r="F151" i="4" l="1"/>
  <c r="E149" i="4" l="1"/>
  <c r="F155" i="4" l="1"/>
  <c r="E152" i="4"/>
  <c r="F149" i="4"/>
  <c r="F111" i="4"/>
  <c r="F112" i="4" l="1"/>
  <c r="E153" i="4" l="1"/>
  <c r="F153" i="4" s="1"/>
  <c r="E150" i="4" l="1"/>
  <c r="F150" i="4" s="1"/>
  <c r="F152" i="4"/>
</calcChain>
</file>

<file path=xl/sharedStrings.xml><?xml version="1.0" encoding="utf-8"?>
<sst xmlns="http://schemas.openxmlformats.org/spreadsheetml/2006/main" count="242" uniqueCount="172">
  <si>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</si>
  <si>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</si>
  <si>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</si>
  <si>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</si>
  <si>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</si>
  <si>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</si>
  <si>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</si>
  <si>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</si>
  <si>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</si>
  <si>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</si>
  <si>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</si>
  <si>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</si>
  <si>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</si>
  <si>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</si>
  <si>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</si>
  <si>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0600000</t>
  </si>
  <si>
    <t>0610000</t>
  </si>
  <si>
    <t>Інші програми та заходи у сфері освіти</t>
  </si>
  <si>
    <t>1162</t>
  </si>
  <si>
    <t>0611162</t>
  </si>
  <si>
    <t>0700000</t>
  </si>
  <si>
    <t>0710000</t>
  </si>
  <si>
    <t>Організація благоустрою населених пунктів</t>
  </si>
  <si>
    <t xml:space="preserve">Проект унесення змін до показників міського бюджету на 2019 рік </t>
  </si>
  <si>
    <t xml:space="preserve">Затверджено на 2019 рік 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</si>
  <si>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01.01.2019</t>
  </si>
  <si>
    <t xml:space="preserve"> - дефіцит за рахунок розподілу залишків коштів, що склалися на рахунках спеціального фонду міського бюджету станом на 01.01.2019</t>
  </si>
  <si>
    <t>Уточнені показники на 2019 рік</t>
  </si>
  <si>
    <t>Департамент освіти і науки виконкому Криворізької міської ради</t>
  </si>
  <si>
    <t>Департамент фінансів виконкому Криворізької міської ради</t>
  </si>
  <si>
    <t>Департамент розвитку інфраструктури міста виконкому Криворізької міської ради</t>
  </si>
  <si>
    <t>Доходи загального та спеціального фондів разом:</t>
  </si>
  <si>
    <t>Доходи загального фонду разом:</t>
  </si>
  <si>
    <t>0611020</t>
  </si>
  <si>
    <t>1020</t>
  </si>
  <si>
    <t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гімназіями, колегіумами</t>
  </si>
  <si>
    <t>7693</t>
  </si>
  <si>
    <t>Інші заходи, пов'язані з економічною діяльністю</t>
  </si>
  <si>
    <t>0712010</t>
  </si>
  <si>
    <t>2010</t>
  </si>
  <si>
    <t xml:space="preserve">Багатопрофільна стаціонарна медична допомога населенню </t>
  </si>
  <si>
    <t>2030</t>
  </si>
  <si>
    <t>Лікарсько-акушерська допомога  вагітним, породіллям та новонародженим</t>
  </si>
  <si>
    <t>0712030</t>
  </si>
  <si>
    <t>грн</t>
  </si>
  <si>
    <t>Департамент соціальної політики виконкому Криворізької міської ради</t>
  </si>
  <si>
    <t>0800000</t>
  </si>
  <si>
    <t>0810000</t>
  </si>
  <si>
    <t>0712080</t>
  </si>
  <si>
    <t>2080</t>
  </si>
  <si>
    <t>Амбулаторно-поліклінічна допомога населенню, крім первинної медичної допомоги</t>
  </si>
  <si>
    <t>0611090</t>
  </si>
  <si>
    <t>1090</t>
  </si>
  <si>
    <t>Надання позашкільної освіти позашкільними закладами освіти, заходи із позашкільної роботи з дітьми</t>
  </si>
  <si>
    <t xml:space="preserve">Керуюча справами виконкому </t>
  </si>
  <si>
    <t>Тетяна Мала</t>
  </si>
  <si>
    <t>0200000</t>
  </si>
  <si>
    <t>0210000</t>
  </si>
  <si>
    <t>Виконавчий комітет Криворізької міської ради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</si>
  <si>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</si>
  <si>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</si>
  <si>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</si>
  <si>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комунальні послуги та енергоносії</t>
  </si>
  <si>
    <t>0712100</t>
  </si>
  <si>
    <t>2100</t>
  </si>
  <si>
    <t xml:space="preserve">Стоматологічна допомога населенню </t>
  </si>
  <si>
    <t>0712120</t>
  </si>
  <si>
    <t>2120</t>
  </si>
  <si>
    <t xml:space="preserve">Інформаційно-методичне та просвітницьке забезпечення в галузі охорони здоров'я </t>
  </si>
  <si>
    <t>9770</t>
  </si>
  <si>
    <t xml:space="preserve">Інші субвенції з місцевого бюджету, у тому числі: </t>
  </si>
  <si>
    <t>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2019 році</t>
  </si>
  <si>
    <t>7640</t>
  </si>
  <si>
    <t>Заходи з енергозбереження</t>
  </si>
  <si>
    <t>1216030</t>
  </si>
  <si>
    <t>6030</t>
  </si>
  <si>
    <t>у тому числі комунальні послуги та енергоносії</t>
  </si>
  <si>
    <t>0813242</t>
  </si>
  <si>
    <t>3242</t>
  </si>
  <si>
    <t>Інші заходи у сфері соціального захисту і соціального забезпечення</t>
  </si>
  <si>
    <t xml:space="preserve">             Додаток 1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</si>
  <si>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</si>
  <si>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</si>
  <si>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</si>
  <si>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</si>
  <si>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r>
      <t>13000000</t>
    </r>
    <r>
      <rPr>
        <b/>
        <sz val="14"/>
        <color indexed="8"/>
        <rFont val="Times New Roman"/>
        <family val="1"/>
        <charset val="204"/>
      </rPr>
      <t> </t>
    </r>
  </si>
  <si>
    <t>Рентна плата  та плата за використання інших природних ресурсів</t>
  </si>
  <si>
    <t>Рентна плата за користування надрами</t>
  </si>
  <si>
    <t>Рентна плата за користування надрами для видобудування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</si>
  <si>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</si>
  <si>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 </t>
  </si>
  <si>
    <t>Пальне</t>
  </si>
  <si>
    <r>
      <t>14030000</t>
    </r>
    <r>
      <rPr>
        <sz val="13"/>
        <color indexed="8"/>
        <rFont val="Times New Roman"/>
        <family val="1"/>
        <charset val="204"/>
      </rPr>
      <t> </t>
    </r>
  </si>
  <si>
    <t>Акцизний податок з ввезених на митну територію України підакцизних товарів (продукції)</t>
  </si>
  <si>
    <t>Акцизний податок з реалізації суб’єктами господарювання  роздрібної торгівлі підакцизних товарів</t>
  </si>
  <si>
    <t xml:space="preserve">Місцеві податки </t>
  </si>
  <si>
    <t>Податок на  майно</t>
  </si>
  <si>
    <t>Орендна плата з юридичних осіб </t>
  </si>
  <si>
    <r>
      <t>Туристичний збір</t>
    </r>
    <r>
      <rPr>
        <sz val="14"/>
        <color indexed="8"/>
        <rFont val="Times New Roman"/>
        <family val="1"/>
        <charset val="204"/>
      </rPr>
      <t> </t>
    </r>
  </si>
  <si>
    <t>18030100 </t>
  </si>
  <si>
    <t>Туристичний збір, сплачений юридичними особами </t>
  </si>
  <si>
    <t>18030200 </t>
  </si>
  <si>
    <t>Туристичний збір, сплачений фізичними особами </t>
  </si>
  <si>
    <t>Неподаткові надходження</t>
  </si>
  <si>
    <t xml:space="preserve">Доходи від власності та підприємницької діяльності </t>
  </si>
  <si>
    <t>Плата за розміщення тимчасово вільних коштів місцевих бюджетів</t>
  </si>
  <si>
    <t xml:space="preserve">Інші надходження 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</si>
  <si>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</si>
  <si>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</si>
  <si>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</si>
  <si>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осіб-підприємців та громадських формувань</t>
  </si>
  <si>
    <t>22012500 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</si>
  <si>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</si>
  <si>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</si>
  <si>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 </t>
  </si>
  <si>
    <t xml:space="preserve">Державне мито </t>
  </si>
  <si>
    <t>22090100 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</si>
  <si>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 </t>
  </si>
  <si>
    <t>Інші неподаткові надходження</t>
  </si>
  <si>
    <t>Інші надходження</t>
  </si>
  <si>
    <t>Доходи від операцій з капіталом</t>
  </si>
  <si>
    <t xml:space="preserve">Надходження від продажу основного капіталу 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</si>
  <si>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</si>
  <si>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 </t>
  </si>
  <si>
    <t>Усього доходів (без урахування міжбюджетніх трансфертів)</t>
  </si>
  <si>
    <t>Офіційні трансферти (розшифровуються за видами трансфертів та бюджетів)</t>
  </si>
  <si>
    <t xml:space="preserve">Від органів державного управління </t>
  </si>
  <si>
    <t>Субвенції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</si>
  <si>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</si>
  <si>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1217640</t>
  </si>
  <si>
    <t>0611010</t>
  </si>
  <si>
    <t>1010</t>
  </si>
  <si>
    <t>Надання дошкільної освіти</t>
  </si>
  <si>
    <t>0617363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</si>
  <si>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</si>
  <si>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</si>
  <si>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3719510</t>
  </si>
  <si>
    <t>9510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</si>
  <si>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</si>
  <si>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у тому числі за бюджетом Металургійної районної  у місті ради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</si>
  <si>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</si>
  <si>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</si>
  <si>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</si>
  <si>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1216013</t>
  </si>
  <si>
    <t>6013</t>
  </si>
  <si>
    <t>Забезпечення діяльності водопровідно-каналізаційного господарства</t>
  </si>
  <si>
    <t>1216090</t>
  </si>
  <si>
    <t>6090</t>
  </si>
  <si>
    <t>Інша діяльність у сфері житлово-комунального господарства</t>
  </si>
  <si>
    <t>1217693</t>
  </si>
  <si>
    <t>1216011</t>
  </si>
  <si>
    <t>6011</t>
  </si>
  <si>
    <t>Експлуатація та технічне обслуговування житлового фонду</t>
  </si>
  <si>
    <t>у тому числі за бюджетом Саксаганської районної у місті ради</t>
  </si>
  <si>
    <t>1219770</t>
  </si>
  <si>
    <t>у тому числі оплата праці</t>
  </si>
  <si>
    <t>0611040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</si>
  <si>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</si>
  <si>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</si>
  <si>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0611070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</si>
  <si>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</si>
  <si>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</si>
  <si>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0611161</t>
  </si>
  <si>
    <t>1161</t>
  </si>
  <si>
    <t xml:space="preserve">Забезпечення діяльності інших закладів у сфері освіти </t>
  </si>
  <si>
    <t>0611170</t>
  </si>
  <si>
    <t>1170</t>
  </si>
  <si>
    <t>Забезпечення діяльності інклюзивно-ресурсних центрів</t>
  </si>
  <si>
    <t>0611150</t>
  </si>
  <si>
    <t>1150</t>
  </si>
  <si>
    <t xml:space="preserve">Методичне забезпечення діяльності навчальних закладів </t>
  </si>
  <si>
    <t xml:space="preserve">             17.12.2019 №581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</si>
</sst>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8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0"/>
      <color rgb="FFFF0000"/>
      <name val="Arial Cyr"/>
      <charset val="204"/>
    </font>
    <font>
      <b/>
      <sz val="13"/>
      <name val="Times New Roman"/>
      <family val="1"/>
      <charset val="204"/>
    </font>
    <font>
      <i/>
      <sz val="13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3"/>
      <color theme="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i/>
      <sz val="1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/>
    <xf numFmtId="4" fontId="23" fillId="0" borderId="0" xfId="0" applyNumberFormat="1" applyFont="1" applyFill="1"/>
    <xf numFmtId="4" fontId="4" fillId="0" borderId="0" xfId="0" applyNumberFormat="1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19" fillId="0" borderId="0" xfId="0" applyFont="1"/>
    <xf numFmtId="0" fontId="0" fillId="0" borderId="0" xfId="0"/>
    <xf numFmtId="0" fontId="0" fillId="0" borderId="0" xfId="0" applyFill="1"/>
    <xf numFmtId="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/>
    <xf numFmtId="0" fontId="5" fillId="4" borderId="1" xfId="0" applyFont="1" applyFill="1" applyBorder="1"/>
    <xf numFmtId="0" fontId="32" fillId="4" borderId="1" xfId="0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3" fillId="4" borderId="1" xfId="0" applyFont="1" applyFill="1" applyBorder="1" applyAlignment="1">
      <alignment vertical="center"/>
    </xf>
    <xf numFmtId="4" fontId="34" fillId="4" borderId="1" xfId="0" applyNumberFormat="1" applyFont="1" applyFill="1" applyBorder="1" applyAlignment="1">
      <alignment horizontal="center" vertical="center"/>
    </xf>
    <xf numFmtId="4" fontId="35" fillId="4" borderId="1" xfId="0" applyNumberFormat="1" applyFont="1" applyFill="1" applyBorder="1" applyAlignment="1">
      <alignment horizontal="center" vertical="center"/>
    </xf>
    <xf numFmtId="4" fontId="36" fillId="4" borderId="1" xfId="0" applyNumberFormat="1" applyFont="1" applyFill="1" applyBorder="1" applyAlignment="1">
      <alignment horizontal="center" vertical="center"/>
    </xf>
    <xf numFmtId="4" fontId="37" fillId="4" borderId="1" xfId="0" applyNumberFormat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k.wikipedia.org/wiki/%D0%A2%D0%B5%D0%BF%D0%BB%D0%BE%D0%B2%D0%B0_%D0%B5%D0%BD%D0%B5%D1%80%D0%B3%D1%96%D1%8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"/>
  <sheetViews>
    <sheetView tabSelected="1" showWhiteSpace="0" zoomScale="93" zoomScaleNormal="93" zoomScaleSheetLayoutView="89" workbookViewId="0">
      <selection activeCell="D3" sqref="D3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3.42578125" customWidth="1"/>
    <col min="5" max="5" width="19.85546875" customWidth="1"/>
    <col min="6" max="6" width="24.5703125" customWidth="1"/>
    <col min="7" max="7" width="20.28515625" customWidth="1"/>
    <col min="8" max="8" width="15.7109375" customWidth="1"/>
    <col min="9" max="9" width="18.5703125" customWidth="1"/>
  </cols>
  <sheetData>
    <row r="1" spans="1:8" ht="27.6" customHeight="1" x14ac:dyDescent="0.7">
      <c r="A1" s="5"/>
      <c r="B1" s="5"/>
      <c r="C1" s="5"/>
      <c r="D1" s="29" t="s">
        <v>80</v>
      </c>
      <c r="E1" s="28"/>
      <c r="F1" s="25"/>
      <c r="G1" s="17"/>
    </row>
    <row r="2" spans="1:8" ht="24.75" customHeight="1" x14ac:dyDescent="0.65">
      <c r="A2" s="5"/>
      <c r="B2" s="5"/>
      <c r="C2" s="5"/>
      <c r="D2" s="29" t="s">
        <v>12</v>
      </c>
      <c r="E2" s="27"/>
      <c r="F2" s="26"/>
      <c r="G2" s="18"/>
    </row>
    <row r="3" spans="1:8" ht="18.75" customHeight="1" x14ac:dyDescent="0.3">
      <c r="A3" s="5"/>
      <c r="B3" s="5"/>
      <c r="C3" s="5"/>
      <c r="D3" s="17" t="s">
        <v>171</v>
      </c>
      <c r="E3" s="17"/>
      <c r="F3" s="18"/>
      <c r="G3" s="18"/>
    </row>
    <row r="4" spans="1:8" ht="26.25" customHeight="1" x14ac:dyDescent="0.25">
      <c r="A4" s="102" t="s">
        <v>23</v>
      </c>
      <c r="B4" s="102"/>
      <c r="C4" s="103"/>
      <c r="D4" s="103"/>
      <c r="E4" s="103"/>
      <c r="F4" s="103"/>
      <c r="G4" s="16"/>
      <c r="H4" s="1"/>
    </row>
    <row r="5" spans="1:8" ht="12" customHeight="1" x14ac:dyDescent="0.25">
      <c r="A5" s="15"/>
      <c r="B5" s="15"/>
      <c r="C5" s="16"/>
      <c r="D5" s="16"/>
      <c r="E5" s="16"/>
      <c r="F5" s="16"/>
      <c r="G5" s="16"/>
      <c r="H5" s="1"/>
    </row>
    <row r="6" spans="1:8" ht="15" customHeight="1" x14ac:dyDescent="0.3">
      <c r="A6" s="5"/>
      <c r="B6" s="5"/>
      <c r="C6" s="5"/>
      <c r="D6" s="6"/>
      <c r="E6" s="6"/>
      <c r="F6" s="4" t="s">
        <v>44</v>
      </c>
      <c r="G6" s="4"/>
    </row>
    <row r="7" spans="1:8" ht="45" customHeight="1" x14ac:dyDescent="0.2">
      <c r="A7" s="105" t="s">
        <v>10</v>
      </c>
      <c r="B7" s="105" t="s">
        <v>14</v>
      </c>
      <c r="C7" s="104" t="s">
        <v>0</v>
      </c>
      <c r="D7" s="104" t="s">
        <v>24</v>
      </c>
      <c r="E7" s="104" t="s">
        <v>2</v>
      </c>
      <c r="F7" s="104" t="s">
        <v>27</v>
      </c>
      <c r="G7" s="23"/>
    </row>
    <row r="8" spans="1:8" ht="66" customHeight="1" x14ac:dyDescent="0.2">
      <c r="A8" s="105" t="s">
        <v>1</v>
      </c>
      <c r="B8" s="105"/>
      <c r="C8" s="104"/>
      <c r="D8" s="104"/>
      <c r="E8" s="104"/>
      <c r="F8" s="104"/>
      <c r="G8" s="23"/>
    </row>
    <row r="9" spans="1:8" ht="18.75" customHeight="1" x14ac:dyDescent="0.2">
      <c r="A9" s="55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23"/>
    </row>
    <row r="10" spans="1:8" s="41" customFormat="1" ht="29.45" customHeight="1" x14ac:dyDescent="0.3">
      <c r="A10" s="50"/>
      <c r="B10" s="78"/>
      <c r="C10" s="56" t="s">
        <v>32</v>
      </c>
      <c r="D10" s="57">
        <v>7498689311</v>
      </c>
      <c r="E10" s="57">
        <f>E11+E30+E46+E51</f>
        <v>-6728924</v>
      </c>
      <c r="F10" s="57">
        <f t="shared" ref="F10" si="0">D10+E10</f>
        <v>7491960387</v>
      </c>
      <c r="G10" s="23"/>
    </row>
    <row r="11" spans="1:8" s="44" customFormat="1" ht="29.45" customHeight="1" x14ac:dyDescent="0.3">
      <c r="A11" s="51"/>
      <c r="B11" s="79">
        <v>10000000</v>
      </c>
      <c r="C11" s="80" t="s">
        <v>81</v>
      </c>
      <c r="D11" s="81">
        <v>4995504026</v>
      </c>
      <c r="E11" s="81">
        <f>E12+E24+E15+E18</f>
        <v>2890000</v>
      </c>
      <c r="F11" s="81">
        <f>D11+E11</f>
        <v>4998394026</v>
      </c>
      <c r="G11" s="47"/>
    </row>
    <row r="12" spans="1:8" s="44" customFormat="1" ht="58.5" x14ac:dyDescent="0.3">
      <c r="A12" s="51"/>
      <c r="B12" s="82">
        <v>11000000</v>
      </c>
      <c r="C12" s="54" t="s">
        <v>82</v>
      </c>
      <c r="D12" s="83">
        <v>3073006000</v>
      </c>
      <c r="E12" s="83">
        <f>+E13</f>
        <v>2730000</v>
      </c>
      <c r="F12" s="83">
        <f>D12+E12</f>
        <v>3075736000</v>
      </c>
      <c r="G12" s="47"/>
    </row>
    <row r="13" spans="1:8" s="44" customFormat="1" ht="29.45" customHeight="1" x14ac:dyDescent="0.3">
      <c r="A13" s="51"/>
      <c r="B13" s="84">
        <v>11020000</v>
      </c>
      <c r="C13" s="85" t="s">
        <v>83</v>
      </c>
      <c r="D13" s="86">
        <f>D14</f>
        <v>1793000</v>
      </c>
      <c r="E13" s="86">
        <f>E14</f>
        <v>2730000</v>
      </c>
      <c r="F13" s="86">
        <f>D13+E13</f>
        <v>4523000</v>
      </c>
      <c r="G13" s="47"/>
    </row>
    <row r="14" spans="1:8" s="44" customFormat="1" ht="56.25" x14ac:dyDescent="0.3">
      <c r="A14" s="51"/>
      <c r="B14" s="87">
        <v>11020200</v>
      </c>
      <c r="C14" s="88" t="s">
        <v>84</v>
      </c>
      <c r="D14" s="89">
        <v>1793000</v>
      </c>
      <c r="E14" s="89">
        <v>2730000</v>
      </c>
      <c r="F14" s="89">
        <f>D14+E14</f>
        <v>4523000</v>
      </c>
      <c r="G14" s="47"/>
    </row>
    <row r="15" spans="1:8" s="44" customFormat="1" ht="58.5" x14ac:dyDescent="0.3">
      <c r="A15" s="51"/>
      <c r="B15" s="82" t="s">
        <v>85</v>
      </c>
      <c r="C15" s="54" t="s">
        <v>86</v>
      </c>
      <c r="D15" s="83">
        <v>74077800</v>
      </c>
      <c r="E15" s="83">
        <f>E16</f>
        <v>-4440000</v>
      </c>
      <c r="F15" s="83">
        <f t="shared" ref="F15:F50" si="1">D15+E15</f>
        <v>69637800</v>
      </c>
      <c r="G15" s="47"/>
    </row>
    <row r="16" spans="1:8" s="44" customFormat="1" ht="41.45" customHeight="1" x14ac:dyDescent="0.3">
      <c r="A16" s="51"/>
      <c r="B16" s="84">
        <v>13030000</v>
      </c>
      <c r="C16" s="85" t="s">
        <v>87</v>
      </c>
      <c r="D16" s="86">
        <f>D17</f>
        <v>74072800</v>
      </c>
      <c r="E16" s="86">
        <f>E17</f>
        <v>-4440000</v>
      </c>
      <c r="F16" s="86">
        <f t="shared" si="1"/>
        <v>69632800</v>
      </c>
      <c r="G16" s="47"/>
    </row>
    <row r="17" spans="1:7" s="44" customFormat="1" ht="75" x14ac:dyDescent="0.3">
      <c r="A17" s="51"/>
      <c r="B17" s="87">
        <v>13030100</v>
      </c>
      <c r="C17" s="88" t="s">
        <v>88</v>
      </c>
      <c r="D17" s="89">
        <v>74072800</v>
      </c>
      <c r="E17" s="89">
        <v>-4440000</v>
      </c>
      <c r="F17" s="89">
        <f t="shared" si="1"/>
        <v>69632800</v>
      </c>
      <c r="G17" s="47"/>
    </row>
    <row r="18" spans="1:7" s="44" customFormat="1" ht="39" x14ac:dyDescent="0.3">
      <c r="A18" s="51"/>
      <c r="B18" s="82">
        <v>14000000</v>
      </c>
      <c r="C18" s="54" t="s">
        <v>89</v>
      </c>
      <c r="D18" s="83">
        <v>170129009</v>
      </c>
      <c r="E18" s="83">
        <f>E19+E21+E23</f>
        <v>0</v>
      </c>
      <c r="F18" s="83">
        <f>D18+E18</f>
        <v>170129009</v>
      </c>
      <c r="G18" s="47"/>
    </row>
    <row r="19" spans="1:7" s="44" customFormat="1" ht="60.6" customHeight="1" x14ac:dyDescent="0.3">
      <c r="A19" s="51"/>
      <c r="B19" s="84">
        <v>14020000</v>
      </c>
      <c r="C19" s="85" t="s">
        <v>90</v>
      </c>
      <c r="D19" s="86">
        <f>D20</f>
        <v>17000000</v>
      </c>
      <c r="E19" s="86">
        <f>E20</f>
        <v>-1600000</v>
      </c>
      <c r="F19" s="86">
        <f>D19+E19</f>
        <v>15400000</v>
      </c>
      <c r="G19" s="47"/>
    </row>
    <row r="20" spans="1:7" s="44" customFormat="1" ht="21.6" customHeight="1" x14ac:dyDescent="0.3">
      <c r="A20" s="51"/>
      <c r="B20" s="87">
        <v>14021900</v>
      </c>
      <c r="C20" s="88" t="s">
        <v>91</v>
      </c>
      <c r="D20" s="89">
        <v>17000000</v>
      </c>
      <c r="E20" s="89">
        <v>-1600000</v>
      </c>
      <c r="F20" s="89">
        <f t="shared" ref="F20:F22" si="2">D20+E20</f>
        <v>15400000</v>
      </c>
      <c r="G20" s="47"/>
    </row>
    <row r="21" spans="1:7" s="44" customFormat="1" ht="56.25" x14ac:dyDescent="0.3">
      <c r="A21" s="51"/>
      <c r="B21" s="84" t="s">
        <v>92</v>
      </c>
      <c r="C21" s="85" t="s">
        <v>93</v>
      </c>
      <c r="D21" s="86">
        <f>D22</f>
        <v>73000000</v>
      </c>
      <c r="E21" s="86">
        <f>E22</f>
        <v>-6400000</v>
      </c>
      <c r="F21" s="89">
        <f t="shared" si="2"/>
        <v>66600000</v>
      </c>
      <c r="G21" s="47"/>
    </row>
    <row r="22" spans="1:7" s="44" customFormat="1" ht="29.45" customHeight="1" x14ac:dyDescent="0.3">
      <c r="A22" s="51"/>
      <c r="B22" s="87">
        <v>14031900</v>
      </c>
      <c r="C22" s="88" t="s">
        <v>91</v>
      </c>
      <c r="D22" s="89">
        <v>73000000</v>
      </c>
      <c r="E22" s="89">
        <v>-6400000</v>
      </c>
      <c r="F22" s="89">
        <f t="shared" si="2"/>
        <v>66600000</v>
      </c>
      <c r="G22" s="47"/>
    </row>
    <row r="23" spans="1:7" s="44" customFormat="1" ht="70.900000000000006" customHeight="1" x14ac:dyDescent="0.3">
      <c r="A23" s="51"/>
      <c r="B23" s="84">
        <v>14040000</v>
      </c>
      <c r="C23" s="85" t="s">
        <v>94</v>
      </c>
      <c r="D23" s="86">
        <v>80129009</v>
      </c>
      <c r="E23" s="89">
        <v>8000000</v>
      </c>
      <c r="F23" s="89">
        <f>D23+E23</f>
        <v>88129009</v>
      </c>
      <c r="G23" s="47"/>
    </row>
    <row r="24" spans="1:7" s="44" customFormat="1" ht="29.45" customHeight="1" x14ac:dyDescent="0.3">
      <c r="A24" s="51"/>
      <c r="B24" s="90">
        <v>18000000</v>
      </c>
      <c r="C24" s="54" t="s">
        <v>95</v>
      </c>
      <c r="D24" s="83">
        <v>1678291217</v>
      </c>
      <c r="E24" s="83">
        <f>E25</f>
        <v>4600000</v>
      </c>
      <c r="F24" s="83">
        <f t="shared" si="1"/>
        <v>1682891217</v>
      </c>
      <c r="G24" s="47"/>
    </row>
    <row r="25" spans="1:7" s="44" customFormat="1" ht="29.45" customHeight="1" x14ac:dyDescent="0.3">
      <c r="A25" s="51"/>
      <c r="B25" s="84">
        <v>18010000</v>
      </c>
      <c r="C25" s="85" t="s">
        <v>96</v>
      </c>
      <c r="D25" s="86">
        <v>1333491217</v>
      </c>
      <c r="E25" s="86">
        <f>E26+E27</f>
        <v>4600000</v>
      </c>
      <c r="F25" s="86">
        <f>D25+E25</f>
        <v>1338091217</v>
      </c>
      <c r="G25" s="47"/>
    </row>
    <row r="26" spans="1:7" s="44" customFormat="1" ht="29.45" customHeight="1" x14ac:dyDescent="0.3">
      <c r="A26" s="51"/>
      <c r="B26" s="84">
        <v>18010600</v>
      </c>
      <c r="C26" s="85" t="s">
        <v>97</v>
      </c>
      <c r="D26" s="86">
        <v>1159025817</v>
      </c>
      <c r="E26" s="86">
        <v>9200000</v>
      </c>
      <c r="F26" s="86">
        <f>D26+E26</f>
        <v>1168225817</v>
      </c>
      <c r="G26" s="47"/>
    </row>
    <row r="27" spans="1:7" s="44" customFormat="1" ht="29.45" customHeight="1" x14ac:dyDescent="0.3">
      <c r="A27" s="51"/>
      <c r="B27" s="91">
        <v>18030000</v>
      </c>
      <c r="C27" s="92" t="s">
        <v>98</v>
      </c>
      <c r="D27" s="81">
        <f>D28+D29</f>
        <v>7000000</v>
      </c>
      <c r="E27" s="81">
        <f t="shared" ref="E27:F27" si="3">E28+E29</f>
        <v>-4600000</v>
      </c>
      <c r="F27" s="81">
        <f t="shared" si="3"/>
        <v>2400000</v>
      </c>
      <c r="G27" s="47"/>
    </row>
    <row r="28" spans="1:7" s="44" customFormat="1" ht="37.5" x14ac:dyDescent="0.3">
      <c r="A28" s="51"/>
      <c r="B28" s="84" t="s">
        <v>99</v>
      </c>
      <c r="C28" s="93" t="s">
        <v>100</v>
      </c>
      <c r="D28" s="86">
        <v>5118000</v>
      </c>
      <c r="E28" s="86">
        <v>-3240000</v>
      </c>
      <c r="F28" s="86">
        <f>D28+E28</f>
        <v>1878000</v>
      </c>
      <c r="G28" s="47"/>
    </row>
    <row r="29" spans="1:7" s="44" customFormat="1" ht="37.5" x14ac:dyDescent="0.3">
      <c r="A29" s="51"/>
      <c r="B29" s="84" t="s">
        <v>101</v>
      </c>
      <c r="C29" s="93" t="s">
        <v>102</v>
      </c>
      <c r="D29" s="86">
        <v>1882000</v>
      </c>
      <c r="E29" s="86">
        <v>-1360000</v>
      </c>
      <c r="F29" s="86">
        <f>D29+E29</f>
        <v>522000</v>
      </c>
      <c r="G29" s="47"/>
    </row>
    <row r="30" spans="1:7" s="44" customFormat="1" ht="29.45" customHeight="1" x14ac:dyDescent="0.3">
      <c r="A30" s="51"/>
      <c r="B30" s="79">
        <v>20000000</v>
      </c>
      <c r="C30" s="80" t="s">
        <v>103</v>
      </c>
      <c r="D30" s="81">
        <v>58672184</v>
      </c>
      <c r="E30" s="81">
        <f>E31+E35+E43</f>
        <v>-2757150</v>
      </c>
      <c r="F30" s="81">
        <f t="shared" si="1"/>
        <v>55915034</v>
      </c>
      <c r="G30" s="47"/>
    </row>
    <row r="31" spans="1:7" s="44" customFormat="1" ht="37.9" customHeight="1" x14ac:dyDescent="0.3">
      <c r="A31" s="51"/>
      <c r="B31" s="82">
        <v>21000000</v>
      </c>
      <c r="C31" s="54" t="s">
        <v>104</v>
      </c>
      <c r="D31" s="83">
        <v>5349500</v>
      </c>
      <c r="E31" s="83">
        <f>E32+E33</f>
        <v>1590000</v>
      </c>
      <c r="F31" s="83">
        <f t="shared" si="1"/>
        <v>6939500</v>
      </c>
      <c r="G31" s="47"/>
    </row>
    <row r="32" spans="1:7" s="44" customFormat="1" ht="39.6" customHeight="1" x14ac:dyDescent="0.3">
      <c r="A32" s="51"/>
      <c r="B32" s="84">
        <v>21050000</v>
      </c>
      <c r="C32" s="85" t="s">
        <v>105</v>
      </c>
      <c r="D32" s="86">
        <v>3000000</v>
      </c>
      <c r="E32" s="86">
        <v>1810000</v>
      </c>
      <c r="F32" s="86">
        <f t="shared" si="1"/>
        <v>4810000</v>
      </c>
      <c r="G32" s="47"/>
    </row>
    <row r="33" spans="1:7" s="44" customFormat="1" ht="29.45" customHeight="1" x14ac:dyDescent="0.3">
      <c r="A33" s="51"/>
      <c r="B33" s="84">
        <v>21080000</v>
      </c>
      <c r="C33" s="85" t="s">
        <v>106</v>
      </c>
      <c r="D33" s="86">
        <v>2245000</v>
      </c>
      <c r="E33" s="86">
        <f>E34</f>
        <v>-220000</v>
      </c>
      <c r="F33" s="86">
        <f t="shared" si="1"/>
        <v>2025000</v>
      </c>
      <c r="G33" s="47"/>
    </row>
    <row r="34" spans="1:7" s="44" customFormat="1" ht="40.9" customHeight="1" x14ac:dyDescent="0.3">
      <c r="A34" s="51"/>
      <c r="B34" s="87">
        <v>21081100</v>
      </c>
      <c r="C34" s="88" t="s">
        <v>107</v>
      </c>
      <c r="D34" s="89">
        <v>1600000</v>
      </c>
      <c r="E34" s="89">
        <v>-220000</v>
      </c>
      <c r="F34" s="89">
        <f>D34+E34</f>
        <v>1380000</v>
      </c>
      <c r="G34" s="47"/>
    </row>
    <row r="35" spans="1:7" s="44" customFormat="1" ht="65.25" customHeight="1" x14ac:dyDescent="0.3">
      <c r="A35" s="51"/>
      <c r="B35" s="82">
        <v>22000000</v>
      </c>
      <c r="C35" s="54" t="s">
        <v>108</v>
      </c>
      <c r="D35" s="83">
        <v>49300000</v>
      </c>
      <c r="E35" s="83">
        <f>E36+E41</f>
        <v>-5277200</v>
      </c>
      <c r="F35" s="83">
        <f t="shared" si="1"/>
        <v>44022800</v>
      </c>
      <c r="G35" s="47"/>
    </row>
    <row r="36" spans="1:7" s="44" customFormat="1" ht="37.5" x14ac:dyDescent="0.3">
      <c r="A36" s="51"/>
      <c r="B36" s="84">
        <v>22010000</v>
      </c>
      <c r="C36" s="85" t="s">
        <v>109</v>
      </c>
      <c r="D36" s="86">
        <f>D37+D38+D39+D40</f>
        <v>27000000</v>
      </c>
      <c r="E36" s="86">
        <f>E37+E38+E39+E40</f>
        <v>-6100200</v>
      </c>
      <c r="F36" s="86">
        <f>D36+E36</f>
        <v>20899800</v>
      </c>
      <c r="G36" s="47"/>
    </row>
    <row r="37" spans="1:7" s="44" customFormat="1" ht="82.5" customHeight="1" x14ac:dyDescent="0.3">
      <c r="A37" s="51"/>
      <c r="B37" s="84">
        <v>22010300</v>
      </c>
      <c r="C37" s="85" t="s">
        <v>110</v>
      </c>
      <c r="D37" s="86">
        <v>600000</v>
      </c>
      <c r="E37" s="86">
        <v>50000</v>
      </c>
      <c r="F37" s="86">
        <f>D37+E37</f>
        <v>650000</v>
      </c>
      <c r="G37" s="47"/>
    </row>
    <row r="38" spans="1:7" s="44" customFormat="1" ht="37.5" x14ac:dyDescent="0.3">
      <c r="A38" s="51"/>
      <c r="B38" s="84" t="s">
        <v>111</v>
      </c>
      <c r="C38" s="85" t="s">
        <v>112</v>
      </c>
      <c r="D38" s="86">
        <v>24700000</v>
      </c>
      <c r="E38" s="86">
        <v>-6558000</v>
      </c>
      <c r="F38" s="86">
        <f t="shared" ref="F38:F39" si="4">D38+E38</f>
        <v>18142000</v>
      </c>
      <c r="G38" s="47"/>
    </row>
    <row r="39" spans="1:7" s="44" customFormat="1" ht="56.25" x14ac:dyDescent="0.3">
      <c r="A39" s="51"/>
      <c r="B39" s="84">
        <v>22012600</v>
      </c>
      <c r="C39" s="85" t="s">
        <v>113</v>
      </c>
      <c r="D39" s="86">
        <v>1700000</v>
      </c>
      <c r="E39" s="86">
        <v>400000</v>
      </c>
      <c r="F39" s="86">
        <f t="shared" si="4"/>
        <v>2100000</v>
      </c>
      <c r="G39" s="47"/>
    </row>
    <row r="40" spans="1:7" s="44" customFormat="1" ht="168.75" customHeight="1" x14ac:dyDescent="0.3">
      <c r="A40" s="51"/>
      <c r="B40" s="84">
        <v>22012900</v>
      </c>
      <c r="C40" s="85" t="s">
        <v>114</v>
      </c>
      <c r="D40" s="86">
        <v>0</v>
      </c>
      <c r="E40" s="86">
        <v>7800</v>
      </c>
      <c r="F40" s="86">
        <f>D40+E40</f>
        <v>7800</v>
      </c>
      <c r="G40" s="47"/>
    </row>
    <row r="41" spans="1:7" s="44" customFormat="1" ht="29.45" customHeight="1" x14ac:dyDescent="0.3">
      <c r="A41" s="51"/>
      <c r="B41" s="84">
        <v>22090000</v>
      </c>
      <c r="C41" s="85" t="s">
        <v>115</v>
      </c>
      <c r="D41" s="86">
        <v>2900000</v>
      </c>
      <c r="E41" s="86">
        <f>E42</f>
        <v>823000</v>
      </c>
      <c r="F41" s="86">
        <f t="shared" si="1"/>
        <v>3723000</v>
      </c>
      <c r="G41" s="47"/>
    </row>
    <row r="42" spans="1:7" s="44" customFormat="1" ht="93.75" x14ac:dyDescent="0.3">
      <c r="A42" s="51"/>
      <c r="B42" s="87" t="s">
        <v>116</v>
      </c>
      <c r="C42" s="88" t="s">
        <v>117</v>
      </c>
      <c r="D42" s="89">
        <v>2657000</v>
      </c>
      <c r="E42" s="89">
        <v>823000</v>
      </c>
      <c r="F42" s="89">
        <f t="shared" si="1"/>
        <v>3480000</v>
      </c>
      <c r="G42" s="47"/>
    </row>
    <row r="43" spans="1:7" s="44" customFormat="1" ht="27.6" customHeight="1" x14ac:dyDescent="0.3">
      <c r="A43" s="51"/>
      <c r="B43" s="82">
        <v>24000000</v>
      </c>
      <c r="C43" s="54" t="s">
        <v>118</v>
      </c>
      <c r="D43" s="83">
        <v>4022684</v>
      </c>
      <c r="E43" s="83">
        <f>E44</f>
        <v>930050</v>
      </c>
      <c r="F43" s="83">
        <f t="shared" si="1"/>
        <v>4952734</v>
      </c>
      <c r="G43" s="47"/>
    </row>
    <row r="44" spans="1:7" s="44" customFormat="1" ht="27.6" customHeight="1" x14ac:dyDescent="0.3">
      <c r="A44" s="51"/>
      <c r="B44" s="84">
        <v>24060000</v>
      </c>
      <c r="C44" s="85" t="s">
        <v>106</v>
      </c>
      <c r="D44" s="86">
        <v>4022684</v>
      </c>
      <c r="E44" s="86">
        <f>E45</f>
        <v>930050</v>
      </c>
      <c r="F44" s="86">
        <f t="shared" si="1"/>
        <v>4952734</v>
      </c>
      <c r="G44" s="47"/>
    </row>
    <row r="45" spans="1:7" s="44" customFormat="1" ht="27.6" customHeight="1" x14ac:dyDescent="0.3">
      <c r="A45" s="51"/>
      <c r="B45" s="84">
        <v>24060300</v>
      </c>
      <c r="C45" s="85" t="s">
        <v>119</v>
      </c>
      <c r="D45" s="86">
        <v>4022684</v>
      </c>
      <c r="E45" s="86">
        <v>930050</v>
      </c>
      <c r="F45" s="86">
        <f t="shared" si="1"/>
        <v>4952734</v>
      </c>
      <c r="G45" s="47"/>
    </row>
    <row r="46" spans="1:7" s="44" customFormat="1" ht="27.6" customHeight="1" x14ac:dyDescent="0.3">
      <c r="A46" s="51"/>
      <c r="B46" s="79">
        <v>30000000</v>
      </c>
      <c r="C46" s="80" t="s">
        <v>120</v>
      </c>
      <c r="D46" s="81">
        <v>190000</v>
      </c>
      <c r="E46" s="81">
        <f>E47</f>
        <v>-132850</v>
      </c>
      <c r="F46" s="81">
        <f t="shared" si="1"/>
        <v>57150</v>
      </c>
      <c r="G46" s="47"/>
    </row>
    <row r="47" spans="1:7" s="41" customFormat="1" ht="44.45" customHeight="1" x14ac:dyDescent="0.3">
      <c r="A47" s="51"/>
      <c r="B47" s="82">
        <v>31000000</v>
      </c>
      <c r="C47" s="54" t="s">
        <v>121</v>
      </c>
      <c r="D47" s="83">
        <v>190000</v>
      </c>
      <c r="E47" s="83">
        <f>E48</f>
        <v>-132850</v>
      </c>
      <c r="F47" s="83">
        <f t="shared" si="1"/>
        <v>57150</v>
      </c>
      <c r="G47" s="23"/>
    </row>
    <row r="48" spans="1:7" s="44" customFormat="1" ht="150" x14ac:dyDescent="0.3">
      <c r="A48" s="51"/>
      <c r="B48" s="84">
        <v>31010000</v>
      </c>
      <c r="C48" s="85" t="s">
        <v>122</v>
      </c>
      <c r="D48" s="86">
        <f>D49</f>
        <v>190000</v>
      </c>
      <c r="E48" s="86">
        <f>E49</f>
        <v>-132850</v>
      </c>
      <c r="F48" s="86">
        <f t="shared" si="1"/>
        <v>57150</v>
      </c>
      <c r="G48" s="47"/>
    </row>
    <row r="49" spans="1:12" s="44" customFormat="1" ht="129" customHeight="1" x14ac:dyDescent="0.3">
      <c r="A49" s="51"/>
      <c r="B49" s="87">
        <v>31010200</v>
      </c>
      <c r="C49" s="88" t="s">
        <v>123</v>
      </c>
      <c r="D49" s="89">
        <v>190000</v>
      </c>
      <c r="E49" s="89">
        <v>-132850</v>
      </c>
      <c r="F49" s="89">
        <f t="shared" si="1"/>
        <v>57150</v>
      </c>
      <c r="G49" s="47"/>
    </row>
    <row r="50" spans="1:12" s="44" customFormat="1" ht="37.5" x14ac:dyDescent="0.3">
      <c r="A50" s="52"/>
      <c r="B50" s="94"/>
      <c r="C50" s="91" t="s">
        <v>124</v>
      </c>
      <c r="D50" s="95">
        <v>5321031123</v>
      </c>
      <c r="E50" s="95">
        <f>E10</f>
        <v>-6728924</v>
      </c>
      <c r="F50" s="95">
        <f t="shared" si="1"/>
        <v>5314302199</v>
      </c>
      <c r="G50" s="47"/>
    </row>
    <row r="51" spans="1:12" s="44" customFormat="1" ht="58.5" x14ac:dyDescent="0.3">
      <c r="A51" s="52"/>
      <c r="B51" s="53">
        <v>40000000</v>
      </c>
      <c r="C51" s="54" t="s">
        <v>125</v>
      </c>
      <c r="D51" s="95">
        <f>D52</f>
        <v>2444653101</v>
      </c>
      <c r="E51" s="95">
        <f>E52</f>
        <v>-6728924</v>
      </c>
      <c r="F51" s="95">
        <f>D51+E51</f>
        <v>2437924177</v>
      </c>
      <c r="G51" s="47"/>
    </row>
    <row r="52" spans="1:12" s="44" customFormat="1" ht="39" x14ac:dyDescent="0.3">
      <c r="A52" s="52"/>
      <c r="B52" s="53">
        <v>41000000</v>
      </c>
      <c r="C52" s="54" t="s">
        <v>126</v>
      </c>
      <c r="D52" s="95">
        <v>2444653101</v>
      </c>
      <c r="E52" s="95">
        <f>E53</f>
        <v>-6728924</v>
      </c>
      <c r="F52" s="95">
        <f t="shared" ref="F52:F54" si="5">D52+E52</f>
        <v>2437924177</v>
      </c>
      <c r="G52" s="47"/>
    </row>
    <row r="53" spans="1:12" s="44" customFormat="1" ht="37.5" x14ac:dyDescent="0.3">
      <c r="A53" s="52"/>
      <c r="B53" s="87">
        <v>41030000</v>
      </c>
      <c r="C53" s="88" t="s">
        <v>127</v>
      </c>
      <c r="D53" s="96">
        <v>1259781800</v>
      </c>
      <c r="E53" s="96">
        <f>E54</f>
        <v>-6728924</v>
      </c>
      <c r="F53" s="96">
        <f t="shared" si="5"/>
        <v>1253052876</v>
      </c>
      <c r="G53" s="47"/>
    </row>
    <row r="54" spans="1:12" s="44" customFormat="1" ht="76.5" customHeight="1" x14ac:dyDescent="0.3">
      <c r="A54" s="52"/>
      <c r="B54" s="84">
        <v>41034500</v>
      </c>
      <c r="C54" s="85" t="s">
        <v>128</v>
      </c>
      <c r="D54" s="97">
        <v>17835000</v>
      </c>
      <c r="E54" s="97">
        <v>-6728924</v>
      </c>
      <c r="F54" s="98">
        <f t="shared" si="5"/>
        <v>11106076</v>
      </c>
      <c r="G54" s="47"/>
    </row>
    <row r="55" spans="1:12" s="44" customFormat="1" ht="39" x14ac:dyDescent="0.3">
      <c r="A55" s="52"/>
      <c r="B55" s="94"/>
      <c r="C55" s="99" t="s">
        <v>31</v>
      </c>
      <c r="D55" s="95">
        <v>7765684224</v>
      </c>
      <c r="E55" s="95">
        <f>E10</f>
        <v>-6728924</v>
      </c>
      <c r="F55" s="95">
        <f>D55+E55</f>
        <v>7758955300</v>
      </c>
      <c r="G55" s="47"/>
    </row>
    <row r="56" spans="1:12" ht="42.75" customHeight="1" x14ac:dyDescent="0.2">
      <c r="A56" s="56"/>
      <c r="B56" s="56"/>
      <c r="C56" s="56" t="s">
        <v>6</v>
      </c>
      <c r="D56" s="57">
        <f>6857637724.81+672065+10460100+14928524</f>
        <v>6883698413.8100004</v>
      </c>
      <c r="E56" s="57">
        <f>E58+E87+E94+E97+E107</f>
        <v>10301703</v>
      </c>
      <c r="F56" s="57">
        <f t="shared" ref="F56" si="6">D56+E56</f>
        <v>6894000116.8100004</v>
      </c>
      <c r="G56" s="31"/>
      <c r="H56" s="2"/>
    </row>
    <row r="57" spans="1:12" s="44" customFormat="1" ht="37.15" customHeight="1" x14ac:dyDescent="0.2">
      <c r="A57" s="58"/>
      <c r="B57" s="58"/>
      <c r="C57" s="58" t="s">
        <v>76</v>
      </c>
      <c r="D57" s="59">
        <v>300691737</v>
      </c>
      <c r="E57" s="59">
        <f>E60</f>
        <v>9517586</v>
      </c>
      <c r="F57" s="59">
        <f>D57+E57</f>
        <v>310209323</v>
      </c>
      <c r="G57" s="31"/>
      <c r="H57" s="45"/>
    </row>
    <row r="58" spans="1:12" ht="39" customHeight="1" x14ac:dyDescent="0.2">
      <c r="A58" s="60" t="s">
        <v>15</v>
      </c>
      <c r="B58" s="61"/>
      <c r="C58" s="61" t="s">
        <v>28</v>
      </c>
      <c r="D58" s="62">
        <f>D59</f>
        <v>2381144525.4299998</v>
      </c>
      <c r="E58" s="62">
        <f>E59</f>
        <v>8495022</v>
      </c>
      <c r="F58" s="62">
        <f t="shared" ref="F58:F64" si="7">D58+E58</f>
        <v>2389639547.4299998</v>
      </c>
      <c r="G58" s="31"/>
      <c r="H58" s="2"/>
      <c r="I58" s="2"/>
      <c r="J58" s="2"/>
      <c r="K58" s="2"/>
      <c r="L58" s="2"/>
    </row>
    <row r="59" spans="1:12" ht="40.5" customHeight="1" x14ac:dyDescent="0.2">
      <c r="A59" s="60" t="s">
        <v>16</v>
      </c>
      <c r="B59" s="61"/>
      <c r="C59" s="61" t="s">
        <v>28</v>
      </c>
      <c r="D59" s="62">
        <v>2381144525.4299998</v>
      </c>
      <c r="E59" s="62">
        <f>E61+E64+E67+E70+E72+E78+E81+E84+E75</f>
        <v>8495022</v>
      </c>
      <c r="F59" s="62">
        <f t="shared" si="7"/>
        <v>2389639547.4299998</v>
      </c>
      <c r="G59" s="46"/>
      <c r="H59" s="33">
        <f>G64+G72+G84</f>
        <v>-48</v>
      </c>
      <c r="I59" s="2"/>
      <c r="J59" s="2"/>
      <c r="K59" s="2"/>
      <c r="L59" s="2"/>
    </row>
    <row r="60" spans="1:12" s="44" customFormat="1" ht="40.5" customHeight="1" x14ac:dyDescent="0.2">
      <c r="A60" s="60"/>
      <c r="B60" s="61"/>
      <c r="C60" s="69" t="s">
        <v>76</v>
      </c>
      <c r="D60" s="70">
        <v>231324399</v>
      </c>
      <c r="E60" s="70">
        <f>E63+E66+E69+E74+E80+E83+E86+E77</f>
        <v>9517586</v>
      </c>
      <c r="F60" s="70">
        <f>D60+E60</f>
        <v>240841985</v>
      </c>
      <c r="G60" s="46"/>
      <c r="H60" s="45"/>
      <c r="I60" s="45"/>
      <c r="J60" s="45"/>
      <c r="K60" s="45"/>
      <c r="L60" s="45"/>
    </row>
    <row r="61" spans="1:12" s="44" customFormat="1" ht="30" customHeight="1" x14ac:dyDescent="0.2">
      <c r="A61" s="63" t="s">
        <v>130</v>
      </c>
      <c r="B61" s="63" t="s">
        <v>131</v>
      </c>
      <c r="C61" s="48" t="s">
        <v>132</v>
      </c>
      <c r="D61" s="64">
        <v>752483034</v>
      </c>
      <c r="E61" s="64">
        <v>5040770</v>
      </c>
      <c r="F61" s="64">
        <f t="shared" ref="F61" si="8">D61+E61</f>
        <v>757523804</v>
      </c>
      <c r="G61" s="46"/>
      <c r="H61" s="45"/>
      <c r="I61" s="45"/>
      <c r="J61" s="45"/>
      <c r="K61" s="45"/>
      <c r="L61" s="45"/>
    </row>
    <row r="62" spans="1:12" s="44" customFormat="1" ht="22.9" customHeight="1" x14ac:dyDescent="0.2">
      <c r="A62" s="53"/>
      <c r="B62" s="54"/>
      <c r="C62" s="72" t="s">
        <v>155</v>
      </c>
      <c r="D62" s="100">
        <v>473005978</v>
      </c>
      <c r="E62" s="100">
        <v>301758</v>
      </c>
      <c r="F62" s="100">
        <f>D62+E62</f>
        <v>473307736</v>
      </c>
      <c r="G62" s="46"/>
      <c r="H62" s="45"/>
      <c r="I62" s="45"/>
      <c r="J62" s="45"/>
      <c r="K62" s="45"/>
      <c r="L62" s="45"/>
    </row>
    <row r="63" spans="1:12" s="44" customFormat="1" ht="24" customHeight="1" x14ac:dyDescent="0.2">
      <c r="A63" s="53"/>
      <c r="B63" s="54"/>
      <c r="C63" s="72" t="s">
        <v>62</v>
      </c>
      <c r="D63" s="100">
        <v>78790873</v>
      </c>
      <c r="E63" s="100">
        <v>4188700</v>
      </c>
      <c r="F63" s="100">
        <f>D63+E63</f>
        <v>82979573</v>
      </c>
      <c r="G63" s="46"/>
      <c r="H63" s="45"/>
      <c r="I63" s="45"/>
      <c r="J63" s="45"/>
      <c r="K63" s="45"/>
      <c r="L63" s="45"/>
    </row>
    <row r="64" spans="1:12" s="41" customFormat="1" ht="111" customHeight="1" x14ac:dyDescent="0.2">
      <c r="A64" s="63" t="s">
        <v>33</v>
      </c>
      <c r="B64" s="63" t="s">
        <v>34</v>
      </c>
      <c r="C64" s="48" t="s">
        <v>35</v>
      </c>
      <c r="D64" s="64">
        <v>1239571408.4300001</v>
      </c>
      <c r="E64" s="64">
        <f>-48+6678065+44899</f>
        <v>6722916</v>
      </c>
      <c r="F64" s="64">
        <f t="shared" si="7"/>
        <v>1246294324.4300001</v>
      </c>
      <c r="G64" s="39">
        <v>-48</v>
      </c>
      <c r="H64" s="39"/>
      <c r="I64" s="42"/>
      <c r="J64" s="42"/>
      <c r="K64" s="42"/>
      <c r="L64" s="42"/>
    </row>
    <row r="65" spans="1:12" s="44" customFormat="1" ht="22.9" customHeight="1" x14ac:dyDescent="0.2">
      <c r="A65" s="53"/>
      <c r="B65" s="54"/>
      <c r="C65" s="72" t="s">
        <v>155</v>
      </c>
      <c r="D65" s="100">
        <v>825666363</v>
      </c>
      <c r="E65" s="100">
        <v>897251</v>
      </c>
      <c r="F65" s="100">
        <f>D65+E65</f>
        <v>826563614</v>
      </c>
      <c r="G65" s="46"/>
      <c r="H65" s="46"/>
      <c r="I65" s="45"/>
      <c r="J65" s="45"/>
      <c r="K65" s="45"/>
      <c r="L65" s="45"/>
    </row>
    <row r="66" spans="1:12" s="44" customFormat="1" ht="24.6" customHeight="1" x14ac:dyDescent="0.2">
      <c r="A66" s="53"/>
      <c r="B66" s="54"/>
      <c r="C66" s="72" t="s">
        <v>62</v>
      </c>
      <c r="D66" s="100">
        <v>112657824</v>
      </c>
      <c r="E66" s="100">
        <v>6556886</v>
      </c>
      <c r="F66" s="100">
        <f>D66+E66</f>
        <v>119214710</v>
      </c>
      <c r="G66" s="46"/>
      <c r="H66" s="46"/>
      <c r="I66" s="45"/>
      <c r="J66" s="45"/>
      <c r="K66" s="45"/>
      <c r="L66" s="45"/>
    </row>
    <row r="67" spans="1:12" s="44" customFormat="1" ht="77.45" customHeight="1" x14ac:dyDescent="0.2">
      <c r="A67" s="63" t="s">
        <v>156</v>
      </c>
      <c r="B67" s="63" t="s">
        <v>157</v>
      </c>
      <c r="C67" s="48" t="s">
        <v>158</v>
      </c>
      <c r="D67" s="64">
        <v>55474585</v>
      </c>
      <c r="E67" s="64">
        <f>-507216-23287</f>
        <v>-530503</v>
      </c>
      <c r="F67" s="64">
        <f t="shared" ref="F67" si="9">D67+E67</f>
        <v>54944082</v>
      </c>
      <c r="G67" s="46"/>
      <c r="H67" s="46"/>
      <c r="I67" s="45"/>
      <c r="J67" s="45"/>
      <c r="K67" s="45"/>
      <c r="L67" s="45"/>
    </row>
    <row r="68" spans="1:12" s="44" customFormat="1" ht="24.6" customHeight="1" x14ac:dyDescent="0.2">
      <c r="A68" s="53"/>
      <c r="B68" s="54"/>
      <c r="C68" s="72" t="s">
        <v>155</v>
      </c>
      <c r="D68" s="100">
        <v>32935996</v>
      </c>
      <c r="E68" s="100">
        <v>-257903</v>
      </c>
      <c r="F68" s="100">
        <f>D68+E68</f>
        <v>32678093</v>
      </c>
      <c r="G68" s="46"/>
      <c r="H68" s="46"/>
      <c r="I68" s="45"/>
      <c r="J68" s="45"/>
      <c r="K68" s="45"/>
      <c r="L68" s="45"/>
    </row>
    <row r="69" spans="1:12" s="44" customFormat="1" ht="24.6" customHeight="1" x14ac:dyDescent="0.2">
      <c r="A69" s="53"/>
      <c r="B69" s="54"/>
      <c r="C69" s="72" t="s">
        <v>62</v>
      </c>
      <c r="D69" s="100">
        <v>6087225</v>
      </c>
      <c r="E69" s="100">
        <v>-85700</v>
      </c>
      <c r="F69" s="100">
        <f>D69+E69</f>
        <v>6001525</v>
      </c>
      <c r="G69" s="46"/>
      <c r="H69" s="46"/>
      <c r="I69" s="45"/>
      <c r="J69" s="45"/>
      <c r="K69" s="45"/>
      <c r="L69" s="45"/>
    </row>
    <row r="70" spans="1:12" s="44" customFormat="1" ht="133.15" customHeight="1" x14ac:dyDescent="0.2">
      <c r="A70" s="63" t="s">
        <v>159</v>
      </c>
      <c r="B70" s="63" t="s">
        <v>160</v>
      </c>
      <c r="C70" s="48" t="s">
        <v>161</v>
      </c>
      <c r="D70" s="64">
        <v>11867341</v>
      </c>
      <c r="E70" s="64">
        <v>-6792</v>
      </c>
      <c r="F70" s="64">
        <f t="shared" ref="F70" si="10">D70+E70</f>
        <v>11860549</v>
      </c>
      <c r="G70" s="46"/>
      <c r="H70" s="46"/>
      <c r="I70" s="45"/>
      <c r="J70" s="45"/>
      <c r="K70" s="45"/>
      <c r="L70" s="45"/>
    </row>
    <row r="71" spans="1:12" s="44" customFormat="1" ht="18.600000000000001" customHeight="1" x14ac:dyDescent="0.2">
      <c r="A71" s="53"/>
      <c r="B71" s="54"/>
      <c r="C71" s="72" t="s">
        <v>155</v>
      </c>
      <c r="D71" s="100">
        <v>7652714</v>
      </c>
      <c r="E71" s="100">
        <v>-27</v>
      </c>
      <c r="F71" s="100">
        <f>D71+E71</f>
        <v>7652687</v>
      </c>
      <c r="G71" s="46"/>
      <c r="H71" s="46"/>
      <c r="I71" s="45"/>
      <c r="J71" s="45"/>
      <c r="K71" s="45"/>
      <c r="L71" s="45"/>
    </row>
    <row r="72" spans="1:12" s="44" customFormat="1" ht="80.45" customHeight="1" x14ac:dyDescent="0.2">
      <c r="A72" s="63" t="s">
        <v>51</v>
      </c>
      <c r="B72" s="63" t="s">
        <v>52</v>
      </c>
      <c r="C72" s="48" t="s">
        <v>53</v>
      </c>
      <c r="D72" s="64">
        <v>133870251</v>
      </c>
      <c r="E72" s="64">
        <f>-1278576-248-10000</f>
        <v>-1288824</v>
      </c>
      <c r="F72" s="64">
        <f t="shared" ref="F72" si="11">D72+E72</f>
        <v>132581427</v>
      </c>
      <c r="G72" s="46"/>
      <c r="H72" s="46"/>
      <c r="I72" s="45"/>
      <c r="J72" s="45"/>
      <c r="K72" s="45"/>
      <c r="L72" s="45"/>
    </row>
    <row r="73" spans="1:12" s="44" customFormat="1" ht="18" customHeight="1" x14ac:dyDescent="0.2">
      <c r="A73" s="53"/>
      <c r="B73" s="54"/>
      <c r="C73" s="72" t="s">
        <v>155</v>
      </c>
      <c r="D73" s="100">
        <v>78137427</v>
      </c>
      <c r="E73" s="100">
        <v>-134481</v>
      </c>
      <c r="F73" s="100">
        <f>D73+E73</f>
        <v>78002946</v>
      </c>
      <c r="G73" s="46"/>
      <c r="H73" s="46"/>
      <c r="I73" s="45"/>
      <c r="J73" s="45"/>
      <c r="K73" s="45"/>
      <c r="L73" s="45"/>
    </row>
    <row r="74" spans="1:12" s="44" customFormat="1" ht="19.899999999999999" customHeight="1" x14ac:dyDescent="0.2">
      <c r="A74" s="53"/>
      <c r="B74" s="54"/>
      <c r="C74" s="72" t="s">
        <v>62</v>
      </c>
      <c r="D74" s="100">
        <v>13460211</v>
      </c>
      <c r="E74" s="100">
        <v>-699700</v>
      </c>
      <c r="F74" s="100">
        <f>D74+E74</f>
        <v>12760511</v>
      </c>
      <c r="G74" s="46"/>
      <c r="H74" s="46"/>
      <c r="I74" s="45"/>
      <c r="J74" s="45"/>
      <c r="K74" s="45"/>
      <c r="L74" s="45"/>
    </row>
    <row r="75" spans="1:12" s="44" customFormat="1" ht="36.6" customHeight="1" x14ac:dyDescent="0.2">
      <c r="A75" s="63" t="s">
        <v>168</v>
      </c>
      <c r="B75" s="63" t="s">
        <v>169</v>
      </c>
      <c r="C75" s="48" t="s">
        <v>170</v>
      </c>
      <c r="D75" s="64">
        <v>12661046</v>
      </c>
      <c r="E75" s="64">
        <v>111220</v>
      </c>
      <c r="F75" s="64">
        <f t="shared" ref="F75" si="12">D75+E75</f>
        <v>12772266</v>
      </c>
      <c r="G75" s="46"/>
      <c r="H75" s="46"/>
      <c r="I75" s="45"/>
      <c r="J75" s="45"/>
      <c r="K75" s="45"/>
      <c r="L75" s="45"/>
    </row>
    <row r="76" spans="1:12" s="44" customFormat="1" ht="19.899999999999999" customHeight="1" x14ac:dyDescent="0.2">
      <c r="A76" s="53"/>
      <c r="B76" s="54"/>
      <c r="C76" s="72" t="s">
        <v>155</v>
      </c>
      <c r="D76" s="100">
        <v>9435183</v>
      </c>
      <c r="E76" s="100">
        <v>91299</v>
      </c>
      <c r="F76" s="100">
        <f>D76+E76</f>
        <v>9526482</v>
      </c>
      <c r="G76" s="46"/>
      <c r="H76" s="46"/>
      <c r="I76" s="45"/>
      <c r="J76" s="45"/>
      <c r="K76" s="45"/>
      <c r="L76" s="45"/>
    </row>
    <row r="77" spans="1:12" s="44" customFormat="1" ht="19.899999999999999" customHeight="1" x14ac:dyDescent="0.2">
      <c r="A77" s="53"/>
      <c r="B77" s="54"/>
      <c r="C77" s="72" t="s">
        <v>62</v>
      </c>
      <c r="D77" s="100">
        <v>233632</v>
      </c>
      <c r="E77" s="100">
        <v>-8000</v>
      </c>
      <c r="F77" s="100">
        <f>D77+E77</f>
        <v>225632</v>
      </c>
      <c r="G77" s="46"/>
      <c r="H77" s="46"/>
      <c r="I77" s="45"/>
      <c r="J77" s="45"/>
      <c r="K77" s="45"/>
      <c r="L77" s="45"/>
    </row>
    <row r="78" spans="1:12" s="44" customFormat="1" ht="42" customHeight="1" x14ac:dyDescent="0.2">
      <c r="A78" s="63" t="s">
        <v>162</v>
      </c>
      <c r="B78" s="63" t="s">
        <v>163</v>
      </c>
      <c r="C78" s="48" t="s">
        <v>164</v>
      </c>
      <c r="D78" s="64">
        <v>44612363</v>
      </c>
      <c r="E78" s="64">
        <v>339497</v>
      </c>
      <c r="F78" s="64">
        <f t="shared" ref="F78" si="13">D78+E78</f>
        <v>44951860</v>
      </c>
      <c r="G78" s="46"/>
      <c r="H78" s="46"/>
      <c r="I78" s="45"/>
      <c r="J78" s="45"/>
      <c r="K78" s="45"/>
      <c r="L78" s="45"/>
    </row>
    <row r="79" spans="1:12" s="44" customFormat="1" ht="18" customHeight="1" x14ac:dyDescent="0.2">
      <c r="A79" s="53"/>
      <c r="B79" s="54"/>
      <c r="C79" s="72" t="s">
        <v>155</v>
      </c>
      <c r="D79" s="100">
        <v>33443182</v>
      </c>
      <c r="E79" s="100">
        <v>315197</v>
      </c>
      <c r="F79" s="100">
        <f>D79+E79</f>
        <v>33758379</v>
      </c>
      <c r="G79" s="46"/>
      <c r="H79" s="46"/>
      <c r="I79" s="45"/>
      <c r="J79" s="45"/>
      <c r="K79" s="45"/>
      <c r="L79" s="45"/>
    </row>
    <row r="80" spans="1:12" s="44" customFormat="1" ht="19.149999999999999" customHeight="1" x14ac:dyDescent="0.2">
      <c r="A80" s="53"/>
      <c r="B80" s="54"/>
      <c r="C80" s="72" t="s">
        <v>62</v>
      </c>
      <c r="D80" s="100">
        <v>1723459</v>
      </c>
      <c r="E80" s="100">
        <v>-55900</v>
      </c>
      <c r="F80" s="100">
        <f>D80+E80</f>
        <v>1667559</v>
      </c>
      <c r="G80" s="46"/>
      <c r="H80" s="46"/>
      <c r="I80" s="45"/>
      <c r="J80" s="45"/>
      <c r="K80" s="45"/>
      <c r="L80" s="45"/>
    </row>
    <row r="81" spans="1:12" s="44" customFormat="1" ht="41.45" customHeight="1" x14ac:dyDescent="0.2">
      <c r="A81" s="63" t="s">
        <v>165</v>
      </c>
      <c r="B81" s="63" t="s">
        <v>166</v>
      </c>
      <c r="C81" s="48" t="s">
        <v>167</v>
      </c>
      <c r="D81" s="64">
        <v>2126268</v>
      </c>
      <c r="E81" s="64">
        <v>-413800</v>
      </c>
      <c r="F81" s="64">
        <f t="shared" ref="F81" si="14">D81+E81</f>
        <v>1712468</v>
      </c>
      <c r="G81" s="46"/>
      <c r="H81" s="46"/>
      <c r="I81" s="45"/>
      <c r="J81" s="45"/>
      <c r="K81" s="45"/>
      <c r="L81" s="45"/>
    </row>
    <row r="82" spans="1:12" s="44" customFormat="1" ht="19.149999999999999" customHeight="1" x14ac:dyDescent="0.2">
      <c r="A82" s="53"/>
      <c r="B82" s="54"/>
      <c r="C82" s="72" t="s">
        <v>155</v>
      </c>
      <c r="D82" s="100">
        <v>1101990</v>
      </c>
      <c r="E82" s="100">
        <v>-93700</v>
      </c>
      <c r="F82" s="100">
        <f>D82+E82</f>
        <v>1008290</v>
      </c>
      <c r="G82" s="46"/>
      <c r="H82" s="46"/>
      <c r="I82" s="45"/>
      <c r="J82" s="45"/>
      <c r="K82" s="45"/>
      <c r="L82" s="45"/>
    </row>
    <row r="83" spans="1:12" s="44" customFormat="1" ht="16.899999999999999" customHeight="1" x14ac:dyDescent="0.2">
      <c r="A83" s="53"/>
      <c r="B83" s="54"/>
      <c r="C83" s="72" t="s">
        <v>62</v>
      </c>
      <c r="D83" s="100">
        <v>412867</v>
      </c>
      <c r="E83" s="100">
        <v>-300000</v>
      </c>
      <c r="F83" s="100">
        <f>D83+E83</f>
        <v>112867</v>
      </c>
      <c r="G83" s="46"/>
      <c r="H83" s="46"/>
      <c r="I83" s="45"/>
      <c r="J83" s="45"/>
      <c r="K83" s="45"/>
      <c r="L83" s="45"/>
    </row>
    <row r="84" spans="1:12" s="44" customFormat="1" ht="64.150000000000006" customHeight="1" x14ac:dyDescent="0.2">
      <c r="A84" s="63" t="s">
        <v>140</v>
      </c>
      <c r="B84" s="63" t="s">
        <v>141</v>
      </c>
      <c r="C84" s="48" t="s">
        <v>142</v>
      </c>
      <c r="D84" s="64">
        <v>82932658</v>
      </c>
      <c r="E84" s="64">
        <f>-1000-1466850-11612</f>
        <v>-1479462</v>
      </c>
      <c r="F84" s="64">
        <f t="shared" ref="F84" si="15">D84+E84</f>
        <v>81453196</v>
      </c>
      <c r="G84" s="46"/>
      <c r="H84" s="45"/>
      <c r="I84" s="45"/>
      <c r="J84" s="45"/>
      <c r="K84" s="45"/>
      <c r="L84" s="45"/>
    </row>
    <row r="85" spans="1:12" s="44" customFormat="1" ht="20.45" customHeight="1" x14ac:dyDescent="0.2">
      <c r="A85" s="53"/>
      <c r="B85" s="54"/>
      <c r="C85" s="72" t="s">
        <v>155</v>
      </c>
      <c r="D85" s="100">
        <v>47217290</v>
      </c>
      <c r="E85" s="100">
        <v>-1119394</v>
      </c>
      <c r="F85" s="100">
        <f>D85+E85</f>
        <v>46097896</v>
      </c>
      <c r="G85" s="46"/>
      <c r="H85" s="45"/>
      <c r="I85" s="45"/>
      <c r="J85" s="45"/>
      <c r="K85" s="45"/>
      <c r="L85" s="45"/>
    </row>
    <row r="86" spans="1:12" s="44" customFormat="1" ht="19.149999999999999" customHeight="1" x14ac:dyDescent="0.2">
      <c r="A86" s="53"/>
      <c r="B86" s="54"/>
      <c r="C86" s="72" t="s">
        <v>62</v>
      </c>
      <c r="D86" s="100">
        <v>17215705</v>
      </c>
      <c r="E86" s="100">
        <v>-78700</v>
      </c>
      <c r="F86" s="100">
        <f>D86+E86</f>
        <v>17137005</v>
      </c>
      <c r="G86" s="46"/>
      <c r="H86" s="45"/>
      <c r="I86" s="45"/>
      <c r="J86" s="45"/>
      <c r="K86" s="45"/>
      <c r="L86" s="45"/>
    </row>
    <row r="87" spans="1:12" ht="39" customHeight="1" x14ac:dyDescent="0.2">
      <c r="A87" s="60" t="s">
        <v>20</v>
      </c>
      <c r="B87" s="61"/>
      <c r="C87" s="61" t="s">
        <v>11</v>
      </c>
      <c r="D87" s="62">
        <f>D88</f>
        <v>861130678.88</v>
      </c>
      <c r="E87" s="62">
        <f>E88</f>
        <v>-7943746</v>
      </c>
      <c r="F87" s="62">
        <f t="shared" ref="F87:F123" si="16">D87+E87</f>
        <v>853186932.88</v>
      </c>
      <c r="G87" s="31"/>
      <c r="H87" s="2"/>
      <c r="I87" s="2"/>
      <c r="J87" s="2"/>
      <c r="K87" s="2"/>
      <c r="L87" s="2"/>
    </row>
    <row r="88" spans="1:12" ht="45.6" customHeight="1" x14ac:dyDescent="0.2">
      <c r="A88" s="60" t="s">
        <v>21</v>
      </c>
      <c r="B88" s="61"/>
      <c r="C88" s="61" t="s">
        <v>11</v>
      </c>
      <c r="D88" s="62">
        <f>853192078.88+7938600</f>
        <v>861130678.88</v>
      </c>
      <c r="E88" s="62">
        <f>SUM(E89:E93)</f>
        <v>-7943746</v>
      </c>
      <c r="F88" s="62">
        <f t="shared" si="16"/>
        <v>853186932.88</v>
      </c>
      <c r="G88" s="35"/>
      <c r="H88" s="35"/>
      <c r="I88" s="2"/>
      <c r="J88" s="2"/>
      <c r="K88" s="2"/>
      <c r="L88" s="2"/>
    </row>
    <row r="89" spans="1:12" s="41" customFormat="1" ht="40.9" customHeight="1" x14ac:dyDescent="0.2">
      <c r="A89" s="63" t="s">
        <v>38</v>
      </c>
      <c r="B89" s="63" t="s">
        <v>39</v>
      </c>
      <c r="C89" s="48" t="s">
        <v>40</v>
      </c>
      <c r="D89" s="64">
        <f>617952963+6701300</f>
        <v>624654263</v>
      </c>
      <c r="E89" s="64">
        <v>-6596300</v>
      </c>
      <c r="F89" s="64">
        <f t="shared" ref="F89:F90" si="17">D89+E89</f>
        <v>618057963</v>
      </c>
      <c r="G89" s="46"/>
      <c r="H89" s="46"/>
      <c r="I89" s="42"/>
      <c r="J89" s="42"/>
      <c r="K89" s="42"/>
      <c r="L89" s="42"/>
    </row>
    <row r="90" spans="1:12" s="41" customFormat="1" ht="55.9" customHeight="1" x14ac:dyDescent="0.2">
      <c r="A90" s="63" t="s">
        <v>43</v>
      </c>
      <c r="B90" s="63" t="s">
        <v>41</v>
      </c>
      <c r="C90" s="48" t="s">
        <v>42</v>
      </c>
      <c r="D90" s="64">
        <f>75254776+596300</f>
        <v>75851076</v>
      </c>
      <c r="E90" s="64">
        <v>-648100</v>
      </c>
      <c r="F90" s="64">
        <f t="shared" si="17"/>
        <v>75202976</v>
      </c>
      <c r="G90" s="40"/>
      <c r="H90" s="40"/>
      <c r="I90" s="42"/>
      <c r="J90" s="42"/>
      <c r="K90" s="42"/>
      <c r="L90" s="42"/>
    </row>
    <row r="91" spans="1:12" s="44" customFormat="1" ht="55.9" customHeight="1" x14ac:dyDescent="0.2">
      <c r="A91" s="63" t="s">
        <v>48</v>
      </c>
      <c r="B91" s="63" t="s">
        <v>49</v>
      </c>
      <c r="C91" s="48" t="s">
        <v>50</v>
      </c>
      <c r="D91" s="64">
        <f>10036645+75900</f>
        <v>10112545</v>
      </c>
      <c r="E91" s="64">
        <v>-75900</v>
      </c>
      <c r="F91" s="64">
        <f t="shared" ref="F91" si="18">D91+E91</f>
        <v>10036645</v>
      </c>
      <c r="G91" s="40"/>
      <c r="H91" s="40"/>
      <c r="I91" s="45"/>
      <c r="J91" s="45"/>
      <c r="K91" s="45"/>
      <c r="L91" s="45"/>
    </row>
    <row r="92" spans="1:12" s="44" customFormat="1" ht="37.9" customHeight="1" x14ac:dyDescent="0.2">
      <c r="A92" s="63" t="s">
        <v>63</v>
      </c>
      <c r="B92" s="63" t="s">
        <v>64</v>
      </c>
      <c r="C92" s="48" t="s">
        <v>65</v>
      </c>
      <c r="D92" s="64">
        <f>39772519+500000</f>
        <v>40272519</v>
      </c>
      <c r="E92" s="64">
        <v>-558346</v>
      </c>
      <c r="F92" s="64">
        <f t="shared" ref="F92" si="19">D92+E92</f>
        <v>39714173</v>
      </c>
      <c r="G92" s="40"/>
      <c r="H92" s="40"/>
      <c r="I92" s="45"/>
      <c r="J92" s="45"/>
      <c r="K92" s="45"/>
      <c r="L92" s="45"/>
    </row>
    <row r="93" spans="1:12" s="44" customFormat="1" ht="65.45" customHeight="1" x14ac:dyDescent="0.2">
      <c r="A93" s="63" t="s">
        <v>66</v>
      </c>
      <c r="B93" s="63" t="s">
        <v>67</v>
      </c>
      <c r="C93" s="48" t="s">
        <v>68</v>
      </c>
      <c r="D93" s="64">
        <f>2944034+65100</f>
        <v>3009134</v>
      </c>
      <c r="E93" s="64">
        <v>-65100</v>
      </c>
      <c r="F93" s="64">
        <f t="shared" ref="F93" si="20">D93+E93</f>
        <v>2944034</v>
      </c>
      <c r="G93" s="40"/>
      <c r="H93" s="40"/>
      <c r="I93" s="45"/>
      <c r="J93" s="45"/>
      <c r="K93" s="45"/>
      <c r="L93" s="45"/>
    </row>
    <row r="94" spans="1:12" s="44" customFormat="1" ht="49.15" customHeight="1" x14ac:dyDescent="0.2">
      <c r="A94" s="60" t="s">
        <v>46</v>
      </c>
      <c r="B94" s="61"/>
      <c r="C94" s="61" t="str">
        <f>C95</f>
        <v>Департамент соціальної політики виконкому Криворізької міської ради</v>
      </c>
      <c r="D94" s="62">
        <f>D95</f>
        <v>637536365</v>
      </c>
      <c r="E94" s="62">
        <f>E95</f>
        <v>71409</v>
      </c>
      <c r="F94" s="62">
        <f t="shared" si="16"/>
        <v>637607774</v>
      </c>
      <c r="G94" s="34"/>
      <c r="H94" s="34"/>
      <c r="I94" s="45"/>
      <c r="J94" s="45"/>
      <c r="K94" s="45"/>
      <c r="L94" s="45"/>
    </row>
    <row r="95" spans="1:12" s="44" customFormat="1" ht="48.6" customHeight="1" x14ac:dyDescent="0.2">
      <c r="A95" s="60" t="s">
        <v>47</v>
      </c>
      <c r="B95" s="61"/>
      <c r="C95" s="61" t="s">
        <v>45</v>
      </c>
      <c r="D95" s="62">
        <f>619959449+10460100+7116816</f>
        <v>637536365</v>
      </c>
      <c r="E95" s="62">
        <f>E96</f>
        <v>71409</v>
      </c>
      <c r="F95" s="62">
        <f t="shared" si="16"/>
        <v>637607774</v>
      </c>
      <c r="G95" s="34"/>
      <c r="H95" s="34"/>
      <c r="I95" s="45"/>
      <c r="J95" s="45"/>
      <c r="K95" s="45"/>
      <c r="L95" s="45"/>
    </row>
    <row r="96" spans="1:12" s="44" customFormat="1" ht="48" customHeight="1" x14ac:dyDescent="0.2">
      <c r="A96" s="63" t="s">
        <v>77</v>
      </c>
      <c r="B96" s="63" t="s">
        <v>78</v>
      </c>
      <c r="C96" s="49" t="s">
        <v>79</v>
      </c>
      <c r="D96" s="64">
        <v>110607841</v>
      </c>
      <c r="E96" s="64">
        <f>764+5600+150+1550+4332+4425+192+2335+1592+180+1065+812+22000+200+2500+4800+5160+1+6127+1+2993+2+48+1000+3210+248+122</f>
        <v>71409</v>
      </c>
      <c r="F96" s="64">
        <f t="shared" si="16"/>
        <v>110679250</v>
      </c>
      <c r="G96" s="34"/>
      <c r="H96" s="34"/>
      <c r="I96" s="45"/>
      <c r="J96" s="45"/>
      <c r="K96" s="45"/>
      <c r="L96" s="45"/>
    </row>
    <row r="97" spans="1:12" ht="55.5" customHeight="1" x14ac:dyDescent="0.2">
      <c r="A97" s="65">
        <v>1200000</v>
      </c>
      <c r="B97" s="61"/>
      <c r="C97" s="61" t="s">
        <v>30</v>
      </c>
      <c r="D97" s="62">
        <f>D98</f>
        <v>752715429.04999995</v>
      </c>
      <c r="E97" s="62">
        <f>E98</f>
        <v>11679018</v>
      </c>
      <c r="F97" s="62">
        <f t="shared" si="16"/>
        <v>764394447.04999995</v>
      </c>
      <c r="G97" s="31"/>
      <c r="H97" s="2"/>
      <c r="I97" s="2"/>
      <c r="J97" s="2"/>
      <c r="K97" s="2"/>
      <c r="L97" s="2"/>
    </row>
    <row r="98" spans="1:12" ht="59.45" customHeight="1" x14ac:dyDescent="0.2">
      <c r="A98" s="65">
        <v>1210000</v>
      </c>
      <c r="B98" s="61"/>
      <c r="C98" s="61" t="s">
        <v>30</v>
      </c>
      <c r="D98" s="62">
        <v>752715429.04999995</v>
      </c>
      <c r="E98" s="62">
        <f>SUM(E99:E104)</f>
        <v>11679018</v>
      </c>
      <c r="F98" s="62">
        <f t="shared" si="16"/>
        <v>764394447.04999995</v>
      </c>
      <c r="G98" s="35"/>
      <c r="H98" s="2"/>
      <c r="I98" s="2"/>
      <c r="J98" s="2"/>
      <c r="K98" s="2"/>
      <c r="L98" s="2"/>
    </row>
    <row r="99" spans="1:12" s="44" customFormat="1" ht="56.25" x14ac:dyDescent="0.2">
      <c r="A99" s="63" t="s">
        <v>143</v>
      </c>
      <c r="B99" s="63" t="s">
        <v>144</v>
      </c>
      <c r="C99" s="48" t="s">
        <v>145</v>
      </c>
      <c r="D99" s="64">
        <v>5000000</v>
      </c>
      <c r="E99" s="64">
        <v>14000000</v>
      </c>
      <c r="F99" s="64">
        <f t="shared" ref="F99" si="21">D99+E99</f>
        <v>19000000</v>
      </c>
      <c r="G99" s="40"/>
      <c r="H99" s="45"/>
      <c r="I99" s="45"/>
      <c r="J99" s="45"/>
      <c r="K99" s="45"/>
      <c r="L99" s="45"/>
    </row>
    <row r="100" spans="1:12" s="44" customFormat="1" ht="46.9" customHeight="1" x14ac:dyDescent="0.2">
      <c r="A100" s="63" t="s">
        <v>74</v>
      </c>
      <c r="B100" s="63" t="s">
        <v>75</v>
      </c>
      <c r="C100" s="48" t="s">
        <v>22</v>
      </c>
      <c r="D100" s="64">
        <v>244163155.08000001</v>
      </c>
      <c r="E100" s="64">
        <f>-4800-6127-2323000</f>
        <v>-2333927</v>
      </c>
      <c r="F100" s="64">
        <f t="shared" ref="F100:F101" si="22">D100+E100</f>
        <v>241829228.08000001</v>
      </c>
      <c r="G100" s="40"/>
      <c r="H100" s="45"/>
      <c r="I100" s="45"/>
      <c r="J100" s="45"/>
      <c r="K100" s="45"/>
      <c r="L100" s="45"/>
    </row>
    <row r="101" spans="1:12" s="44" customFormat="1" ht="46.9" customHeight="1" x14ac:dyDescent="0.2">
      <c r="A101" s="63" t="s">
        <v>146</v>
      </c>
      <c r="B101" s="63" t="s">
        <v>147</v>
      </c>
      <c r="C101" s="48" t="s">
        <v>148</v>
      </c>
      <c r="D101" s="64">
        <v>23055560</v>
      </c>
      <c r="E101" s="64">
        <v>-156000</v>
      </c>
      <c r="F101" s="64">
        <f t="shared" si="22"/>
        <v>22899560</v>
      </c>
      <c r="G101" s="40"/>
      <c r="H101" s="45"/>
      <c r="I101" s="45"/>
      <c r="J101" s="45"/>
      <c r="K101" s="45"/>
      <c r="L101" s="45"/>
    </row>
    <row r="102" spans="1:12" ht="37.15" customHeight="1" x14ac:dyDescent="0.2">
      <c r="A102" s="63" t="s">
        <v>129</v>
      </c>
      <c r="B102" s="63" t="s">
        <v>72</v>
      </c>
      <c r="C102" s="48" t="s">
        <v>73</v>
      </c>
      <c r="D102" s="64">
        <v>15504170</v>
      </c>
      <c r="E102" s="64">
        <f>-4332-4425-192-2335-1592-180-1065-812</f>
        <v>-14933</v>
      </c>
      <c r="F102" s="64">
        <f t="shared" si="16"/>
        <v>15489237</v>
      </c>
      <c r="G102" s="46"/>
      <c r="H102" s="46"/>
      <c r="I102" s="2"/>
      <c r="J102" s="2"/>
      <c r="K102" s="2"/>
      <c r="L102" s="2"/>
    </row>
    <row r="103" spans="1:12" s="44" customFormat="1" ht="37.5" x14ac:dyDescent="0.2">
      <c r="A103" s="63" t="s">
        <v>149</v>
      </c>
      <c r="B103" s="63" t="s">
        <v>36</v>
      </c>
      <c r="C103" s="48" t="s">
        <v>37</v>
      </c>
      <c r="D103" s="64">
        <v>1641608</v>
      </c>
      <c r="E103" s="64">
        <v>184000</v>
      </c>
      <c r="F103" s="64">
        <f t="shared" si="16"/>
        <v>1825608</v>
      </c>
      <c r="G103" s="46"/>
      <c r="H103" s="45"/>
      <c r="I103" s="45"/>
      <c r="J103" s="45"/>
      <c r="K103" s="45"/>
      <c r="L103" s="45"/>
    </row>
    <row r="104" spans="1:12" s="44" customFormat="1" ht="37.5" x14ac:dyDescent="0.2">
      <c r="A104" s="63" t="s">
        <v>154</v>
      </c>
      <c r="B104" s="63" t="s">
        <v>69</v>
      </c>
      <c r="C104" s="48" t="s">
        <v>70</v>
      </c>
      <c r="D104" s="64">
        <v>1936520</v>
      </c>
      <c r="E104" s="64">
        <f>E105</f>
        <v>-122</v>
      </c>
      <c r="F104" s="64">
        <f>D104+E104</f>
        <v>1936398</v>
      </c>
      <c r="G104" s="46"/>
      <c r="H104" s="45"/>
      <c r="I104" s="45"/>
      <c r="J104" s="45"/>
      <c r="K104" s="45"/>
      <c r="L104" s="45"/>
    </row>
    <row r="105" spans="1:12" s="44" customFormat="1" ht="117.6" customHeight="1" x14ac:dyDescent="0.2">
      <c r="A105" s="63"/>
      <c r="B105" s="63"/>
      <c r="C105" s="66" t="s">
        <v>71</v>
      </c>
      <c r="D105" s="67">
        <v>1148400</v>
      </c>
      <c r="E105" s="67">
        <f>E106</f>
        <v>-122</v>
      </c>
      <c r="F105" s="67">
        <f>D105+E105</f>
        <v>1148278</v>
      </c>
      <c r="G105" s="46"/>
      <c r="H105" s="45"/>
      <c r="I105" s="45"/>
      <c r="J105" s="45"/>
      <c r="K105" s="45"/>
      <c r="L105" s="45"/>
    </row>
    <row r="106" spans="1:12" s="44" customFormat="1" ht="56.25" x14ac:dyDescent="0.2">
      <c r="A106" s="63"/>
      <c r="B106" s="63"/>
      <c r="C106" s="66" t="s">
        <v>153</v>
      </c>
      <c r="D106" s="67">
        <v>528400</v>
      </c>
      <c r="E106" s="67">
        <f>-122</f>
        <v>-122</v>
      </c>
      <c r="F106" s="67">
        <f>D106+E106</f>
        <v>528278</v>
      </c>
      <c r="G106" s="46"/>
      <c r="H106" s="45"/>
      <c r="I106" s="45"/>
      <c r="J106" s="45"/>
      <c r="K106" s="45"/>
      <c r="L106" s="45"/>
    </row>
    <row r="107" spans="1:12" ht="42.6" customHeight="1" x14ac:dyDescent="0.2">
      <c r="A107" s="65">
        <v>3700000</v>
      </c>
      <c r="B107" s="65"/>
      <c r="C107" s="61" t="s">
        <v>29</v>
      </c>
      <c r="D107" s="62">
        <f>D108</f>
        <v>1296719754.45</v>
      </c>
      <c r="E107" s="62">
        <f>E108</f>
        <v>-2000000</v>
      </c>
      <c r="F107" s="62">
        <f t="shared" ref="F107:F110" si="23">D107+E107</f>
        <v>1294719754.45</v>
      </c>
      <c r="G107" s="7"/>
      <c r="H107" s="2"/>
      <c r="I107" s="2"/>
      <c r="J107" s="2"/>
      <c r="K107" s="2"/>
      <c r="L107" s="2"/>
    </row>
    <row r="108" spans="1:12" ht="42.75" customHeight="1" x14ac:dyDescent="0.2">
      <c r="A108" s="65">
        <v>3710000</v>
      </c>
      <c r="B108" s="61"/>
      <c r="C108" s="61" t="s">
        <v>29</v>
      </c>
      <c r="D108" s="62">
        <f>1296846646.45-126892</f>
        <v>1296719754.45</v>
      </c>
      <c r="E108" s="62">
        <f>E109</f>
        <v>-2000000</v>
      </c>
      <c r="F108" s="62">
        <f t="shared" si="23"/>
        <v>1294719754.45</v>
      </c>
      <c r="G108" s="7"/>
      <c r="H108" s="2"/>
      <c r="I108" s="2"/>
      <c r="J108" s="2"/>
      <c r="K108" s="2"/>
      <c r="L108" s="2"/>
    </row>
    <row r="109" spans="1:12" s="44" customFormat="1" ht="93.75" x14ac:dyDescent="0.2">
      <c r="A109" s="63" t="s">
        <v>136</v>
      </c>
      <c r="B109" s="63" t="s">
        <v>137</v>
      </c>
      <c r="C109" s="48" t="s">
        <v>138</v>
      </c>
      <c r="D109" s="64">
        <v>8265000</v>
      </c>
      <c r="E109" s="64">
        <f>E110</f>
        <v>-2000000</v>
      </c>
      <c r="F109" s="64">
        <f t="shared" si="23"/>
        <v>6265000</v>
      </c>
      <c r="G109" s="46"/>
      <c r="H109" s="45"/>
      <c r="I109" s="45"/>
      <c r="J109" s="45"/>
      <c r="K109" s="45"/>
      <c r="L109" s="45"/>
    </row>
    <row r="110" spans="1:12" s="44" customFormat="1" ht="41.45" customHeight="1" x14ac:dyDescent="0.2">
      <c r="A110" s="63"/>
      <c r="B110" s="63"/>
      <c r="C110" s="66" t="s">
        <v>139</v>
      </c>
      <c r="D110" s="67">
        <v>3147000</v>
      </c>
      <c r="E110" s="67">
        <f>-2000000</f>
        <v>-2000000</v>
      </c>
      <c r="F110" s="67">
        <f t="shared" si="23"/>
        <v>1147000</v>
      </c>
      <c r="G110" s="46"/>
      <c r="H110" s="45"/>
      <c r="I110" s="45"/>
      <c r="J110" s="45"/>
      <c r="K110" s="45"/>
      <c r="L110" s="45"/>
    </row>
    <row r="111" spans="1:12" ht="37.15" customHeight="1" x14ac:dyDescent="0.3">
      <c r="A111" s="50"/>
      <c r="B111" s="50"/>
      <c r="C111" s="56" t="s">
        <v>7</v>
      </c>
      <c r="D111" s="57">
        <f>1082278222.68+112536</f>
        <v>1082390758.6800001</v>
      </c>
      <c r="E111" s="57">
        <f>E113+E118+E131+E142</f>
        <v>-17030627</v>
      </c>
      <c r="F111" s="57">
        <f t="shared" si="16"/>
        <v>1065360131.6800001</v>
      </c>
      <c r="G111" s="7"/>
      <c r="H111" s="2"/>
      <c r="I111" s="2"/>
      <c r="J111" s="2"/>
      <c r="K111" s="2"/>
      <c r="L111" s="2"/>
    </row>
    <row r="112" spans="1:12" ht="27.6" customHeight="1" x14ac:dyDescent="0.3">
      <c r="A112" s="50"/>
      <c r="B112" s="50"/>
      <c r="C112" s="58" t="s">
        <v>5</v>
      </c>
      <c r="D112" s="59">
        <v>829360726.03999996</v>
      </c>
      <c r="E112" s="59">
        <f>E115+E120+E133+E144</f>
        <v>-17030627</v>
      </c>
      <c r="F112" s="59">
        <f t="shared" si="16"/>
        <v>812330099.03999996</v>
      </c>
      <c r="G112" s="7"/>
      <c r="H112" s="2"/>
      <c r="I112" s="2"/>
      <c r="J112" s="2"/>
      <c r="K112" s="2"/>
      <c r="L112" s="2"/>
    </row>
    <row r="113" spans="1:12" s="44" customFormat="1" ht="39" x14ac:dyDescent="0.2">
      <c r="A113" s="60" t="s">
        <v>56</v>
      </c>
      <c r="B113" s="61"/>
      <c r="C113" s="61" t="str">
        <f>C114</f>
        <v>Виконавчий комітет Криворізької міської ради</v>
      </c>
      <c r="D113" s="62">
        <v>5698223</v>
      </c>
      <c r="E113" s="62">
        <f>E114</f>
        <v>-560218</v>
      </c>
      <c r="F113" s="62">
        <f t="shared" si="16"/>
        <v>5138005</v>
      </c>
      <c r="G113" s="46"/>
      <c r="H113" s="45"/>
      <c r="I113" s="45"/>
      <c r="J113" s="45"/>
      <c r="K113" s="45"/>
      <c r="L113" s="45"/>
    </row>
    <row r="114" spans="1:12" s="44" customFormat="1" ht="39" x14ac:dyDescent="0.2">
      <c r="A114" s="60" t="s">
        <v>57</v>
      </c>
      <c r="B114" s="61"/>
      <c r="C114" s="61" t="s">
        <v>58</v>
      </c>
      <c r="D114" s="62">
        <v>5084926</v>
      </c>
      <c r="E114" s="62">
        <f>E116</f>
        <v>-560218</v>
      </c>
      <c r="F114" s="62">
        <f t="shared" si="16"/>
        <v>4524708</v>
      </c>
      <c r="G114" s="46"/>
      <c r="H114" s="45"/>
      <c r="I114" s="45"/>
      <c r="J114" s="45"/>
      <c r="K114" s="45"/>
      <c r="L114" s="45"/>
    </row>
    <row r="115" spans="1:12" s="44" customFormat="1" ht="27.6" customHeight="1" x14ac:dyDescent="0.2">
      <c r="A115" s="68"/>
      <c r="B115" s="69"/>
      <c r="C115" s="69" t="s">
        <v>5</v>
      </c>
      <c r="D115" s="70">
        <v>5024071</v>
      </c>
      <c r="E115" s="70">
        <f>E117</f>
        <v>-560218</v>
      </c>
      <c r="F115" s="70">
        <f t="shared" si="16"/>
        <v>4463853</v>
      </c>
      <c r="G115" s="46"/>
      <c r="H115" s="45"/>
      <c r="I115" s="45"/>
      <c r="J115" s="45"/>
      <c r="K115" s="45"/>
      <c r="L115" s="45"/>
    </row>
    <row r="116" spans="1:12" s="44" customFormat="1" ht="75" x14ac:dyDescent="0.2">
      <c r="A116" s="63" t="s">
        <v>59</v>
      </c>
      <c r="B116" s="63" t="s">
        <v>60</v>
      </c>
      <c r="C116" s="48" t="s">
        <v>61</v>
      </c>
      <c r="D116" s="64">
        <v>3784926</v>
      </c>
      <c r="E116" s="64">
        <f>E117</f>
        <v>-560218</v>
      </c>
      <c r="F116" s="64">
        <f t="shared" si="16"/>
        <v>3224708</v>
      </c>
      <c r="G116" s="46"/>
      <c r="H116" s="45"/>
      <c r="I116" s="45"/>
      <c r="J116" s="45"/>
      <c r="K116" s="45"/>
      <c r="L116" s="45"/>
    </row>
    <row r="117" spans="1:12" s="44" customFormat="1" ht="27.6" customHeight="1" x14ac:dyDescent="0.2">
      <c r="A117" s="71"/>
      <c r="B117" s="71"/>
      <c r="C117" s="72" t="s">
        <v>5</v>
      </c>
      <c r="D117" s="67">
        <v>3724071</v>
      </c>
      <c r="E117" s="67">
        <v>-560218</v>
      </c>
      <c r="F117" s="67">
        <f t="shared" si="16"/>
        <v>3163853</v>
      </c>
      <c r="G117" s="46"/>
      <c r="H117" s="45"/>
      <c r="I117" s="45"/>
      <c r="J117" s="45"/>
      <c r="K117" s="45"/>
      <c r="L117" s="45"/>
    </row>
    <row r="118" spans="1:12" s="41" customFormat="1" ht="45.6" customHeight="1" x14ac:dyDescent="0.2">
      <c r="A118" s="60" t="s">
        <v>15</v>
      </c>
      <c r="B118" s="61"/>
      <c r="C118" s="61" t="s">
        <v>28</v>
      </c>
      <c r="D118" s="62">
        <f>D119</f>
        <v>293194905.57999998</v>
      </c>
      <c r="E118" s="62">
        <f>E119</f>
        <v>-4745561</v>
      </c>
      <c r="F118" s="62">
        <f t="shared" si="16"/>
        <v>288449344.57999998</v>
      </c>
      <c r="G118" s="39"/>
      <c r="H118" s="42"/>
      <c r="I118" s="42"/>
      <c r="J118" s="42"/>
      <c r="K118" s="42"/>
      <c r="L118" s="42"/>
    </row>
    <row r="119" spans="1:12" s="41" customFormat="1" ht="40.9" customHeight="1" x14ac:dyDescent="0.2">
      <c r="A119" s="60" t="s">
        <v>16</v>
      </c>
      <c r="B119" s="61"/>
      <c r="C119" s="61" t="s">
        <v>28</v>
      </c>
      <c r="D119" s="62">
        <v>293194905.57999998</v>
      </c>
      <c r="E119" s="62">
        <f>E125+E121+E127+E129+E123</f>
        <v>-4745561</v>
      </c>
      <c r="F119" s="62">
        <f t="shared" si="16"/>
        <v>288449344.57999998</v>
      </c>
      <c r="G119" s="39"/>
      <c r="H119" s="42"/>
      <c r="I119" s="42"/>
      <c r="J119" s="42"/>
      <c r="K119" s="42"/>
      <c r="L119" s="42"/>
    </row>
    <row r="120" spans="1:12" s="41" customFormat="1" ht="27.6" customHeight="1" x14ac:dyDescent="0.2">
      <c r="A120" s="68"/>
      <c r="B120" s="69"/>
      <c r="C120" s="69" t="s">
        <v>5</v>
      </c>
      <c r="D120" s="70">
        <v>178794720.49000001</v>
      </c>
      <c r="E120" s="70">
        <f>E126+E128+E122+E130+E124</f>
        <v>-4745561</v>
      </c>
      <c r="F120" s="70">
        <f t="shared" si="16"/>
        <v>174049159.49000001</v>
      </c>
      <c r="G120" s="39"/>
      <c r="H120" s="42">
        <v>-16637</v>
      </c>
      <c r="I120" s="42"/>
      <c r="J120" s="42"/>
      <c r="K120" s="42"/>
      <c r="L120" s="42"/>
    </row>
    <row r="121" spans="1:12" s="44" customFormat="1" ht="18.75" x14ac:dyDescent="0.2">
      <c r="A121" s="63" t="s">
        <v>130</v>
      </c>
      <c r="B121" s="63" t="s">
        <v>131</v>
      </c>
      <c r="C121" s="48" t="s">
        <v>132</v>
      </c>
      <c r="D121" s="64">
        <v>47019920</v>
      </c>
      <c r="E121" s="64">
        <f>E122</f>
        <v>-5160</v>
      </c>
      <c r="F121" s="64">
        <f t="shared" si="16"/>
        <v>47014760</v>
      </c>
      <c r="G121" s="46"/>
      <c r="H121" s="45"/>
      <c r="I121" s="45"/>
      <c r="J121" s="45"/>
      <c r="K121" s="45"/>
      <c r="L121" s="45"/>
    </row>
    <row r="122" spans="1:12" s="44" customFormat="1" ht="27.6" customHeight="1" x14ac:dyDescent="0.2">
      <c r="A122" s="71"/>
      <c r="B122" s="71"/>
      <c r="C122" s="72" t="s">
        <v>5</v>
      </c>
      <c r="D122" s="67">
        <v>3738252</v>
      </c>
      <c r="E122" s="67">
        <v>-5160</v>
      </c>
      <c r="F122" s="67">
        <f t="shared" si="16"/>
        <v>3733092</v>
      </c>
      <c r="G122" s="46"/>
      <c r="H122" s="45"/>
      <c r="I122" s="45"/>
      <c r="J122" s="45"/>
      <c r="K122" s="45"/>
      <c r="L122" s="45"/>
    </row>
    <row r="123" spans="1:12" s="44" customFormat="1" ht="112.5" x14ac:dyDescent="0.2">
      <c r="A123" s="63" t="s">
        <v>33</v>
      </c>
      <c r="B123" s="63" t="s">
        <v>34</v>
      </c>
      <c r="C123" s="48" t="s">
        <v>35</v>
      </c>
      <c r="D123" s="64">
        <v>110774090.48999999</v>
      </c>
      <c r="E123" s="64">
        <f>E124</f>
        <v>-3</v>
      </c>
      <c r="F123" s="64">
        <f t="shared" si="16"/>
        <v>110774087.48999999</v>
      </c>
      <c r="G123" s="46"/>
      <c r="H123" s="45"/>
      <c r="I123" s="45"/>
      <c r="J123" s="45"/>
      <c r="K123" s="45"/>
      <c r="L123" s="45"/>
    </row>
    <row r="124" spans="1:12" s="44" customFormat="1" ht="27.6" customHeight="1" x14ac:dyDescent="0.2">
      <c r="A124" s="71"/>
      <c r="B124" s="71"/>
      <c r="C124" s="72" t="s">
        <v>5</v>
      </c>
      <c r="D124" s="67">
        <v>58898202.490000002</v>
      </c>
      <c r="E124" s="67">
        <f>-2-1</f>
        <v>-3</v>
      </c>
      <c r="F124" s="67">
        <f t="shared" ref="F124" si="24">D124+E124</f>
        <v>58898199.490000002</v>
      </c>
      <c r="G124" s="46"/>
      <c r="H124" s="45"/>
      <c r="I124" s="45"/>
      <c r="J124" s="45"/>
      <c r="K124" s="45"/>
      <c r="L124" s="45"/>
    </row>
    <row r="125" spans="1:12" s="44" customFormat="1" ht="79.150000000000006" customHeight="1" x14ac:dyDescent="0.2">
      <c r="A125" s="63" t="s">
        <v>51</v>
      </c>
      <c r="B125" s="63" t="s">
        <v>52</v>
      </c>
      <c r="C125" s="48" t="s">
        <v>53</v>
      </c>
      <c r="D125" s="64">
        <v>7195955</v>
      </c>
      <c r="E125" s="64">
        <f>E126</f>
        <v>-3410</v>
      </c>
      <c r="F125" s="64">
        <f t="shared" ref="F125:F127" si="25">D125+E125</f>
        <v>7192545</v>
      </c>
      <c r="G125" s="46"/>
      <c r="H125" s="45"/>
      <c r="I125" s="45"/>
      <c r="J125" s="45"/>
      <c r="K125" s="45"/>
      <c r="L125" s="45"/>
    </row>
    <row r="126" spans="1:12" s="44" customFormat="1" ht="22.9" customHeight="1" x14ac:dyDescent="0.2">
      <c r="A126" s="71"/>
      <c r="B126" s="71"/>
      <c r="C126" s="72" t="s">
        <v>5</v>
      </c>
      <c r="D126" s="67">
        <v>5566894</v>
      </c>
      <c r="E126" s="67">
        <f>-200-3210</f>
        <v>-3410</v>
      </c>
      <c r="F126" s="67">
        <f t="shared" si="25"/>
        <v>5563484</v>
      </c>
      <c r="G126" s="46"/>
      <c r="H126" s="45"/>
      <c r="I126" s="45"/>
      <c r="J126" s="45"/>
      <c r="K126" s="45"/>
      <c r="L126" s="45"/>
    </row>
    <row r="127" spans="1:12" s="44" customFormat="1" ht="36.6" customHeight="1" x14ac:dyDescent="0.2">
      <c r="A127" s="63" t="s">
        <v>19</v>
      </c>
      <c r="B127" s="63" t="s">
        <v>18</v>
      </c>
      <c r="C127" s="48" t="s">
        <v>17</v>
      </c>
      <c r="D127" s="64">
        <v>35685136.539999999</v>
      </c>
      <c r="E127" s="64">
        <f>E128</f>
        <v>-8064</v>
      </c>
      <c r="F127" s="64">
        <f t="shared" si="25"/>
        <v>35677072.539999999</v>
      </c>
      <c r="G127" s="46"/>
      <c r="H127" s="45"/>
      <c r="I127" s="45"/>
      <c r="J127" s="45"/>
      <c r="K127" s="45"/>
      <c r="L127" s="45"/>
    </row>
    <row r="128" spans="1:12" s="44" customFormat="1" ht="22.9" customHeight="1" x14ac:dyDescent="0.2">
      <c r="A128" s="71"/>
      <c r="B128" s="71"/>
      <c r="C128" s="72" t="s">
        <v>5</v>
      </c>
      <c r="D128" s="67">
        <v>35685136.539999999</v>
      </c>
      <c r="E128" s="67">
        <f>-764-5600-150-1550</f>
        <v>-8064</v>
      </c>
      <c r="F128" s="67">
        <f t="shared" ref="F128:F130" si="26">D128+E128</f>
        <v>35677072.539999999</v>
      </c>
      <c r="G128" s="46"/>
      <c r="H128" s="45"/>
      <c r="I128" s="45"/>
      <c r="J128" s="45"/>
      <c r="K128" s="45"/>
      <c r="L128" s="45"/>
    </row>
    <row r="129" spans="1:12" s="44" customFormat="1" ht="75" x14ac:dyDescent="0.2">
      <c r="A129" s="63" t="s">
        <v>133</v>
      </c>
      <c r="B129" s="63" t="s">
        <v>134</v>
      </c>
      <c r="C129" s="48" t="s">
        <v>135</v>
      </c>
      <c r="D129" s="64">
        <f>D130</f>
        <v>23922241.579999998</v>
      </c>
      <c r="E129" s="64">
        <f>E130</f>
        <v>-4728924</v>
      </c>
      <c r="F129" s="64">
        <f t="shared" si="26"/>
        <v>19193317.579999998</v>
      </c>
      <c r="G129" s="46"/>
      <c r="H129" s="45"/>
      <c r="I129" s="45"/>
      <c r="J129" s="45"/>
      <c r="K129" s="45"/>
      <c r="L129" s="45"/>
    </row>
    <row r="130" spans="1:12" s="44" customFormat="1" ht="22.9" customHeight="1" x14ac:dyDescent="0.2">
      <c r="A130" s="71"/>
      <c r="B130" s="71"/>
      <c r="C130" s="72" t="s">
        <v>5</v>
      </c>
      <c r="D130" s="67">
        <v>23922241.579999998</v>
      </c>
      <c r="E130" s="67">
        <f>-1500000-3228924</f>
        <v>-4728924</v>
      </c>
      <c r="F130" s="67">
        <f t="shared" si="26"/>
        <v>19193317.579999998</v>
      </c>
      <c r="G130" s="46"/>
      <c r="H130" s="45"/>
      <c r="I130" s="45"/>
      <c r="J130" s="45"/>
      <c r="K130" s="45"/>
      <c r="L130" s="45"/>
    </row>
    <row r="131" spans="1:12" ht="44.45" customHeight="1" x14ac:dyDescent="0.2">
      <c r="A131" s="60" t="s">
        <v>20</v>
      </c>
      <c r="B131" s="61"/>
      <c r="C131" s="61" t="s">
        <v>11</v>
      </c>
      <c r="D131" s="62">
        <f>D132</f>
        <v>124355918.59999999</v>
      </c>
      <c r="E131" s="62">
        <f>E132</f>
        <v>-19848</v>
      </c>
      <c r="F131" s="62">
        <f t="shared" ref="F131:F140" si="27">D131+E131</f>
        <v>124336070.59999999</v>
      </c>
      <c r="G131" s="36"/>
      <c r="H131" s="36"/>
      <c r="I131" s="2"/>
      <c r="J131" s="2"/>
      <c r="K131" s="2"/>
      <c r="L131" s="2"/>
    </row>
    <row r="132" spans="1:12" ht="44.45" customHeight="1" x14ac:dyDescent="0.2">
      <c r="A132" s="60" t="s">
        <v>21</v>
      </c>
      <c r="B132" s="61"/>
      <c r="C132" s="61" t="s">
        <v>11</v>
      </c>
      <c r="D132" s="62">
        <v>124355918.59999999</v>
      </c>
      <c r="E132" s="62">
        <f>E134+E136+E138+E140</f>
        <v>-19848</v>
      </c>
      <c r="F132" s="62">
        <f t="shared" si="27"/>
        <v>124336070.59999999</v>
      </c>
      <c r="G132" s="36"/>
      <c r="H132" s="36"/>
      <c r="I132" s="2"/>
      <c r="J132" s="2"/>
      <c r="K132" s="2"/>
      <c r="L132" s="2"/>
    </row>
    <row r="133" spans="1:12" ht="21" customHeight="1" x14ac:dyDescent="0.2">
      <c r="A133" s="68"/>
      <c r="B133" s="69"/>
      <c r="C133" s="69" t="s">
        <v>5</v>
      </c>
      <c r="D133" s="70">
        <v>91785664</v>
      </c>
      <c r="E133" s="70">
        <f>E135+E137+E139+E141</f>
        <v>-19848</v>
      </c>
      <c r="F133" s="70">
        <f t="shared" si="27"/>
        <v>91765816</v>
      </c>
      <c r="G133" s="36"/>
      <c r="H133" s="36"/>
      <c r="I133" s="2"/>
      <c r="J133" s="2"/>
      <c r="K133" s="2"/>
      <c r="L133" s="2"/>
    </row>
    <row r="134" spans="1:12" s="44" customFormat="1" ht="38.450000000000003" customHeight="1" x14ac:dyDescent="0.2">
      <c r="A134" s="63" t="s">
        <v>38</v>
      </c>
      <c r="B134" s="63" t="s">
        <v>39</v>
      </c>
      <c r="C134" s="48" t="s">
        <v>40</v>
      </c>
      <c r="D134" s="64">
        <v>65508465.600000001</v>
      </c>
      <c r="E134" s="64">
        <f>E135</f>
        <v>-142441</v>
      </c>
      <c r="F134" s="64">
        <f t="shared" ref="F134:F135" si="28">D134+E134</f>
        <v>65366024.600000001</v>
      </c>
      <c r="G134" s="36"/>
      <c r="H134" s="36"/>
      <c r="I134" s="45"/>
      <c r="J134" s="45"/>
      <c r="K134" s="45"/>
      <c r="L134" s="45"/>
    </row>
    <row r="135" spans="1:12" s="44" customFormat="1" ht="21" customHeight="1" x14ac:dyDescent="0.2">
      <c r="A135" s="71"/>
      <c r="B135" s="71"/>
      <c r="C135" s="72" t="s">
        <v>5</v>
      </c>
      <c r="D135" s="67">
        <v>54260771.600000001</v>
      </c>
      <c r="E135" s="67">
        <f>-22000-1-2993-117447</f>
        <v>-142441</v>
      </c>
      <c r="F135" s="67">
        <f t="shared" si="28"/>
        <v>54118330.600000001</v>
      </c>
      <c r="G135" s="46"/>
      <c r="H135" s="46"/>
      <c r="I135" s="45"/>
      <c r="J135" s="45"/>
      <c r="K135" s="45"/>
      <c r="L135" s="45"/>
    </row>
    <row r="136" spans="1:12" s="44" customFormat="1" ht="56.25" x14ac:dyDescent="0.2">
      <c r="A136" s="63" t="s">
        <v>43</v>
      </c>
      <c r="B136" s="63" t="s">
        <v>41</v>
      </c>
      <c r="C136" s="48" t="s">
        <v>42</v>
      </c>
      <c r="D136" s="64">
        <v>1035100</v>
      </c>
      <c r="E136" s="64">
        <f>E137</f>
        <v>66800</v>
      </c>
      <c r="F136" s="64">
        <f t="shared" ref="F136:F138" si="29">D136+E136</f>
        <v>1101900</v>
      </c>
      <c r="G136" s="36"/>
      <c r="H136" s="36"/>
      <c r="I136" s="45"/>
      <c r="J136" s="45"/>
      <c r="K136" s="45"/>
      <c r="L136" s="45"/>
    </row>
    <row r="137" spans="1:12" s="44" customFormat="1" ht="21" customHeight="1" x14ac:dyDescent="0.2">
      <c r="A137" s="71"/>
      <c r="B137" s="71"/>
      <c r="C137" s="72" t="s">
        <v>5</v>
      </c>
      <c r="D137" s="67">
        <v>973900</v>
      </c>
      <c r="E137" s="67">
        <v>66800</v>
      </c>
      <c r="F137" s="67">
        <f t="shared" si="29"/>
        <v>1040700</v>
      </c>
      <c r="G137" s="36"/>
      <c r="H137" s="36"/>
      <c r="I137" s="45"/>
      <c r="J137" s="45"/>
      <c r="K137" s="45"/>
      <c r="L137" s="45"/>
    </row>
    <row r="138" spans="1:12" s="44" customFormat="1" ht="56.25" x14ac:dyDescent="0.2">
      <c r="A138" s="63" t="s">
        <v>48</v>
      </c>
      <c r="B138" s="63" t="s">
        <v>49</v>
      </c>
      <c r="C138" s="48" t="s">
        <v>50</v>
      </c>
      <c r="D138" s="64">
        <v>161000</v>
      </c>
      <c r="E138" s="64">
        <f>E139</f>
        <v>-4207</v>
      </c>
      <c r="F138" s="64">
        <f t="shared" si="29"/>
        <v>156793</v>
      </c>
      <c r="G138" s="46"/>
      <c r="H138" s="36"/>
      <c r="I138" s="45"/>
      <c r="J138" s="45"/>
      <c r="K138" s="45"/>
      <c r="L138" s="45"/>
    </row>
    <row r="139" spans="1:12" s="44" customFormat="1" ht="21" customHeight="1" x14ac:dyDescent="0.2">
      <c r="A139" s="73"/>
      <c r="B139" s="73"/>
      <c r="C139" s="72" t="s">
        <v>5</v>
      </c>
      <c r="D139" s="67">
        <v>161000</v>
      </c>
      <c r="E139" s="67">
        <v>-4207</v>
      </c>
      <c r="F139" s="67">
        <f t="shared" si="27"/>
        <v>156793</v>
      </c>
      <c r="G139" s="46"/>
      <c r="H139" s="36"/>
      <c r="I139" s="45"/>
      <c r="J139" s="45"/>
      <c r="K139" s="45"/>
      <c r="L139" s="45"/>
    </row>
    <row r="140" spans="1:12" s="44" customFormat="1" ht="21" customHeight="1" x14ac:dyDescent="0.2">
      <c r="A140" s="63" t="s">
        <v>63</v>
      </c>
      <c r="B140" s="63" t="s">
        <v>64</v>
      </c>
      <c r="C140" s="48" t="s">
        <v>65</v>
      </c>
      <c r="D140" s="64">
        <v>21519360</v>
      </c>
      <c r="E140" s="64">
        <f>E141</f>
        <v>60000</v>
      </c>
      <c r="F140" s="64">
        <f t="shared" si="27"/>
        <v>21579360</v>
      </c>
      <c r="G140" s="46"/>
      <c r="H140" s="36"/>
      <c r="I140" s="45"/>
      <c r="J140" s="45"/>
      <c r="K140" s="45"/>
      <c r="L140" s="45"/>
    </row>
    <row r="141" spans="1:12" s="44" customFormat="1" ht="21" customHeight="1" x14ac:dyDescent="0.2">
      <c r="A141" s="73"/>
      <c r="B141" s="71"/>
      <c r="C141" s="72" t="s">
        <v>5</v>
      </c>
      <c r="D141" s="67">
        <v>258000</v>
      </c>
      <c r="E141" s="67">
        <v>60000</v>
      </c>
      <c r="F141" s="67">
        <f t="shared" ref="F141" si="30">D141+E141</f>
        <v>318000</v>
      </c>
      <c r="G141" s="46"/>
      <c r="H141" s="36"/>
      <c r="I141" s="45"/>
      <c r="J141" s="45"/>
      <c r="K141" s="45"/>
      <c r="L141" s="45"/>
    </row>
    <row r="142" spans="1:12" ht="56.25" customHeight="1" x14ac:dyDescent="0.2">
      <c r="A142" s="65">
        <v>1200000</v>
      </c>
      <c r="B142" s="61"/>
      <c r="C142" s="61" t="s">
        <v>30</v>
      </c>
      <c r="D142" s="62">
        <f>D143</f>
        <v>358417751.94999999</v>
      </c>
      <c r="E142" s="62">
        <f>E143</f>
        <v>-11705000</v>
      </c>
      <c r="F142" s="62">
        <f t="shared" ref="F142:F143" si="31">D142+E142</f>
        <v>346712751.94999999</v>
      </c>
      <c r="G142" s="7"/>
      <c r="H142" s="7"/>
      <c r="I142" s="2"/>
      <c r="J142" s="2"/>
      <c r="K142" s="2"/>
      <c r="L142" s="2"/>
    </row>
    <row r="143" spans="1:12" ht="56.25" customHeight="1" x14ac:dyDescent="0.2">
      <c r="A143" s="65">
        <v>1210000</v>
      </c>
      <c r="B143" s="61"/>
      <c r="C143" s="61" t="s">
        <v>30</v>
      </c>
      <c r="D143" s="62">
        <v>358417751.94999999</v>
      </c>
      <c r="E143" s="62">
        <f>E145+E147</f>
        <v>-11705000</v>
      </c>
      <c r="F143" s="62">
        <f t="shared" si="31"/>
        <v>346712751.94999999</v>
      </c>
      <c r="G143" s="7"/>
      <c r="H143" s="7"/>
      <c r="I143" s="2"/>
      <c r="J143" s="2"/>
      <c r="K143" s="2"/>
      <c r="L143" s="2"/>
    </row>
    <row r="144" spans="1:12" ht="23.25" customHeight="1" x14ac:dyDescent="0.2">
      <c r="A144" s="68"/>
      <c r="B144" s="69"/>
      <c r="C144" s="69" t="s">
        <v>5</v>
      </c>
      <c r="D144" s="70">
        <v>286443982.94999999</v>
      </c>
      <c r="E144" s="70">
        <f>E146+E148</f>
        <v>-11705000</v>
      </c>
      <c r="F144" s="70">
        <f t="shared" ref="F144:F146" si="32">D144+E144</f>
        <v>274738982.94999999</v>
      </c>
      <c r="G144" s="7"/>
      <c r="H144" s="7"/>
      <c r="I144" s="2"/>
      <c r="J144" s="2"/>
      <c r="K144" s="2"/>
      <c r="L144" s="2"/>
    </row>
    <row r="145" spans="1:12" ht="38.450000000000003" customHeight="1" x14ac:dyDescent="0.2">
      <c r="A145" s="63" t="s">
        <v>150</v>
      </c>
      <c r="B145" s="63" t="s">
        <v>151</v>
      </c>
      <c r="C145" s="48" t="s">
        <v>152</v>
      </c>
      <c r="D145" s="64">
        <v>30096978</v>
      </c>
      <c r="E145" s="64">
        <f>E146</f>
        <v>-10930000</v>
      </c>
      <c r="F145" s="64">
        <f t="shared" si="32"/>
        <v>19166978</v>
      </c>
      <c r="G145" s="35"/>
      <c r="H145" s="7"/>
      <c r="I145" s="2"/>
      <c r="J145" s="2"/>
      <c r="K145" s="2"/>
      <c r="L145" s="2"/>
    </row>
    <row r="146" spans="1:12" ht="23.25" customHeight="1" x14ac:dyDescent="0.2">
      <c r="A146" s="71"/>
      <c r="B146" s="71"/>
      <c r="C146" s="72" t="s">
        <v>5</v>
      </c>
      <c r="D146" s="67">
        <v>30046978</v>
      </c>
      <c r="E146" s="67">
        <v>-10930000</v>
      </c>
      <c r="F146" s="67">
        <f t="shared" si="32"/>
        <v>19116978</v>
      </c>
      <c r="G146" s="7"/>
      <c r="H146" s="7"/>
      <c r="I146" s="2"/>
      <c r="J146" s="2"/>
      <c r="K146" s="2"/>
      <c r="L146" s="2"/>
    </row>
    <row r="147" spans="1:12" s="44" customFormat="1" ht="39" customHeight="1" x14ac:dyDescent="0.2">
      <c r="A147" s="63">
        <v>1216030</v>
      </c>
      <c r="B147" s="63">
        <v>6030</v>
      </c>
      <c r="C147" s="48" t="s">
        <v>22</v>
      </c>
      <c r="D147" s="64">
        <f>D148</f>
        <v>78488930.060000002</v>
      </c>
      <c r="E147" s="64">
        <f>E148</f>
        <v>-775000</v>
      </c>
      <c r="F147" s="64">
        <f t="shared" ref="F147" si="33">D147+E147</f>
        <v>77713930.060000002</v>
      </c>
      <c r="G147" s="46"/>
      <c r="H147" s="46"/>
      <c r="I147" s="45"/>
      <c r="J147" s="45"/>
      <c r="K147" s="45"/>
      <c r="L147" s="45"/>
    </row>
    <row r="148" spans="1:12" s="44" customFormat="1" ht="23.25" customHeight="1" x14ac:dyDescent="0.2">
      <c r="A148" s="71"/>
      <c r="B148" s="71"/>
      <c r="C148" s="72" t="s">
        <v>5</v>
      </c>
      <c r="D148" s="67">
        <v>78488930.060000002</v>
      </c>
      <c r="E148" s="67">
        <v>-775000</v>
      </c>
      <c r="F148" s="67">
        <f t="shared" ref="F148" si="34">D148+E148</f>
        <v>77713930.060000002</v>
      </c>
      <c r="G148" s="46"/>
      <c r="H148" s="46"/>
      <c r="I148" s="45"/>
      <c r="J148" s="45"/>
      <c r="K148" s="45"/>
      <c r="L148" s="45"/>
    </row>
    <row r="149" spans="1:12" ht="56.45" customHeight="1" x14ac:dyDescent="0.3">
      <c r="A149" s="50"/>
      <c r="B149" s="50"/>
      <c r="C149" s="56" t="s">
        <v>13</v>
      </c>
      <c r="D149" s="57">
        <f>D56+D111</f>
        <v>7966089172.4900007</v>
      </c>
      <c r="E149" s="57">
        <f>E56+E111</f>
        <v>-6728924</v>
      </c>
      <c r="F149" s="57">
        <f t="shared" ref="F149" si="35">D149+E149</f>
        <v>7959360248.4900007</v>
      </c>
      <c r="G149" s="40"/>
      <c r="H149" s="33"/>
      <c r="I149" s="37"/>
      <c r="J149" s="2"/>
      <c r="K149" s="2"/>
      <c r="L149" s="2"/>
    </row>
    <row r="150" spans="1:12" ht="40.5" customHeight="1" x14ac:dyDescent="0.3">
      <c r="A150" s="50"/>
      <c r="B150" s="50"/>
      <c r="C150" s="56" t="s">
        <v>8</v>
      </c>
      <c r="D150" s="74">
        <f>D151+D152</f>
        <v>-614990897.18999994</v>
      </c>
      <c r="E150" s="74">
        <f>E151+E152</f>
        <v>17030627</v>
      </c>
      <c r="F150" s="74">
        <f t="shared" ref="F150:F155" si="36">D150+E150</f>
        <v>-597960270.18999994</v>
      </c>
      <c r="G150" s="7"/>
      <c r="H150" s="33"/>
      <c r="I150" s="2"/>
      <c r="J150" s="2"/>
      <c r="K150" s="2"/>
      <c r="L150" s="2"/>
    </row>
    <row r="151" spans="1:12" ht="69.599999999999994" hidden="1" customHeight="1" thickBot="1" x14ac:dyDescent="0.35">
      <c r="A151" s="75"/>
      <c r="B151" s="75"/>
      <c r="C151" s="76" t="s">
        <v>25</v>
      </c>
      <c r="D151" s="64">
        <f>152871643.85</f>
        <v>152871643.84999999</v>
      </c>
      <c r="E151" s="64"/>
      <c r="F151" s="64">
        <f t="shared" si="36"/>
        <v>152871643.84999999</v>
      </c>
      <c r="G151" s="7"/>
      <c r="H151" s="33"/>
      <c r="I151" s="2"/>
      <c r="J151" s="2"/>
      <c r="K151" s="2"/>
      <c r="L151" s="2"/>
    </row>
    <row r="152" spans="1:12" ht="70.5" customHeight="1" x14ac:dyDescent="0.2">
      <c r="A152" s="63"/>
      <c r="B152" s="63"/>
      <c r="C152" s="76" t="s">
        <v>3</v>
      </c>
      <c r="D152" s="64">
        <f>-D155</f>
        <v>-767862541.03999996</v>
      </c>
      <c r="E152" s="64">
        <f>-E155</f>
        <v>17030627</v>
      </c>
      <c r="F152" s="64">
        <f t="shared" si="36"/>
        <v>-750831914.03999996</v>
      </c>
      <c r="G152" s="7"/>
      <c r="H152" s="33"/>
      <c r="I152" s="33"/>
      <c r="J152" s="2"/>
      <c r="K152" s="2"/>
      <c r="L152" s="2"/>
    </row>
    <row r="153" spans="1:12" ht="40.15" customHeight="1" x14ac:dyDescent="0.3">
      <c r="A153" s="50"/>
      <c r="B153" s="50"/>
      <c r="C153" s="56" t="s">
        <v>9</v>
      </c>
      <c r="D153" s="74">
        <f>SUM(D154:D155)+6002838+1305335</f>
        <v>815395845.67999995</v>
      </c>
      <c r="E153" s="74">
        <f>SUM(E154:E155)</f>
        <v>-17030627</v>
      </c>
      <c r="F153" s="74">
        <f t="shared" si="36"/>
        <v>798365218.67999995</v>
      </c>
      <c r="G153" s="7"/>
      <c r="H153" s="33"/>
      <c r="I153" s="33"/>
      <c r="J153" s="2"/>
      <c r="K153" s="2"/>
      <c r="L153" s="2"/>
    </row>
    <row r="154" spans="1:12" ht="73.150000000000006" hidden="1" customHeight="1" thickBot="1" x14ac:dyDescent="0.25">
      <c r="A154" s="77"/>
      <c r="B154" s="77"/>
      <c r="C154" s="76" t="s">
        <v>26</v>
      </c>
      <c r="D154" s="64">
        <v>40225131.640000001</v>
      </c>
      <c r="E154" s="64"/>
      <c r="F154" s="64">
        <f t="shared" si="36"/>
        <v>40225131.640000001</v>
      </c>
      <c r="G154" s="7"/>
      <c r="H154" s="33"/>
      <c r="I154" s="38"/>
      <c r="J154" s="2"/>
      <c r="K154" s="2"/>
      <c r="L154" s="2"/>
    </row>
    <row r="155" spans="1:12" ht="78" customHeight="1" x14ac:dyDescent="0.2">
      <c r="A155" s="63"/>
      <c r="B155" s="63"/>
      <c r="C155" s="76" t="s">
        <v>4</v>
      </c>
      <c r="D155" s="64">
        <v>767862541.03999996</v>
      </c>
      <c r="E155" s="64">
        <f>E112</f>
        <v>-17030627</v>
      </c>
      <c r="F155" s="64">
        <f t="shared" si="36"/>
        <v>750831914.03999996</v>
      </c>
      <c r="G155" s="7"/>
      <c r="H155" s="2"/>
      <c r="I155" s="33"/>
      <c r="J155" s="2"/>
      <c r="K155" s="2"/>
      <c r="L155" s="2"/>
    </row>
    <row r="156" spans="1:12" ht="60" customHeight="1" x14ac:dyDescent="0.2">
      <c r="A156" s="19"/>
      <c r="B156" s="19"/>
      <c r="C156" s="20"/>
      <c r="D156" s="7"/>
      <c r="E156" s="7"/>
      <c r="F156" s="7"/>
      <c r="G156" s="7"/>
      <c r="H156" s="2"/>
      <c r="I156" s="32"/>
    </row>
    <row r="157" spans="1:12" ht="84" customHeight="1" x14ac:dyDescent="0.35">
      <c r="A157" s="101" t="s">
        <v>54</v>
      </c>
      <c r="B157" s="101"/>
      <c r="C157" s="101"/>
      <c r="D157" s="43"/>
      <c r="E157" s="30" t="s">
        <v>55</v>
      </c>
      <c r="F157" s="11"/>
      <c r="G157" s="11"/>
      <c r="H157" s="33"/>
      <c r="I157" s="22"/>
      <c r="J157" s="22"/>
    </row>
    <row r="158" spans="1:12" ht="23.25" customHeight="1" x14ac:dyDescent="0.35">
      <c r="A158" s="14"/>
      <c r="B158" s="14"/>
      <c r="C158" s="12"/>
      <c r="D158" s="10"/>
      <c r="E158" s="13"/>
      <c r="F158" s="11"/>
      <c r="G158" s="11"/>
      <c r="H158" s="33"/>
      <c r="I158" s="22"/>
      <c r="J158" s="22"/>
    </row>
    <row r="159" spans="1:12" ht="20.25" x14ac:dyDescent="0.3">
      <c r="A159" s="10"/>
      <c r="B159" s="10"/>
      <c r="E159" s="10"/>
      <c r="F159" s="5"/>
      <c r="G159" s="5"/>
      <c r="H159" s="2"/>
      <c r="I159" s="22"/>
      <c r="J159" s="22"/>
    </row>
    <row r="160" spans="1:12" ht="18.75" x14ac:dyDescent="0.3">
      <c r="A160" s="8"/>
      <c r="B160" s="8"/>
      <c r="C160" s="9"/>
      <c r="D160" s="5"/>
      <c r="E160" s="5"/>
      <c r="F160" s="5"/>
      <c r="G160" s="5"/>
      <c r="H160" s="2"/>
    </row>
    <row r="161" spans="1:9" ht="18.75" x14ac:dyDescent="0.3">
      <c r="A161" s="8"/>
      <c r="B161" s="8"/>
      <c r="C161" s="9"/>
      <c r="D161" s="5"/>
      <c r="E161" s="21"/>
      <c r="F161" s="5"/>
      <c r="G161" s="5"/>
      <c r="H161" s="2"/>
    </row>
    <row r="162" spans="1:9" ht="18.75" x14ac:dyDescent="0.3">
      <c r="A162" s="8"/>
      <c r="B162" s="8"/>
      <c r="C162" s="9"/>
      <c r="D162" s="5"/>
      <c r="E162" s="5"/>
      <c r="F162" s="5"/>
      <c r="G162" s="5"/>
      <c r="H162" s="2"/>
      <c r="I162" s="24"/>
    </row>
    <row r="163" spans="1:9" ht="18.75" x14ac:dyDescent="0.3">
      <c r="A163" s="8"/>
      <c r="B163" s="8"/>
      <c r="C163" s="9"/>
      <c r="D163" s="5"/>
      <c r="E163" s="5"/>
      <c r="F163" s="5"/>
      <c r="G163" s="5"/>
      <c r="H163" s="2"/>
    </row>
    <row r="164" spans="1:9" ht="18.75" x14ac:dyDescent="0.3">
      <c r="A164" s="8"/>
      <c r="B164" s="8"/>
      <c r="C164" s="9"/>
      <c r="D164" s="5"/>
      <c r="E164" s="5"/>
      <c r="F164" s="5"/>
      <c r="G164" s="5"/>
      <c r="H164" s="2"/>
    </row>
    <row r="165" spans="1:9" ht="18.75" x14ac:dyDescent="0.3">
      <c r="A165" s="8"/>
      <c r="B165" s="8"/>
      <c r="C165" s="9"/>
      <c r="D165" s="5"/>
      <c r="E165" s="5"/>
      <c r="F165" s="5"/>
      <c r="G165" s="5"/>
      <c r="H165" s="2"/>
    </row>
    <row r="166" spans="1:9" ht="18.75" x14ac:dyDescent="0.3">
      <c r="A166" s="8"/>
      <c r="B166" s="8"/>
      <c r="C166" s="9"/>
      <c r="D166" s="5"/>
      <c r="E166" s="5"/>
      <c r="F166" s="5"/>
      <c r="G166" s="5"/>
      <c r="H166" s="2"/>
    </row>
    <row r="167" spans="1:9" ht="18.75" x14ac:dyDescent="0.3">
      <c r="A167" s="8"/>
      <c r="B167" s="8"/>
      <c r="C167" s="9"/>
      <c r="D167" s="5"/>
      <c r="E167" s="5"/>
      <c r="F167" s="5"/>
      <c r="G167" s="5"/>
      <c r="H167" s="2"/>
    </row>
    <row r="168" spans="1:9" ht="18.75" x14ac:dyDescent="0.3">
      <c r="A168" s="8"/>
      <c r="B168" s="8"/>
      <c r="C168" s="9"/>
      <c r="D168" s="5"/>
      <c r="E168" s="5"/>
      <c r="F168" s="5"/>
      <c r="G168" s="5"/>
      <c r="H168" s="2"/>
    </row>
    <row r="169" spans="1:9" ht="18.75" x14ac:dyDescent="0.3">
      <c r="A169" s="8"/>
      <c r="B169" s="8"/>
      <c r="C169" s="9"/>
      <c r="D169" s="5"/>
      <c r="E169" s="5"/>
      <c r="F169" s="5"/>
      <c r="G169" s="5"/>
      <c r="H169" s="2"/>
    </row>
    <row r="170" spans="1:9" ht="18.75" x14ac:dyDescent="0.3">
      <c r="A170" s="8"/>
      <c r="B170" s="8"/>
      <c r="C170" s="9"/>
      <c r="D170" s="5"/>
      <c r="E170" s="5"/>
      <c r="F170" s="5"/>
      <c r="G170" s="5"/>
      <c r="H170" s="2"/>
    </row>
    <row r="171" spans="1:9" x14ac:dyDescent="0.2">
      <c r="A171" s="3"/>
      <c r="B171" s="3"/>
      <c r="C171" s="2"/>
      <c r="H171" s="2"/>
    </row>
    <row r="172" spans="1:9" x14ac:dyDescent="0.2">
      <c r="A172" s="3"/>
      <c r="B172" s="3"/>
      <c r="C172" s="2"/>
      <c r="H172" s="2"/>
    </row>
    <row r="173" spans="1:9" x14ac:dyDescent="0.2">
      <c r="A173" s="3"/>
      <c r="B173" s="3"/>
      <c r="C173" s="2"/>
      <c r="H173" s="2"/>
    </row>
    <row r="174" spans="1:9" x14ac:dyDescent="0.2">
      <c r="A174" s="3"/>
      <c r="B174" s="3"/>
      <c r="C174" s="2"/>
      <c r="H174" s="2"/>
    </row>
    <row r="175" spans="1:9" x14ac:dyDescent="0.2">
      <c r="A175" s="3"/>
      <c r="B175" s="3"/>
      <c r="C175" s="2"/>
      <c r="H175" s="2"/>
    </row>
    <row r="176" spans="1:9" x14ac:dyDescent="0.2">
      <c r="A176" s="3"/>
      <c r="B176" s="3"/>
      <c r="C176" s="2"/>
      <c r="H176" s="2"/>
    </row>
    <row r="177" spans="1:8" x14ac:dyDescent="0.2">
      <c r="A177" s="3"/>
      <c r="B177" s="3"/>
      <c r="C177" s="2"/>
      <c r="H177" s="2"/>
    </row>
    <row r="178" spans="1:8" x14ac:dyDescent="0.2">
      <c r="A178" s="3"/>
      <c r="B178" s="3"/>
      <c r="C178" s="2"/>
      <c r="H178" s="2"/>
    </row>
    <row r="179" spans="1:8" x14ac:dyDescent="0.2">
      <c r="A179" s="3"/>
      <c r="B179" s="3"/>
      <c r="C179" s="2"/>
      <c r="H179" s="2"/>
    </row>
    <row r="180" spans="1:8" x14ac:dyDescent="0.2">
      <c r="A180" s="3"/>
      <c r="B180" s="3"/>
      <c r="C180" s="2"/>
      <c r="H180" s="2"/>
    </row>
    <row r="181" spans="1:8" x14ac:dyDescent="0.2">
      <c r="A181" s="3"/>
      <c r="B181" s="3"/>
      <c r="C181" s="2"/>
      <c r="H181" s="2"/>
    </row>
    <row r="182" spans="1:8" x14ac:dyDescent="0.2">
      <c r="A182" s="3"/>
      <c r="B182" s="3"/>
      <c r="C182" s="2"/>
      <c r="H182" s="2"/>
    </row>
    <row r="183" spans="1:8" x14ac:dyDescent="0.2">
      <c r="A183" s="3"/>
      <c r="B183" s="3"/>
      <c r="C183" s="2"/>
      <c r="H183" s="2"/>
    </row>
    <row r="184" spans="1:8" x14ac:dyDescent="0.2">
      <c r="A184" s="3"/>
      <c r="B184" s="3"/>
      <c r="C184" s="2"/>
      <c r="H184" s="2"/>
    </row>
    <row r="185" spans="1:8" x14ac:dyDescent="0.2">
      <c r="A185" s="3"/>
      <c r="B185" s="3"/>
      <c r="C185" s="2"/>
      <c r="H185" s="2"/>
    </row>
    <row r="186" spans="1:8" x14ac:dyDescent="0.2">
      <c r="A186" s="3"/>
      <c r="B186" s="3"/>
      <c r="C186" s="2"/>
      <c r="H186" s="2"/>
    </row>
    <row r="187" spans="1:8" x14ac:dyDescent="0.2">
      <c r="A187" s="3"/>
      <c r="B187" s="3"/>
      <c r="C187" s="2"/>
      <c r="H187" s="2"/>
    </row>
    <row r="188" spans="1:8" x14ac:dyDescent="0.2">
      <c r="A188" s="3"/>
      <c r="B188" s="3"/>
      <c r="C188" s="2"/>
      <c r="H188" s="2"/>
    </row>
    <row r="189" spans="1:8" x14ac:dyDescent="0.2">
      <c r="A189" s="3"/>
      <c r="B189" s="3"/>
      <c r="C189" s="2"/>
      <c r="H189" s="2"/>
    </row>
    <row r="190" spans="1:8" x14ac:dyDescent="0.2">
      <c r="A190" s="3"/>
      <c r="B190" s="3"/>
      <c r="C190" s="2"/>
      <c r="H190" s="2"/>
    </row>
    <row r="191" spans="1:8" x14ac:dyDescent="0.2">
      <c r="A191" s="3"/>
      <c r="B191" s="3"/>
      <c r="C191" s="2"/>
      <c r="H191" s="2"/>
    </row>
    <row r="192" spans="1:8" x14ac:dyDescent="0.2">
      <c r="A192" s="3"/>
      <c r="B192" s="3"/>
      <c r="C192" s="2"/>
      <c r="H192" s="2"/>
    </row>
    <row r="193" spans="1:8" x14ac:dyDescent="0.2">
      <c r="A193" s="3"/>
      <c r="B193" s="3"/>
      <c r="C193" s="2"/>
      <c r="H193" s="2"/>
    </row>
    <row r="194" spans="1:8" x14ac:dyDescent="0.2">
      <c r="A194" s="3"/>
      <c r="B194" s="3"/>
      <c r="C194" s="2"/>
      <c r="H194" s="2"/>
    </row>
    <row r="195" spans="1:8" x14ac:dyDescent="0.2">
      <c r="A195" s="3"/>
      <c r="B195" s="3"/>
      <c r="C195" s="2"/>
      <c r="H195" s="2"/>
    </row>
    <row r="196" spans="1:8" x14ac:dyDescent="0.2">
      <c r="A196" s="3"/>
      <c r="B196" s="3"/>
      <c r="C196" s="2"/>
      <c r="H196" s="2"/>
    </row>
    <row r="197" spans="1:8" x14ac:dyDescent="0.2">
      <c r="A197" s="3"/>
      <c r="B197" s="3"/>
      <c r="C197" s="2"/>
      <c r="H197" s="2"/>
    </row>
    <row r="198" spans="1:8" x14ac:dyDescent="0.2">
      <c r="A198" s="3"/>
      <c r="B198" s="3"/>
      <c r="C198" s="2"/>
      <c r="H198" s="2"/>
    </row>
    <row r="199" spans="1:8" x14ac:dyDescent="0.2">
      <c r="A199" s="3"/>
      <c r="B199" s="3"/>
      <c r="C199" s="2"/>
      <c r="H199" s="2"/>
    </row>
    <row r="200" spans="1:8" x14ac:dyDescent="0.2">
      <c r="A200" s="3"/>
      <c r="B200" s="3"/>
      <c r="C200" s="2"/>
      <c r="H200" s="2"/>
    </row>
    <row r="201" spans="1:8" x14ac:dyDescent="0.2">
      <c r="A201" s="3"/>
      <c r="B201" s="3"/>
      <c r="C201" s="2"/>
    </row>
    <row r="202" spans="1:8" x14ac:dyDescent="0.2">
      <c r="A202" s="3"/>
      <c r="B202" s="3"/>
      <c r="C202" s="2"/>
    </row>
    <row r="203" spans="1:8" x14ac:dyDescent="0.2">
      <c r="A203" s="3"/>
      <c r="B203" s="3"/>
      <c r="C203" s="2"/>
    </row>
    <row r="204" spans="1:8" x14ac:dyDescent="0.2">
      <c r="A204" s="3"/>
      <c r="B204" s="3"/>
      <c r="C204" s="2"/>
    </row>
    <row r="205" spans="1:8" x14ac:dyDescent="0.2">
      <c r="A205" s="3"/>
      <c r="B205" s="3"/>
      <c r="C205" s="2"/>
    </row>
    <row r="206" spans="1:8" x14ac:dyDescent="0.2">
      <c r="A206" s="3"/>
      <c r="B206" s="3"/>
      <c r="C206" s="2"/>
    </row>
    <row r="207" spans="1:8" x14ac:dyDescent="0.2">
      <c r="A207" s="3"/>
      <c r="B207" s="3"/>
      <c r="C207" s="2"/>
    </row>
    <row r="208" spans="1:8" x14ac:dyDescent="0.2">
      <c r="A208" s="3"/>
      <c r="B208" s="3"/>
      <c r="C208" s="2"/>
    </row>
    <row r="209" spans="1:3" x14ac:dyDescent="0.2">
      <c r="A209" s="3"/>
      <c r="B209" s="3"/>
      <c r="C209" s="2"/>
    </row>
    <row r="210" spans="1:3" x14ac:dyDescent="0.2">
      <c r="A210" s="3"/>
      <c r="B210" s="3"/>
      <c r="C210" s="2"/>
    </row>
    <row r="211" spans="1:3" x14ac:dyDescent="0.2">
      <c r="A211" s="3"/>
      <c r="B211" s="3"/>
      <c r="C211" s="2"/>
    </row>
    <row r="212" spans="1:3" x14ac:dyDescent="0.2">
      <c r="A212" s="3"/>
      <c r="B212" s="3"/>
      <c r="C212" s="2"/>
    </row>
    <row r="213" spans="1:3" x14ac:dyDescent="0.2">
      <c r="A213" s="3"/>
      <c r="B213" s="3"/>
      <c r="C213" s="2"/>
    </row>
    <row r="214" spans="1:3" x14ac:dyDescent="0.2">
      <c r="A214" s="3"/>
      <c r="B214" s="3"/>
      <c r="C214" s="2"/>
    </row>
    <row r="215" spans="1:3" x14ac:dyDescent="0.2">
      <c r="A215" s="3"/>
      <c r="B215" s="3"/>
      <c r="C215" s="2"/>
    </row>
    <row r="216" spans="1:3" x14ac:dyDescent="0.2">
      <c r="A216" s="3"/>
      <c r="B216" s="3"/>
      <c r="C216" s="2"/>
    </row>
    <row r="217" spans="1:3" x14ac:dyDescent="0.2">
      <c r="A217" s="3"/>
      <c r="B217" s="3"/>
      <c r="C217" s="2"/>
    </row>
    <row r="218" spans="1:3" x14ac:dyDescent="0.2">
      <c r="A218" s="3"/>
      <c r="B218" s="3"/>
      <c r="C218" s="2"/>
    </row>
    <row r="219" spans="1:3" x14ac:dyDescent="0.2">
      <c r="A219" s="3"/>
      <c r="B219" s="3"/>
      <c r="C219" s="2"/>
    </row>
    <row r="220" spans="1:3" x14ac:dyDescent="0.2">
      <c r="A220" s="3"/>
      <c r="B220" s="3"/>
      <c r="C220" s="2"/>
    </row>
    <row r="221" spans="1:3" x14ac:dyDescent="0.2">
      <c r="A221" s="3"/>
      <c r="B221" s="3"/>
      <c r="C221" s="2"/>
    </row>
    <row r="222" spans="1:3" x14ac:dyDescent="0.2">
      <c r="A222" s="3"/>
      <c r="B222" s="3"/>
      <c r="C222" s="2"/>
    </row>
    <row r="223" spans="1:3" x14ac:dyDescent="0.2">
      <c r="A223" s="3"/>
      <c r="B223" s="3"/>
      <c r="C223" s="2"/>
    </row>
    <row r="224" spans="1:3" x14ac:dyDescent="0.2">
      <c r="A224" s="3"/>
      <c r="B224" s="3"/>
      <c r="C224" s="2"/>
    </row>
    <row r="225" spans="1:3" x14ac:dyDescent="0.2">
      <c r="A225" s="3"/>
      <c r="B225" s="3"/>
      <c r="C225" s="2"/>
    </row>
    <row r="226" spans="1:3" x14ac:dyDescent="0.2">
      <c r="A226" s="3"/>
      <c r="B226" s="3"/>
      <c r="C226" s="2"/>
    </row>
    <row r="227" spans="1:3" x14ac:dyDescent="0.2">
      <c r="A227" s="3"/>
      <c r="B227" s="3"/>
      <c r="C227" s="2"/>
    </row>
    <row r="228" spans="1:3" x14ac:dyDescent="0.2">
      <c r="A228" s="3"/>
      <c r="B228" s="3"/>
      <c r="C228" s="2"/>
    </row>
    <row r="229" spans="1:3" x14ac:dyDescent="0.2">
      <c r="A229" s="3"/>
      <c r="B229" s="3"/>
      <c r="C229" s="2"/>
    </row>
    <row r="230" spans="1:3" x14ac:dyDescent="0.2">
      <c r="A230" s="3"/>
      <c r="B230" s="3"/>
      <c r="C230" s="2"/>
    </row>
    <row r="231" spans="1:3" x14ac:dyDescent="0.2">
      <c r="A231" s="3"/>
      <c r="B231" s="3"/>
      <c r="C231" s="2"/>
    </row>
    <row r="232" spans="1:3" x14ac:dyDescent="0.2">
      <c r="A232" s="3"/>
      <c r="B232" s="3"/>
      <c r="C232" s="2"/>
    </row>
    <row r="233" spans="1:3" x14ac:dyDescent="0.2">
      <c r="A233" s="3"/>
      <c r="B233" s="3"/>
      <c r="C233" s="2"/>
    </row>
    <row r="234" spans="1:3" x14ac:dyDescent="0.2">
      <c r="A234" s="3"/>
      <c r="B234" s="3"/>
      <c r="C234" s="2"/>
    </row>
    <row r="235" spans="1:3" x14ac:dyDescent="0.2">
      <c r="A235" s="3"/>
      <c r="B235" s="3"/>
    </row>
    <row r="236" spans="1:3" x14ac:dyDescent="0.2">
      <c r="A236" s="3"/>
      <c r="B236" s="3"/>
    </row>
    <row r="237" spans="1:3" x14ac:dyDescent="0.2">
      <c r="A237" s="3"/>
      <c r="B237" s="3"/>
    </row>
    <row r="238" spans="1:3" x14ac:dyDescent="0.2">
      <c r="A238" s="3"/>
      <c r="B238" s="3"/>
    </row>
    <row r="239" spans="1:3" x14ac:dyDescent="0.2">
      <c r="A239" s="3"/>
      <c r="B239" s="3"/>
    </row>
    <row r="240" spans="1:3" x14ac:dyDescent="0.2">
      <c r="A240" s="3"/>
      <c r="B240" s="3"/>
    </row>
    <row r="241" spans="1:2" x14ac:dyDescent="0.2">
      <c r="A241" s="3"/>
      <c r="B241" s="3"/>
    </row>
    <row r="242" spans="1:2" x14ac:dyDescent="0.2">
      <c r="A242" s="3"/>
      <c r="B242" s="3"/>
    </row>
    <row r="243" spans="1:2" x14ac:dyDescent="0.2">
      <c r="A243" s="3"/>
      <c r="B243" s="3"/>
    </row>
    <row r="244" spans="1:2" x14ac:dyDescent="0.2">
      <c r="A244" s="3"/>
      <c r="B244" s="3"/>
    </row>
    <row r="245" spans="1:2" x14ac:dyDescent="0.2">
      <c r="A245" s="3"/>
      <c r="B245" s="3"/>
    </row>
    <row r="246" spans="1:2" x14ac:dyDescent="0.2">
      <c r="A246" s="3"/>
      <c r="B246" s="3"/>
    </row>
    <row r="247" spans="1:2" x14ac:dyDescent="0.2">
      <c r="A247" s="3"/>
      <c r="B247" s="3"/>
    </row>
    <row r="248" spans="1:2" x14ac:dyDescent="0.2">
      <c r="A248" s="3"/>
      <c r="B248" s="3"/>
    </row>
    <row r="249" spans="1:2" x14ac:dyDescent="0.2">
      <c r="A249" s="3"/>
      <c r="B249" s="3"/>
    </row>
    <row r="250" spans="1:2" x14ac:dyDescent="0.2">
      <c r="A250" s="3"/>
      <c r="B250" s="3"/>
    </row>
    <row r="251" spans="1:2" x14ac:dyDescent="0.2">
      <c r="A251" s="3"/>
      <c r="B251" s="3"/>
    </row>
    <row r="252" spans="1:2" x14ac:dyDescent="0.2">
      <c r="A252" s="3"/>
      <c r="B252" s="3"/>
    </row>
    <row r="253" spans="1:2" x14ac:dyDescent="0.2">
      <c r="A253" s="3"/>
      <c r="B253" s="3"/>
    </row>
    <row r="254" spans="1:2" x14ac:dyDescent="0.2">
      <c r="A254" s="3"/>
      <c r="B254" s="3"/>
    </row>
    <row r="255" spans="1:2" x14ac:dyDescent="0.2">
      <c r="A255" s="3"/>
      <c r="B255" s="3"/>
    </row>
    <row r="256" spans="1:2" x14ac:dyDescent="0.2">
      <c r="A256" s="3"/>
      <c r="B256" s="3"/>
    </row>
    <row r="257" spans="1:2" x14ac:dyDescent="0.2">
      <c r="A257" s="3"/>
      <c r="B257" s="3"/>
    </row>
    <row r="258" spans="1:2" x14ac:dyDescent="0.2">
      <c r="A258" s="3"/>
      <c r="B258" s="3"/>
    </row>
    <row r="259" spans="1:2" x14ac:dyDescent="0.2">
      <c r="A259" s="3"/>
      <c r="B259" s="3"/>
    </row>
    <row r="260" spans="1:2" x14ac:dyDescent="0.2">
      <c r="A260" s="3"/>
      <c r="B260" s="3"/>
    </row>
    <row r="261" spans="1:2" x14ac:dyDescent="0.2">
      <c r="A261" s="3"/>
      <c r="B261" s="3"/>
    </row>
    <row r="262" spans="1:2" x14ac:dyDescent="0.2">
      <c r="A262" s="3"/>
      <c r="B262" s="3"/>
    </row>
    <row r="263" spans="1:2" x14ac:dyDescent="0.2">
      <c r="A263" s="3"/>
      <c r="B263" s="3"/>
    </row>
    <row r="264" spans="1:2" x14ac:dyDescent="0.2">
      <c r="A264" s="3"/>
      <c r="B264" s="3"/>
    </row>
    <row r="265" spans="1:2" x14ac:dyDescent="0.2">
      <c r="A265" s="3"/>
      <c r="B265" s="3"/>
    </row>
    <row r="266" spans="1:2" x14ac:dyDescent="0.2">
      <c r="A266" s="3"/>
      <c r="B266" s="3"/>
    </row>
    <row r="267" spans="1:2" x14ac:dyDescent="0.2">
      <c r="A267" s="3"/>
      <c r="B267" s="3"/>
    </row>
    <row r="268" spans="1:2" x14ac:dyDescent="0.2">
      <c r="A268" s="3"/>
      <c r="B268" s="3"/>
    </row>
    <row r="269" spans="1:2" x14ac:dyDescent="0.2">
      <c r="A269" s="3"/>
      <c r="B269" s="3"/>
    </row>
    <row r="270" spans="1:2" x14ac:dyDescent="0.2">
      <c r="A270" s="3"/>
      <c r="B270" s="3"/>
    </row>
    <row r="271" spans="1:2" x14ac:dyDescent="0.2">
      <c r="A271" s="3"/>
      <c r="B271" s="3"/>
    </row>
  </sheetData>
  <mergeCells count="8">
    <mergeCell ref="A157:C157"/>
    <mergeCell ref="A4:F4"/>
    <mergeCell ref="C7:C8"/>
    <mergeCell ref="D7:D8"/>
    <mergeCell ref="E7:E8"/>
    <mergeCell ref="F7:F8"/>
    <mergeCell ref="A7:A8"/>
    <mergeCell ref="B7:B8"/>
  </mergeCells>
  <phoneticPr fontId="0" type="noConversion"/>
  <hyperlinks>
    <hyperlink ref="C99" r:id="rId1" tooltip="Теплова енергія" display="https://uk.wikipedia.org/wiki/%D0%A2%D0%B5%D0%BF%D0%BB%D0%BE%D0%B2%D0%B0_%D0%B5%D0%BD%D0%B5%D1%80%D0%B3%D1%96%D1%8F"/>
  </hyperlinks>
  <pageMargins left="0.62992125984251968" right="0.39370078740157483" top="0.78740157480314965" bottom="0.62992125984251968" header="0.51181102362204722" footer="0.27559055118110237"/>
  <pageSetup paperSize="9" scale="65" orientation="portrait" r:id="rId2"/>
  <headerFooter differentFirst="1" alignWithMargins="0">
    <oddHeader xml:space="preserve">&amp;C&amp;"Times New Roman,курсив"&amp;14&amp;P&amp;R&amp;"Times New Roman,курсив"&amp;16Продовження додатка 1   
      </oddHeader>
  </headerFooter>
  <rowBreaks count="1" manualBreakCount="1">
    <brk id="15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зі змінами</vt:lpstr>
      <vt:lpstr>'додаток зі змінами'!Заголовки_для_печати</vt:lpstr>
      <vt:lpstr>'додаток зі змінами'!Область_печати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2019-12-16T09:22:18Z</cp:lastPrinted>
  <dcterms:created xsi:type="dcterms:W3CDTF">2005-04-08T06:14:05Z</dcterms:created>
  <dcterms:modified xsi:type="dcterms:W3CDTF">2019-12-21T07:54:46Z</dcterms:modified>
</cp:coreProperties>
</file>