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Лист1!$A$1:$J$102</definedName>
  </definedNames>
  <calcPr calcId="145621" iterate="1"/>
</workbook>
</file>

<file path=xl/calcChain.xml><?xml version="1.0" encoding="utf-8"?>
<calcChain xmlns="http://schemas.openxmlformats.org/spreadsheetml/2006/main">
  <c r="I37" i="1" l="1"/>
  <c r="I43" i="1" l="1"/>
  <c r="H43" i="1"/>
  <c r="H93" i="1"/>
  <c r="I74" i="1"/>
  <c r="H74" i="1"/>
  <c r="I71" i="1"/>
  <c r="H71" i="1"/>
  <c r="I68" i="1"/>
  <c r="H68" i="1"/>
  <c r="I65" i="1"/>
  <c r="H65" i="1"/>
  <c r="I59" i="1"/>
  <c r="H59" i="1"/>
  <c r="I55" i="1"/>
  <c r="H55" i="1"/>
  <c r="I42" i="1"/>
  <c r="H42" i="1"/>
  <c r="I38" i="1"/>
  <c r="H38" i="1"/>
  <c r="I29" i="1"/>
  <c r="H29" i="1"/>
  <c r="I25" i="1"/>
  <c r="H25" i="1"/>
  <c r="J57" i="1"/>
  <c r="G57" i="1" s="1"/>
  <c r="G58" i="1"/>
  <c r="H95" i="1" l="1"/>
  <c r="I95" i="1"/>
  <c r="J95" i="1"/>
  <c r="H50" i="1" l="1"/>
  <c r="J13" i="1"/>
  <c r="I13" i="1"/>
  <c r="H13" i="1"/>
  <c r="G13" i="1" l="1"/>
  <c r="G14" i="1"/>
  <c r="G95" i="1" s="1"/>
  <c r="H49" i="1"/>
  <c r="H79" i="1" l="1"/>
  <c r="G27" i="1" l="1"/>
  <c r="I28" i="1"/>
  <c r="J28" i="1"/>
  <c r="G29" i="1"/>
  <c r="H28" i="1"/>
  <c r="G30" i="1"/>
  <c r="G31" i="1"/>
  <c r="G32" i="1"/>
  <c r="G33" i="1"/>
  <c r="I52" i="1"/>
  <c r="J51" i="1"/>
  <c r="I62" i="1"/>
  <c r="G28" i="1" l="1"/>
  <c r="I48" i="1"/>
  <c r="H35" i="1"/>
  <c r="I35" i="1"/>
  <c r="J35" i="1"/>
  <c r="G40" i="1"/>
  <c r="H76" i="1"/>
  <c r="J12" i="1" l="1"/>
  <c r="I12" i="1"/>
  <c r="H12" i="1"/>
  <c r="H54" i="1" l="1"/>
  <c r="H48" i="1"/>
  <c r="H81" i="1" l="1"/>
  <c r="I76" i="1"/>
  <c r="I64" i="1"/>
  <c r="H64" i="1"/>
  <c r="J64" i="1"/>
  <c r="J81" i="1" l="1"/>
  <c r="G82" i="1"/>
  <c r="G81" i="1" l="1"/>
  <c r="J70" i="1"/>
  <c r="I70" i="1"/>
  <c r="H70" i="1"/>
  <c r="G75" i="1"/>
  <c r="G72" i="1"/>
  <c r="G68" i="1"/>
  <c r="G23" i="1"/>
  <c r="G92" i="1" l="1"/>
  <c r="G93" i="1"/>
  <c r="G43" i="1"/>
  <c r="H47" i="1" l="1"/>
  <c r="I41" i="1"/>
  <c r="J41" i="1"/>
  <c r="H24" i="1"/>
  <c r="H77" i="1"/>
  <c r="H41" i="1"/>
  <c r="H34" i="1" l="1"/>
  <c r="G76" i="1"/>
  <c r="H46" i="1"/>
  <c r="I89" i="1"/>
  <c r="J89" i="1"/>
  <c r="H89" i="1"/>
  <c r="I77" i="1"/>
  <c r="J77" i="1"/>
  <c r="G39" i="1"/>
  <c r="G89" i="1" l="1"/>
  <c r="I60" i="1"/>
  <c r="J60" i="1"/>
  <c r="H60" i="1"/>
  <c r="G61" i="1"/>
  <c r="G62" i="1"/>
  <c r="I47" i="1"/>
  <c r="J47" i="1"/>
  <c r="G59" i="1"/>
  <c r="H63" i="1" l="1"/>
  <c r="G16" i="1" l="1"/>
  <c r="G94" i="1" l="1"/>
  <c r="G45" i="1"/>
  <c r="G42" i="1"/>
  <c r="G44" i="1"/>
  <c r="G41" i="1" l="1"/>
  <c r="I63" i="1"/>
  <c r="J63" i="1"/>
  <c r="H78" i="1" l="1"/>
  <c r="H80" i="1" s="1"/>
  <c r="I78" i="1"/>
  <c r="I80" i="1" s="1"/>
  <c r="J78" i="1"/>
  <c r="J80" i="1" s="1"/>
  <c r="G79" i="1"/>
  <c r="G78" i="1" s="1"/>
  <c r="G80" i="1" s="1"/>
  <c r="J46" i="1" l="1"/>
  <c r="I46" i="1"/>
  <c r="G36" i="1" l="1"/>
  <c r="H87" i="1" l="1"/>
  <c r="I87" i="1"/>
  <c r="J87" i="1"/>
  <c r="G84" i="1"/>
  <c r="G85" i="1"/>
  <c r="G86" i="1"/>
  <c r="H69" i="1"/>
  <c r="I69" i="1"/>
  <c r="J69" i="1"/>
  <c r="G66" i="1"/>
  <c r="G17" i="1"/>
  <c r="G18" i="1"/>
  <c r="G19" i="1"/>
  <c r="G20" i="1"/>
  <c r="G21" i="1"/>
  <c r="G74" i="1"/>
  <c r="G60" i="1"/>
  <c r="H88" i="1" l="1"/>
  <c r="H90" i="1"/>
  <c r="J24" i="1"/>
  <c r="G25" i="1"/>
  <c r="I24" i="1"/>
  <c r="J34" i="1" l="1"/>
  <c r="I34" i="1"/>
  <c r="G83" i="1"/>
  <c r="G73" i="1"/>
  <c r="G71" i="1"/>
  <c r="G65" i="1"/>
  <c r="G64" i="1" s="1"/>
  <c r="G56" i="1"/>
  <c r="G55" i="1"/>
  <c r="G54" i="1"/>
  <c r="G52" i="1"/>
  <c r="G51" i="1"/>
  <c r="G50" i="1"/>
  <c r="G49" i="1"/>
  <c r="G48" i="1"/>
  <c r="G38" i="1"/>
  <c r="G37" i="1"/>
  <c r="G35" i="1" l="1"/>
  <c r="G87" i="1"/>
  <c r="G70" i="1"/>
  <c r="G77" i="1" s="1"/>
  <c r="G69" i="1"/>
  <c r="I88" i="1"/>
  <c r="I90" i="1"/>
  <c r="G46" i="1"/>
  <c r="J90" i="1"/>
  <c r="J88" i="1"/>
  <c r="G47" i="1"/>
  <c r="G63" i="1" s="1"/>
  <c r="G22" i="1"/>
  <c r="G26" i="1"/>
  <c r="G15" i="1"/>
  <c r="G12" i="1" l="1"/>
  <c r="G90" i="1"/>
  <c r="G24" i="1"/>
  <c r="G34" i="1" l="1"/>
  <c r="G88" i="1" s="1"/>
</calcChain>
</file>

<file path=xl/sharedStrings.xml><?xml version="1.0" encoding="utf-8"?>
<sst xmlns="http://schemas.openxmlformats.org/spreadsheetml/2006/main" count="183" uniqueCount="130">
  <si>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</si>
  <si>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</si>
  <si>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</si>
  <si>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</si>
  <si>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</si>
  <si>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</si>
  <si>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</si>
  <si>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</si>
  <si>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</si>
  <si>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</si>
  <si>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</si>
  <si>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</si>
  <si>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</si>
  <si>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</si>
  <si>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</si>
  <si>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</si>
  <si>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</si>
  <si>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</si>
  <si>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</si>
  <si>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</si>
  <si>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</si>
  <si>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</si>
  <si>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</si>
  <si>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</si>
  <si>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</si>
  <si>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</si>
  <si>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</si>
  <si>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</si>
  <si>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</si>
  <si>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</si>
  <si>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</si>
  <si>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</si>
  <si>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</si>
  <si>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</si>
  <si>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</si>
  <si>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</si>
  <si>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</si>
  <si>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</si>
  <si>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</si>
  <si>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</si>
  <si>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</si>
  <si>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</si>
  <si>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</si>
  <si>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</si>
  <si>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</si>
  <si>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</si>
  <si>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</si>
  <si>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</si>
  <si>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</si>
  <si>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</si>
  <si>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</si>
  <si>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</si>
  <si>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</si>
  <si>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</si>
  <si>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</si>
  <si>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</si>
  <si>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</si>
  <si>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</si>
  <si>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</si>
  <si>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</si>
  <si>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</si>
  <si>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</si>
  <si>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</si>
  <si>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</si>
  <si>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</si>
  <si>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</si>
  <si>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</si>
  <si>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</si>
  <si>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</si>
  <si>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</si>
  <si>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</si>
  <si>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</si>
  <si>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</si>
  <si>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</si>
  <si>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</si>
  <si>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</si>
  <si>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</si>
  <si>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</si>
  <si>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</si>
  <si>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</si>
  <si>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</si>
  <si>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</si>
  <si>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</si>
  <si>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</si>
  <si>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</si>
  <si>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</si>
  <si>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</si>
  <si>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</si>
  <si>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</si>
  <si>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</si>
  <si>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</si>
  <si>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</si>
  <si>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</si>
  <si>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</si>
  <si>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</si>
  <si>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</si>
  <si>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</si>
  <si>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</si>
  <si>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</si>
  <si>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</si>
  <si>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</si>
  <si>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</si>
  <si>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</si>
  <si>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</si>
  <si>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</si>
  <si>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</si>
  <si>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</si>
  <si>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</si>
  <si>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</si>
  <si>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</si>
  <si>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</si>
  <si>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</si>
  <si>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</si>
  <si>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</si>
  <si>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</si>
  <si>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</si>
  <si>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</si>
  <si>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 xml:space="preserve">      Сергій Маляренко</t>
  </si>
  <si>
    <t>до рішення міської ради</t>
  </si>
  <si>
    <t xml:space="preserve">  Додаток 2 </t>
  </si>
  <si>
    <t>Загальний обсяг фінансування, тис. грн</t>
  </si>
  <si>
    <t>заходів і завдань Програми на 2019 – 2021 роки</t>
  </si>
  <si>
    <t>№ п/п</t>
  </si>
  <si>
    <t>у тому числі співфінансу-вання інвестиційного проекту НЕФКО</t>
  </si>
  <si>
    <t>"Нове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50006"</t>
  </si>
  <si>
    <t>у тому числі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</si>
  <si>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</si>
  <si>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Реконструкція будівлі педіатричного відділення стаціонар у комплексі будівель та споруд, розташованому за адресою: 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</si>
  <si>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</si>
  <si>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 xml:space="preserve">           27.11.2019 №4243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</si>
</sst>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.5"/>
      <color theme="1"/>
      <name val="Times New Roman"/>
      <family val="1"/>
      <charset val="204"/>
    </font>
    <font>
      <sz val="14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/>
    </xf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49" fontId="12" fillId="0" borderId="3" xfId="0" applyNumberFormat="1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" fillId="0" borderId="13" xfId="0" applyFont="1" applyFill="1" applyBorder="1"/>
    <xf numFmtId="0" fontId="14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22" fillId="0" borderId="0" xfId="0" applyFont="1" applyBorder="1"/>
    <xf numFmtId="0" fontId="23" fillId="0" borderId="0" xfId="0" applyFont="1" applyBorder="1" applyAlignment="1">
      <alignment horizontal="justify" wrapText="1"/>
    </xf>
    <xf numFmtId="0" fontId="23" fillId="0" borderId="0" xfId="0" applyFont="1" applyBorder="1"/>
    <xf numFmtId="0" fontId="23" fillId="0" borderId="0" xfId="0" applyFont="1"/>
    <xf numFmtId="49" fontId="11" fillId="0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/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/>
    <xf numFmtId="0" fontId="14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2" borderId="3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showWhiteSpace="0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7"/>
      <c r="B1" s="7"/>
      <c r="C1" s="7"/>
      <c r="D1" s="7"/>
      <c r="E1" s="7"/>
      <c r="F1" s="7"/>
      <c r="G1" s="51"/>
      <c r="H1" s="33"/>
      <c r="I1" s="143" t="s">
        <v>119</v>
      </c>
      <c r="J1" s="143"/>
      <c r="K1" s="143"/>
      <c r="L1" s="143"/>
    </row>
    <row r="2" spans="1:12" ht="14.25" customHeight="1" x14ac:dyDescent="0.25">
      <c r="A2" s="7"/>
      <c r="B2" s="7"/>
      <c r="C2" s="7"/>
      <c r="D2" s="7"/>
      <c r="E2" s="7"/>
      <c r="F2" s="7"/>
      <c r="G2" s="110"/>
      <c r="H2" s="110"/>
      <c r="I2" s="144" t="s">
        <v>118</v>
      </c>
      <c r="J2" s="144"/>
    </row>
    <row r="3" spans="1:12" ht="12" customHeight="1" x14ac:dyDescent="0.25">
      <c r="A3" s="7"/>
      <c r="B3" s="7"/>
      <c r="C3" s="7"/>
      <c r="D3" s="7"/>
      <c r="E3" s="7"/>
      <c r="F3" s="7"/>
      <c r="H3" s="207" t="s">
        <v>129</v>
      </c>
      <c r="I3" s="208"/>
      <c r="J3" s="208"/>
    </row>
    <row r="4" spans="1:12" ht="15" customHeight="1" x14ac:dyDescent="0.25">
      <c r="A4" s="145" t="s">
        <v>9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2" ht="20.25" customHeight="1" x14ac:dyDescent="0.25">
      <c r="A5" s="145" t="s">
        <v>121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2" ht="15" customHeight="1" x14ac:dyDescent="0.25">
      <c r="A6" s="114"/>
      <c r="B6" s="115"/>
      <c r="C6" s="115"/>
      <c r="D6" s="115"/>
      <c r="E6" s="115"/>
      <c r="F6" s="115"/>
      <c r="G6" s="115"/>
      <c r="H6" s="115"/>
      <c r="I6" s="115"/>
      <c r="J6" s="115"/>
    </row>
    <row r="7" spans="1:1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2" x14ac:dyDescent="0.25">
      <c r="A8" s="150" t="s">
        <v>122</v>
      </c>
      <c r="B8" s="150" t="s">
        <v>21</v>
      </c>
      <c r="C8" s="150" t="s">
        <v>38</v>
      </c>
      <c r="D8" s="150" t="s">
        <v>22</v>
      </c>
      <c r="E8" s="150" t="s">
        <v>23</v>
      </c>
      <c r="F8" s="150" t="s">
        <v>64</v>
      </c>
      <c r="G8" s="150" t="s">
        <v>120</v>
      </c>
      <c r="H8" s="147" t="s">
        <v>34</v>
      </c>
      <c r="I8" s="148"/>
      <c r="J8" s="149"/>
      <c r="K8" s="1"/>
      <c r="L8" s="1"/>
    </row>
    <row r="9" spans="1:12" x14ac:dyDescent="0.25">
      <c r="A9" s="151"/>
      <c r="B9" s="151"/>
      <c r="C9" s="174"/>
      <c r="D9" s="173"/>
      <c r="E9" s="173"/>
      <c r="F9" s="173"/>
      <c r="G9" s="173"/>
      <c r="H9" s="150" t="s">
        <v>65</v>
      </c>
      <c r="I9" s="147" t="s">
        <v>37</v>
      </c>
      <c r="J9" s="149"/>
      <c r="K9" s="1"/>
      <c r="L9" s="1"/>
    </row>
    <row r="10" spans="1:12" ht="17.25" customHeight="1" x14ac:dyDescent="0.25">
      <c r="A10" s="152"/>
      <c r="B10" s="157"/>
      <c r="C10" s="157"/>
      <c r="D10" s="156"/>
      <c r="E10" s="156"/>
      <c r="F10" s="156"/>
      <c r="G10" s="152"/>
      <c r="H10" s="156"/>
      <c r="I10" s="8" t="s">
        <v>35</v>
      </c>
      <c r="J10" s="8" t="s">
        <v>36</v>
      </c>
      <c r="K10" s="1"/>
      <c r="L10" s="1"/>
    </row>
    <row r="11" spans="1:12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</row>
    <row r="12" spans="1:12" ht="39.75" hidden="1" customHeight="1" x14ac:dyDescent="0.25">
      <c r="A12" s="141" t="s">
        <v>12</v>
      </c>
      <c r="B12" s="123" t="s">
        <v>20</v>
      </c>
      <c r="C12" s="48" t="s">
        <v>39</v>
      </c>
      <c r="D12" s="10" t="s">
        <v>24</v>
      </c>
      <c r="E12" s="10" t="s">
        <v>25</v>
      </c>
      <c r="F12" s="10" t="s">
        <v>26</v>
      </c>
      <c r="G12" s="128">
        <f>G13+G15+G16+G17+G18+G19+G20+G21+G22+G23</f>
        <v>243077.25900000002</v>
      </c>
      <c r="H12" s="128">
        <f>H13+H15+H16+H17+H18+H19+H20+H21+H22+H23</f>
        <v>2870.239</v>
      </c>
      <c r="I12" s="128">
        <f>I13+I15+I16+I17+I18+I19+I20+I21+I22+I23</f>
        <v>73140</v>
      </c>
      <c r="J12" s="128">
        <f>J13+J15+J16+J17+J18+J19+J20+J21+J22+J23</f>
        <v>167067.01999999999</v>
      </c>
    </row>
    <row r="13" spans="1:12" ht="63" hidden="1" customHeight="1" x14ac:dyDescent="0.25">
      <c r="A13" s="142"/>
      <c r="B13" s="52"/>
      <c r="C13" s="121" t="s">
        <v>88</v>
      </c>
      <c r="D13" s="14"/>
      <c r="E13" s="127"/>
      <c r="F13" s="10" t="s">
        <v>60</v>
      </c>
      <c r="G13" s="131">
        <f>H13+I13+J13</f>
        <v>41616.402000000002</v>
      </c>
      <c r="H13" s="35">
        <f>100+H14+261.067</f>
        <v>1666.402</v>
      </c>
      <c r="I13" s="35">
        <f>20000+I14</f>
        <v>20000</v>
      </c>
      <c r="J13" s="35">
        <f>19950+J14</f>
        <v>19950</v>
      </c>
    </row>
    <row r="14" spans="1:12" ht="231" hidden="1" customHeight="1" x14ac:dyDescent="0.25">
      <c r="A14" s="126"/>
      <c r="B14" s="124"/>
      <c r="C14" s="122"/>
      <c r="D14" s="18"/>
      <c r="E14" s="18"/>
      <c r="F14" s="18" t="s">
        <v>125</v>
      </c>
      <c r="G14" s="129">
        <f>H14+I14+J14</f>
        <v>1305.335</v>
      </c>
      <c r="H14" s="130">
        <v>1305.335</v>
      </c>
      <c r="I14" s="130">
        <v>0</v>
      </c>
      <c r="J14" s="130">
        <v>0</v>
      </c>
    </row>
    <row r="15" spans="1:12" ht="36" hidden="1" customHeight="1" x14ac:dyDescent="0.25">
      <c r="A15" s="125"/>
      <c r="B15" s="52"/>
      <c r="C15" s="47" t="s">
        <v>89</v>
      </c>
      <c r="D15" s="117"/>
      <c r="E15" s="117"/>
      <c r="F15" s="14"/>
      <c r="G15" s="39">
        <f t="shared" ref="G15:G29" si="0">H15+I15+J15</f>
        <v>45</v>
      </c>
      <c r="H15" s="21">
        <v>45</v>
      </c>
      <c r="I15" s="21">
        <v>0</v>
      </c>
      <c r="J15" s="21">
        <v>0</v>
      </c>
    </row>
    <row r="16" spans="1:12" ht="48" hidden="1" customHeight="1" x14ac:dyDescent="0.25">
      <c r="A16" s="125"/>
      <c r="B16" s="52"/>
      <c r="C16" s="47" t="s">
        <v>90</v>
      </c>
      <c r="D16" s="117"/>
      <c r="E16" s="117"/>
      <c r="F16" s="14"/>
      <c r="G16" s="39">
        <f t="shared" si="0"/>
        <v>70100</v>
      </c>
      <c r="H16" s="21">
        <v>150</v>
      </c>
      <c r="I16" s="21">
        <v>20000</v>
      </c>
      <c r="J16" s="21">
        <v>49950</v>
      </c>
    </row>
    <row r="17" spans="1:16" ht="144" hidden="1" customHeight="1" x14ac:dyDescent="0.25">
      <c r="A17" s="125"/>
      <c r="B17" s="52"/>
      <c r="C17" s="47" t="s">
        <v>13</v>
      </c>
      <c r="D17" s="117"/>
      <c r="E17" s="117"/>
      <c r="F17" s="18"/>
      <c r="G17" s="22">
        <f t="shared" si="0"/>
        <v>9843.7000000000007</v>
      </c>
      <c r="H17" s="21">
        <v>0</v>
      </c>
      <c r="I17" s="21">
        <v>450</v>
      </c>
      <c r="J17" s="21">
        <v>9393.7000000000007</v>
      </c>
      <c r="N17" s="3"/>
      <c r="O17" s="3"/>
      <c r="P17" s="3"/>
    </row>
    <row r="18" spans="1:16" ht="109.5" hidden="1" customHeight="1" x14ac:dyDescent="0.25">
      <c r="A18" s="125"/>
      <c r="B18" s="52"/>
      <c r="C18" s="50" t="s">
        <v>15</v>
      </c>
      <c r="D18" s="117"/>
      <c r="E18" s="117"/>
      <c r="F18" s="6"/>
      <c r="G18" s="21">
        <f t="shared" si="0"/>
        <v>5550</v>
      </c>
      <c r="H18" s="21">
        <v>0</v>
      </c>
      <c r="I18" s="21">
        <v>400</v>
      </c>
      <c r="J18" s="21">
        <v>5150</v>
      </c>
    </row>
    <row r="19" spans="1:16" ht="142.5" hidden="1" customHeight="1" x14ac:dyDescent="0.25">
      <c r="A19" s="125"/>
      <c r="B19" s="52"/>
      <c r="C19" s="47" t="s">
        <v>14</v>
      </c>
      <c r="D19" s="117"/>
      <c r="E19" s="117"/>
      <c r="F19" s="4"/>
      <c r="G19" s="22">
        <f t="shared" si="0"/>
        <v>8613.5</v>
      </c>
      <c r="H19" s="21">
        <v>0</v>
      </c>
      <c r="I19" s="21">
        <v>380</v>
      </c>
      <c r="J19" s="21">
        <v>8233.5</v>
      </c>
    </row>
    <row r="20" spans="1:16" ht="180" hidden="1" customHeight="1" x14ac:dyDescent="0.25">
      <c r="A20" s="125"/>
      <c r="B20" s="52"/>
      <c r="C20" s="47" t="s">
        <v>40</v>
      </c>
      <c r="D20" s="117"/>
      <c r="E20" s="117"/>
      <c r="F20" s="5"/>
      <c r="G20" s="22">
        <f t="shared" si="0"/>
        <v>12958.5</v>
      </c>
      <c r="H20" s="21">
        <v>0</v>
      </c>
      <c r="I20" s="21">
        <v>470</v>
      </c>
      <c r="J20" s="21">
        <v>12488.5</v>
      </c>
    </row>
    <row r="21" spans="1:16" ht="108" hidden="1" customHeight="1" x14ac:dyDescent="0.25">
      <c r="A21" s="125"/>
      <c r="B21" s="52"/>
      <c r="C21" s="47" t="s">
        <v>41</v>
      </c>
      <c r="D21" s="117"/>
      <c r="E21" s="117"/>
      <c r="F21" s="6"/>
      <c r="G21" s="21">
        <f t="shared" si="0"/>
        <v>10255.700000000001</v>
      </c>
      <c r="H21" s="21">
        <v>0</v>
      </c>
      <c r="I21" s="21">
        <v>440</v>
      </c>
      <c r="J21" s="21">
        <v>9815.7000000000007</v>
      </c>
    </row>
    <row r="22" spans="1:16" ht="48.75" hidden="1" customHeight="1" x14ac:dyDescent="0.25">
      <c r="A22" s="125"/>
      <c r="B22" s="52"/>
      <c r="C22" s="50" t="s">
        <v>2</v>
      </c>
      <c r="D22" s="117"/>
      <c r="E22" s="117"/>
      <c r="F22" s="4"/>
      <c r="G22" s="40">
        <f>H22+I22+J22</f>
        <v>84085.62</v>
      </c>
      <c r="H22" s="21">
        <v>1000</v>
      </c>
      <c r="I22" s="21">
        <v>31000</v>
      </c>
      <c r="J22" s="21">
        <v>52085.62</v>
      </c>
    </row>
    <row r="23" spans="1:16" ht="23.25" hidden="1" customHeight="1" x14ac:dyDescent="0.25">
      <c r="A23" s="125"/>
      <c r="B23" s="52"/>
      <c r="C23" s="50" t="s">
        <v>80</v>
      </c>
      <c r="D23" s="117"/>
      <c r="E23" s="117"/>
      <c r="F23" s="4"/>
      <c r="G23" s="39">
        <f>H23+I23+J23</f>
        <v>8.8369999999999997</v>
      </c>
      <c r="H23" s="35">
        <v>8.8369999999999997</v>
      </c>
      <c r="I23" s="35">
        <v>0</v>
      </c>
      <c r="J23" s="35">
        <v>0</v>
      </c>
    </row>
    <row r="24" spans="1:16" ht="40.5" customHeight="1" x14ac:dyDescent="0.25">
      <c r="A24" s="141" t="s">
        <v>12</v>
      </c>
      <c r="B24" s="52" t="s">
        <v>20</v>
      </c>
      <c r="C24" s="56" t="s">
        <v>43</v>
      </c>
      <c r="D24" s="134" t="s">
        <v>24</v>
      </c>
      <c r="E24" s="172" t="s">
        <v>25</v>
      </c>
      <c r="F24" s="153" t="s">
        <v>26</v>
      </c>
      <c r="G24" s="11">
        <f>G25+G26+G27</f>
        <v>83095.418999999994</v>
      </c>
      <c r="H24" s="19">
        <f>H25+H26+H27</f>
        <v>15971.96</v>
      </c>
      <c r="I24" s="19">
        <f>I25+I26+I27</f>
        <v>29473.458999999999</v>
      </c>
      <c r="J24" s="19">
        <f>J25+J26+J27</f>
        <v>37650</v>
      </c>
    </row>
    <row r="25" spans="1:16" ht="52.5" customHeight="1" x14ac:dyDescent="0.25">
      <c r="A25" s="142"/>
      <c r="B25" s="52"/>
      <c r="C25" s="47" t="s">
        <v>31</v>
      </c>
      <c r="D25" s="117"/>
      <c r="E25" s="177"/>
      <c r="F25" s="154"/>
      <c r="G25" s="74">
        <f>H25+I25+J25</f>
        <v>60100</v>
      </c>
      <c r="H25" s="15">
        <f>2450-500.01</f>
        <v>1949.99</v>
      </c>
      <c r="I25" s="15">
        <f>20000+500.01</f>
        <v>20500.009999999998</v>
      </c>
      <c r="J25" s="15">
        <v>37650</v>
      </c>
    </row>
    <row r="26" spans="1:16" ht="42.75" hidden="1" customHeight="1" x14ac:dyDescent="0.25">
      <c r="A26" s="125"/>
      <c r="B26" s="52"/>
      <c r="C26" s="83" t="s">
        <v>1</v>
      </c>
      <c r="D26" s="117"/>
      <c r="E26" s="177"/>
      <c r="F26" s="154"/>
      <c r="G26" s="75">
        <f>H26+I26+J26</f>
        <v>12711.718999999999</v>
      </c>
      <c r="H26" s="88">
        <v>10316.969999999999</v>
      </c>
      <c r="I26" s="88">
        <v>2394.7489999999998</v>
      </c>
      <c r="J26" s="88">
        <v>0</v>
      </c>
    </row>
    <row r="27" spans="1:16" ht="36" hidden="1" customHeight="1" x14ac:dyDescent="0.25">
      <c r="A27" s="12"/>
      <c r="B27" s="52"/>
      <c r="C27" s="83" t="s">
        <v>4</v>
      </c>
      <c r="D27" s="117"/>
      <c r="E27" s="177"/>
      <c r="F27" s="154"/>
      <c r="G27" s="74">
        <f>H27+I27+J27</f>
        <v>10283.700000000001</v>
      </c>
      <c r="H27" s="88">
        <v>3705</v>
      </c>
      <c r="I27" s="88">
        <v>6578.7</v>
      </c>
      <c r="J27" s="88">
        <v>0</v>
      </c>
    </row>
    <row r="28" spans="1:16" ht="29.25" customHeight="1" x14ac:dyDescent="0.25">
      <c r="A28" s="12"/>
      <c r="B28" s="52"/>
      <c r="C28" s="48" t="s">
        <v>42</v>
      </c>
      <c r="D28" s="117"/>
      <c r="E28" s="177"/>
      <c r="F28" s="154"/>
      <c r="G28" s="71">
        <f>G29+G30+G31+G32+G33</f>
        <v>202275.652</v>
      </c>
      <c r="H28" s="71">
        <f t="shared" ref="H28:J28" si="1">H29+H30+H31+H32+H33</f>
        <v>16077.325000000001</v>
      </c>
      <c r="I28" s="71">
        <f t="shared" si="1"/>
        <v>36598.326999999997</v>
      </c>
      <c r="J28" s="71">
        <f t="shared" si="1"/>
        <v>149600</v>
      </c>
    </row>
    <row r="29" spans="1:16" ht="15" customHeight="1" x14ac:dyDescent="0.25">
      <c r="A29" s="12"/>
      <c r="B29" s="52"/>
      <c r="C29" s="83" t="s">
        <v>0</v>
      </c>
      <c r="D29" s="117"/>
      <c r="E29" s="177"/>
      <c r="F29" s="154"/>
      <c r="G29" s="39">
        <f t="shared" si="0"/>
        <v>13680.37</v>
      </c>
      <c r="H29" s="40">
        <f>13680.37-1903.045-300</f>
        <v>11477.325000000001</v>
      </c>
      <c r="I29" s="40">
        <f>1903.045+300</f>
        <v>2203.0450000000001</v>
      </c>
      <c r="J29" s="40">
        <v>0</v>
      </c>
    </row>
    <row r="30" spans="1:16" ht="24" hidden="1" customHeight="1" x14ac:dyDescent="0.25">
      <c r="A30" s="12"/>
      <c r="B30" s="52"/>
      <c r="C30" s="83" t="s">
        <v>3</v>
      </c>
      <c r="D30" s="117"/>
      <c r="E30" s="177"/>
      <c r="F30" s="154"/>
      <c r="G30" s="39">
        <f>H30+I30+J30</f>
        <v>50100</v>
      </c>
      <c r="H30" s="40">
        <v>600</v>
      </c>
      <c r="I30" s="40">
        <v>10000</v>
      </c>
      <c r="J30" s="40">
        <v>39500</v>
      </c>
    </row>
    <row r="31" spans="1:16" ht="36" hidden="1" customHeight="1" x14ac:dyDescent="0.25">
      <c r="A31" s="64"/>
      <c r="B31" s="158"/>
      <c r="C31" s="83" t="s">
        <v>84</v>
      </c>
      <c r="D31" s="117"/>
      <c r="E31" s="177"/>
      <c r="F31" s="154"/>
      <c r="G31" s="39">
        <f>H31+I31+J31</f>
        <v>130100</v>
      </c>
      <c r="H31" s="40">
        <v>0</v>
      </c>
      <c r="I31" s="40">
        <v>20000</v>
      </c>
      <c r="J31" s="40">
        <v>110100</v>
      </c>
    </row>
    <row r="32" spans="1:16" ht="24" hidden="1" customHeight="1" x14ac:dyDescent="0.25">
      <c r="A32" s="140"/>
      <c r="B32" s="158"/>
      <c r="C32" s="83" t="s">
        <v>27</v>
      </c>
      <c r="D32" s="117"/>
      <c r="E32" s="177"/>
      <c r="F32" s="154"/>
      <c r="G32" s="39">
        <f>H32+I32+J32</f>
        <v>0</v>
      </c>
      <c r="H32" s="40">
        <v>0</v>
      </c>
      <c r="I32" s="40">
        <v>0</v>
      </c>
      <c r="J32" s="40">
        <v>0</v>
      </c>
    </row>
    <row r="33" spans="1:15" ht="24" hidden="1" customHeight="1" x14ac:dyDescent="0.25">
      <c r="A33" s="140"/>
      <c r="B33" s="159"/>
      <c r="C33" s="82" t="s">
        <v>5</v>
      </c>
      <c r="D33" s="117"/>
      <c r="E33" s="177"/>
      <c r="F33" s="154"/>
      <c r="G33" s="40">
        <f>H33+I33+J33</f>
        <v>8395.2819999999992</v>
      </c>
      <c r="H33" s="40">
        <v>4000</v>
      </c>
      <c r="I33" s="40">
        <v>4395.2820000000002</v>
      </c>
      <c r="J33" s="40">
        <v>0</v>
      </c>
    </row>
    <row r="34" spans="1:15" x14ac:dyDescent="0.25">
      <c r="A34" s="16"/>
      <c r="B34" s="197" t="s">
        <v>11</v>
      </c>
      <c r="C34" s="166"/>
      <c r="D34" s="117"/>
      <c r="E34" s="177"/>
      <c r="F34" s="154"/>
      <c r="G34" s="90">
        <f>G24+G12+G28</f>
        <v>528448.33000000007</v>
      </c>
      <c r="H34" s="90">
        <f>H24+H12+H28</f>
        <v>34919.524000000005</v>
      </c>
      <c r="I34" s="90">
        <f>I24+I12+I28</f>
        <v>139211.78599999999</v>
      </c>
      <c r="J34" s="90">
        <f>J24+J12+J28</f>
        <v>354317.02</v>
      </c>
    </row>
    <row r="35" spans="1:15" ht="51.75" customHeight="1" x14ac:dyDescent="0.25">
      <c r="A35" s="141">
        <v>2</v>
      </c>
      <c r="B35" s="199" t="s">
        <v>44</v>
      </c>
      <c r="C35" s="49" t="s">
        <v>66</v>
      </c>
      <c r="D35" s="117"/>
      <c r="E35" s="177"/>
      <c r="F35" s="154"/>
      <c r="G35" s="90">
        <f>G36+G37+G38+G39+G40</f>
        <v>43145.299999999996</v>
      </c>
      <c r="H35" s="90">
        <f t="shared" ref="H35:J35" si="2">H36+H37+H38+H39+H40</f>
        <v>18847.939999999999</v>
      </c>
      <c r="I35" s="90">
        <f t="shared" si="2"/>
        <v>16797.36</v>
      </c>
      <c r="J35" s="90">
        <f t="shared" si="2"/>
        <v>7500</v>
      </c>
    </row>
    <row r="36" spans="1:15" ht="77.25" hidden="1" customHeight="1" x14ac:dyDescent="0.25">
      <c r="A36" s="142"/>
      <c r="B36" s="200"/>
      <c r="C36" s="50" t="s">
        <v>57</v>
      </c>
      <c r="D36" s="117"/>
      <c r="E36" s="117"/>
      <c r="F36" s="154"/>
      <c r="G36" s="40">
        <f t="shared" ref="G36:G76" si="3">H36+I36+J36</f>
        <v>4613.96</v>
      </c>
      <c r="H36" s="40">
        <v>4613.96</v>
      </c>
      <c r="I36" s="40">
        <v>0</v>
      </c>
      <c r="J36" s="40">
        <v>0</v>
      </c>
      <c r="M36" s="3"/>
      <c r="N36" s="3"/>
      <c r="O36" s="3"/>
    </row>
    <row r="37" spans="1:15" ht="48" customHeight="1" x14ac:dyDescent="0.25">
      <c r="A37" s="13"/>
      <c r="B37" s="53"/>
      <c r="C37" s="82" t="s">
        <v>50</v>
      </c>
      <c r="D37" s="117"/>
      <c r="E37" s="117"/>
      <c r="F37" s="154"/>
      <c r="G37" s="40">
        <f t="shared" si="3"/>
        <v>28153.739999999998</v>
      </c>
      <c r="H37" s="40">
        <v>13356.38</v>
      </c>
      <c r="I37" s="40">
        <f>4993.33+9804.03</f>
        <v>14797.36</v>
      </c>
      <c r="J37" s="40">
        <v>0</v>
      </c>
      <c r="M37" s="3"/>
    </row>
    <row r="38" spans="1:15" ht="60" customHeight="1" x14ac:dyDescent="0.25">
      <c r="A38" s="13"/>
      <c r="B38" s="52"/>
      <c r="C38" s="54" t="s">
        <v>54</v>
      </c>
      <c r="D38" s="117"/>
      <c r="E38" s="117"/>
      <c r="F38" s="155"/>
      <c r="G38" s="39">
        <f t="shared" si="3"/>
        <v>250</v>
      </c>
      <c r="H38" s="40">
        <f>1100-850</f>
        <v>250</v>
      </c>
      <c r="I38" s="40">
        <f>39072.1-39072.1</f>
        <v>0</v>
      </c>
      <c r="J38" s="40">
        <v>0</v>
      </c>
    </row>
    <row r="39" spans="1:15" ht="87.75" hidden="1" customHeight="1" x14ac:dyDescent="0.25">
      <c r="A39" s="13"/>
      <c r="B39" s="52"/>
      <c r="C39" s="83" t="s">
        <v>71</v>
      </c>
      <c r="D39" s="117"/>
      <c r="E39" s="117"/>
      <c r="F39" s="92" t="s">
        <v>70</v>
      </c>
      <c r="G39" s="39">
        <f>H39+I39+J39</f>
        <v>127.6</v>
      </c>
      <c r="H39" s="40">
        <v>127.6</v>
      </c>
      <c r="I39" s="40">
        <v>0</v>
      </c>
      <c r="J39" s="40">
        <v>0</v>
      </c>
    </row>
    <row r="40" spans="1:15" ht="84.75" hidden="1" customHeight="1" x14ac:dyDescent="0.25">
      <c r="A40" s="13"/>
      <c r="B40" s="52"/>
      <c r="C40" s="54" t="s">
        <v>93</v>
      </c>
      <c r="D40" s="117"/>
      <c r="E40" s="117"/>
      <c r="F40" s="92"/>
      <c r="G40" s="39">
        <f>H40+I40+J40</f>
        <v>10000</v>
      </c>
      <c r="H40" s="39">
        <v>500</v>
      </c>
      <c r="I40" s="40">
        <v>2000</v>
      </c>
      <c r="J40" s="40">
        <v>7500</v>
      </c>
    </row>
    <row r="41" spans="1:15" ht="39" customHeight="1" x14ac:dyDescent="0.25">
      <c r="A41" s="17"/>
      <c r="B41" s="124"/>
      <c r="C41" s="135" t="s">
        <v>67</v>
      </c>
      <c r="D41" s="96"/>
      <c r="E41" s="96"/>
      <c r="F41" s="91" t="s">
        <v>60</v>
      </c>
      <c r="G41" s="90">
        <f>G42+G44+G45</f>
        <v>20395.190000000002</v>
      </c>
      <c r="H41" s="90">
        <f>H42+H44+H45</f>
        <v>10195.189999999999</v>
      </c>
      <c r="I41" s="90">
        <f t="shared" ref="I41:J41" si="4">I42+I44+I45</f>
        <v>10200</v>
      </c>
      <c r="J41" s="90">
        <f t="shared" si="4"/>
        <v>0</v>
      </c>
    </row>
    <row r="42" spans="1:15" ht="33" customHeight="1" x14ac:dyDescent="0.25">
      <c r="A42" s="142"/>
      <c r="B42" s="158"/>
      <c r="C42" s="176"/>
      <c r="D42" s="175"/>
      <c r="E42" s="175"/>
      <c r="F42" s="91" t="s">
        <v>76</v>
      </c>
      <c r="G42" s="39">
        <f t="shared" ref="G42:G44" si="5">H42+I42+J42</f>
        <v>10805.862000000001</v>
      </c>
      <c r="H42" s="40">
        <f>7905.862-300-5000-2000</f>
        <v>605.86200000000008</v>
      </c>
      <c r="I42" s="40">
        <f>3200+5000+2000</f>
        <v>10200</v>
      </c>
      <c r="J42" s="40">
        <v>0</v>
      </c>
      <c r="L42" s="3"/>
    </row>
    <row r="43" spans="1:15" ht="60.75" customHeight="1" x14ac:dyDescent="0.25">
      <c r="A43" s="142"/>
      <c r="B43" s="158"/>
      <c r="C43" s="176"/>
      <c r="D43" s="175"/>
      <c r="E43" s="175"/>
      <c r="F43" s="91" t="s">
        <v>123</v>
      </c>
      <c r="G43" s="39">
        <f t="shared" si="5"/>
        <v>7444.63</v>
      </c>
      <c r="H43" s="39">
        <f>7444.63-5000-2000</f>
        <v>444.63000000000011</v>
      </c>
      <c r="I43" s="39">
        <f>5000+2000</f>
        <v>7000</v>
      </c>
      <c r="J43" s="39">
        <v>0</v>
      </c>
      <c r="L43" s="3"/>
    </row>
    <row r="44" spans="1:15" ht="39.75" hidden="1" customHeight="1" x14ac:dyDescent="0.25">
      <c r="A44" s="13"/>
      <c r="B44" s="52"/>
      <c r="C44" s="118"/>
      <c r="D44" s="85"/>
      <c r="E44" s="117"/>
      <c r="F44" s="95" t="s">
        <v>63</v>
      </c>
      <c r="G44" s="94">
        <f t="shared" si="5"/>
        <v>6602.8379999999997</v>
      </c>
      <c r="H44" s="40">
        <v>6602.8379999999997</v>
      </c>
      <c r="I44" s="40">
        <v>0</v>
      </c>
      <c r="J44" s="40">
        <v>0</v>
      </c>
    </row>
    <row r="45" spans="1:15" ht="33.75" hidden="1" customHeight="1" x14ac:dyDescent="0.25">
      <c r="A45" s="17"/>
      <c r="B45" s="55"/>
      <c r="C45" s="119"/>
      <c r="D45" s="86"/>
      <c r="E45" s="96"/>
      <c r="F45" s="93" t="s">
        <v>77</v>
      </c>
      <c r="G45" s="94">
        <f t="shared" ref="G45" si="6">H45+I45+J45</f>
        <v>2986.49</v>
      </c>
      <c r="H45" s="40">
        <v>2986.49</v>
      </c>
      <c r="I45" s="40">
        <v>0</v>
      </c>
      <c r="J45" s="40">
        <v>0</v>
      </c>
    </row>
    <row r="46" spans="1:15" ht="14.25" customHeight="1" x14ac:dyDescent="0.25">
      <c r="A46" s="72"/>
      <c r="B46" s="161" t="s">
        <v>11</v>
      </c>
      <c r="C46" s="161"/>
      <c r="D46" s="78"/>
      <c r="E46" s="91"/>
      <c r="F46" s="91"/>
      <c r="G46" s="90">
        <f>G35+G41</f>
        <v>63540.49</v>
      </c>
      <c r="H46" s="90">
        <f>H35+H41</f>
        <v>29043.129999999997</v>
      </c>
      <c r="I46" s="90">
        <f t="shared" ref="I46:J46" si="7">I35+I41</f>
        <v>26997.360000000001</v>
      </c>
      <c r="J46" s="90">
        <f t="shared" si="7"/>
        <v>7500</v>
      </c>
    </row>
    <row r="47" spans="1:15" ht="24" customHeight="1" x14ac:dyDescent="0.25">
      <c r="A47" s="24">
        <v>3</v>
      </c>
      <c r="B47" s="163" t="s">
        <v>45</v>
      </c>
      <c r="C47" s="49" t="s">
        <v>59</v>
      </c>
      <c r="D47" s="36" t="s">
        <v>24</v>
      </c>
      <c r="E47" s="172" t="s">
        <v>25</v>
      </c>
      <c r="F47" s="116" t="s">
        <v>26</v>
      </c>
      <c r="G47" s="90">
        <f>G48+G49+G50+G51+G52+G54+G55+G56+G57+G58+G59</f>
        <v>205380.13200000001</v>
      </c>
      <c r="H47" s="90">
        <f>H48+H49+H50+H51+H52+H54+H55+H56+H57+H58+H59</f>
        <v>38323.78</v>
      </c>
      <c r="I47" s="90">
        <f>I48+I49+I50+I51+I52+I54+I55+I56+I57+I58+I59</f>
        <v>134311.54500000001</v>
      </c>
      <c r="J47" s="90">
        <f>J48+J49+J50+J51+J52+J54+J55+J56+J57+J58+J59</f>
        <v>32744.807000000001</v>
      </c>
    </row>
    <row r="48" spans="1:15" ht="60" hidden="1" customHeight="1" x14ac:dyDescent="0.25">
      <c r="A48" s="17"/>
      <c r="B48" s="165"/>
      <c r="C48" s="76" t="s">
        <v>6</v>
      </c>
      <c r="D48" s="120"/>
      <c r="E48" s="177"/>
      <c r="F48" s="96"/>
      <c r="G48" s="40">
        <f t="shared" si="3"/>
        <v>41239.144</v>
      </c>
      <c r="H48" s="40">
        <f>13871.67+6500</f>
        <v>20371.669999999998</v>
      </c>
      <c r="I48" s="40">
        <f>6100.553+14766.921</f>
        <v>20867.474000000002</v>
      </c>
      <c r="J48" s="40">
        <v>0</v>
      </c>
      <c r="M48" s="3"/>
      <c r="N48" s="3"/>
      <c r="O48" s="3"/>
    </row>
    <row r="49" spans="1:10" ht="72.75" hidden="1" customHeight="1" x14ac:dyDescent="0.25">
      <c r="A49" s="13"/>
      <c r="B49" s="52"/>
      <c r="C49" s="50" t="s">
        <v>51</v>
      </c>
      <c r="D49" s="38"/>
      <c r="E49" s="177"/>
      <c r="F49" s="117"/>
      <c r="G49" s="40">
        <f t="shared" si="3"/>
        <v>12939.369999999999</v>
      </c>
      <c r="H49" s="40">
        <f>6939.37+6000</f>
        <v>12939.369999999999</v>
      </c>
      <c r="I49" s="40">
        <v>0</v>
      </c>
      <c r="J49" s="40">
        <v>0</v>
      </c>
    </row>
    <row r="50" spans="1:10" ht="52.5" hidden="1" customHeight="1" x14ac:dyDescent="0.25">
      <c r="A50" s="13"/>
      <c r="B50" s="52"/>
      <c r="C50" s="50" t="s">
        <v>52</v>
      </c>
      <c r="D50" s="38"/>
      <c r="E50" s="177"/>
      <c r="F50" s="117"/>
      <c r="G50" s="40">
        <f t="shared" si="3"/>
        <v>2623.62</v>
      </c>
      <c r="H50" s="40">
        <f>2409.67+2193.33-1700-279.38</f>
        <v>2623.62</v>
      </c>
      <c r="I50" s="40">
        <v>0</v>
      </c>
      <c r="J50" s="40">
        <v>0</v>
      </c>
    </row>
    <row r="51" spans="1:10" ht="60" hidden="1" customHeight="1" x14ac:dyDescent="0.25">
      <c r="A51" s="13"/>
      <c r="B51" s="158"/>
      <c r="C51" s="77" t="s">
        <v>7</v>
      </c>
      <c r="D51" s="117"/>
      <c r="E51" s="177"/>
      <c r="F51" s="117"/>
      <c r="G51" s="40">
        <f t="shared" si="3"/>
        <v>18586.490000000002</v>
      </c>
      <c r="H51" s="40">
        <v>170</v>
      </c>
      <c r="I51" s="40">
        <v>0</v>
      </c>
      <c r="J51" s="40">
        <f>21110.591-2694.101</f>
        <v>18416.490000000002</v>
      </c>
    </row>
    <row r="52" spans="1:10" ht="60" hidden="1" customHeight="1" x14ac:dyDescent="0.25">
      <c r="A52" s="13"/>
      <c r="B52" s="158"/>
      <c r="C52" s="50" t="s">
        <v>55</v>
      </c>
      <c r="D52" s="117"/>
      <c r="E52" s="177"/>
      <c r="F52" s="117"/>
      <c r="G52" s="40">
        <f t="shared" si="3"/>
        <v>8732.27</v>
      </c>
      <c r="H52" s="40">
        <v>100</v>
      </c>
      <c r="I52" s="40">
        <f>7239.819+1392.451</f>
        <v>8632.27</v>
      </c>
      <c r="J52" s="40">
        <v>0</v>
      </c>
    </row>
    <row r="53" spans="1:10" ht="48" hidden="1" customHeight="1" x14ac:dyDescent="0.25">
      <c r="A53" s="13"/>
      <c r="B53" s="158"/>
      <c r="C53" s="50" t="s">
        <v>8</v>
      </c>
      <c r="D53" s="117"/>
      <c r="E53" s="177"/>
      <c r="F53" s="117"/>
      <c r="G53" s="40"/>
      <c r="H53" s="40"/>
      <c r="I53" s="40"/>
      <c r="J53" s="40"/>
    </row>
    <row r="54" spans="1:10" ht="60" hidden="1" customHeight="1" x14ac:dyDescent="0.25">
      <c r="A54" s="13"/>
      <c r="B54" s="158"/>
      <c r="C54" s="50" t="s">
        <v>91</v>
      </c>
      <c r="D54" s="117"/>
      <c r="E54" s="177"/>
      <c r="F54" s="117"/>
      <c r="G54" s="40">
        <f t="shared" si="3"/>
        <v>3200</v>
      </c>
      <c r="H54" s="40">
        <f>3200-3000</f>
        <v>200</v>
      </c>
      <c r="I54" s="40">
        <v>3000</v>
      </c>
      <c r="J54" s="40">
        <v>0</v>
      </c>
    </row>
    <row r="55" spans="1:10" ht="60" customHeight="1" x14ac:dyDescent="0.25">
      <c r="A55" s="13"/>
      <c r="B55" s="158"/>
      <c r="C55" s="50" t="s">
        <v>68</v>
      </c>
      <c r="D55" s="117"/>
      <c r="E55" s="177"/>
      <c r="F55" s="117"/>
      <c r="G55" s="40">
        <f t="shared" si="3"/>
        <v>12529.704</v>
      </c>
      <c r="H55" s="40">
        <f>100-100</f>
        <v>0</v>
      </c>
      <c r="I55" s="40">
        <f>12429.704+100</f>
        <v>12529.704</v>
      </c>
      <c r="J55" s="40">
        <v>0</v>
      </c>
    </row>
    <row r="56" spans="1:10" ht="101.25" customHeight="1" x14ac:dyDescent="0.25">
      <c r="A56" s="13"/>
      <c r="B56" s="158"/>
      <c r="C56" s="50" t="s">
        <v>127</v>
      </c>
      <c r="D56" s="117"/>
      <c r="E56" s="177"/>
      <c r="F56" s="117"/>
      <c r="G56" s="40">
        <f t="shared" si="3"/>
        <v>25131.217000000001</v>
      </c>
      <c r="H56" s="40">
        <v>149.12</v>
      </c>
      <c r="I56" s="40">
        <v>24982.097000000002</v>
      </c>
      <c r="J56" s="40">
        <v>0</v>
      </c>
    </row>
    <row r="57" spans="1:10" ht="72" hidden="1" customHeight="1" x14ac:dyDescent="0.25">
      <c r="A57" s="142"/>
      <c r="B57" s="158"/>
      <c r="C57" s="83" t="s">
        <v>56</v>
      </c>
      <c r="D57" s="175"/>
      <c r="E57" s="177"/>
      <c r="F57" s="175"/>
      <c r="G57" s="39">
        <f t="shared" si="3"/>
        <v>14598.316999999999</v>
      </c>
      <c r="H57" s="40">
        <v>270</v>
      </c>
      <c r="I57" s="40">
        <v>0</v>
      </c>
      <c r="J57" s="40">
        <f>11580+2748.317</f>
        <v>14328.316999999999</v>
      </c>
    </row>
    <row r="58" spans="1:10" ht="48" hidden="1" customHeight="1" x14ac:dyDescent="0.25">
      <c r="A58" s="142"/>
      <c r="B58" s="158"/>
      <c r="C58" s="83" t="s">
        <v>83</v>
      </c>
      <c r="D58" s="175"/>
      <c r="E58" s="177"/>
      <c r="F58" s="175"/>
      <c r="G58" s="39">
        <f t="shared" si="3"/>
        <v>50800</v>
      </c>
      <c r="H58" s="40">
        <v>800</v>
      </c>
      <c r="I58" s="40">
        <v>50000</v>
      </c>
      <c r="J58" s="40">
        <v>0</v>
      </c>
    </row>
    <row r="59" spans="1:10" ht="96" customHeight="1" x14ac:dyDescent="0.25">
      <c r="A59" s="142"/>
      <c r="B59" s="158"/>
      <c r="C59" s="82" t="s">
        <v>128</v>
      </c>
      <c r="D59" s="175"/>
      <c r="E59" s="177"/>
      <c r="F59" s="175"/>
      <c r="G59" s="40">
        <f t="shared" si="3"/>
        <v>15000</v>
      </c>
      <c r="H59" s="40">
        <f>800-100</f>
        <v>700</v>
      </c>
      <c r="I59" s="40">
        <f>14200+100</f>
        <v>14300</v>
      </c>
      <c r="J59" s="40">
        <v>0</v>
      </c>
    </row>
    <row r="60" spans="1:10" ht="49.5" hidden="1" customHeight="1" x14ac:dyDescent="0.25">
      <c r="A60" s="142"/>
      <c r="B60" s="158"/>
      <c r="C60" s="168" t="s">
        <v>58</v>
      </c>
      <c r="D60" s="175"/>
      <c r="E60" s="177"/>
      <c r="F60" s="175"/>
      <c r="G60" s="90">
        <f t="shared" si="3"/>
        <v>67575.649990000005</v>
      </c>
      <c r="H60" s="90">
        <f>H61+H62</f>
        <v>5244.55</v>
      </c>
      <c r="I60" s="90">
        <f t="shared" ref="I60:J60" si="8">I61+I62</f>
        <v>62331.099990000002</v>
      </c>
      <c r="J60" s="90">
        <f t="shared" si="8"/>
        <v>0</v>
      </c>
    </row>
    <row r="61" spans="1:10" ht="32.25" hidden="1" customHeight="1" x14ac:dyDescent="0.25">
      <c r="A61" s="142"/>
      <c r="B61" s="158"/>
      <c r="C61" s="169"/>
      <c r="D61" s="175"/>
      <c r="E61" s="177"/>
      <c r="F61" s="175"/>
      <c r="G61" s="40">
        <f t="shared" si="3"/>
        <v>244.55</v>
      </c>
      <c r="H61" s="40">
        <v>244.55</v>
      </c>
      <c r="I61" s="40">
        <v>0</v>
      </c>
      <c r="J61" s="40">
        <v>0</v>
      </c>
    </row>
    <row r="62" spans="1:10" ht="24" hidden="1" customHeight="1" x14ac:dyDescent="0.25">
      <c r="A62" s="160"/>
      <c r="B62" s="159"/>
      <c r="C62" s="170"/>
      <c r="D62" s="198"/>
      <c r="E62" s="178"/>
      <c r="F62" s="198"/>
      <c r="G62" s="40">
        <f t="shared" si="3"/>
        <v>67331.099990000002</v>
      </c>
      <c r="H62" s="40">
        <v>5000</v>
      </c>
      <c r="I62" s="40">
        <f>14091.44999+48239.65</f>
        <v>62331.099990000002</v>
      </c>
      <c r="J62" s="40">
        <v>0</v>
      </c>
    </row>
    <row r="63" spans="1:10" x14ac:dyDescent="0.25">
      <c r="A63" s="72"/>
      <c r="B63" s="166" t="s">
        <v>11</v>
      </c>
      <c r="C63" s="167"/>
      <c r="D63" s="113"/>
      <c r="E63" s="100"/>
      <c r="F63" s="113"/>
      <c r="G63" s="90">
        <f>G47+G60</f>
        <v>272955.78199000005</v>
      </c>
      <c r="H63" s="90">
        <f>H47+H60</f>
        <v>43568.33</v>
      </c>
      <c r="I63" s="90">
        <f>I47+I60</f>
        <v>196642.64499</v>
      </c>
      <c r="J63" s="90">
        <f>J47+J60</f>
        <v>32744.807000000001</v>
      </c>
    </row>
    <row r="64" spans="1:10" ht="32.25" customHeight="1" x14ac:dyDescent="0.25">
      <c r="A64" s="43">
        <v>4</v>
      </c>
      <c r="B64" s="163" t="s">
        <v>46</v>
      </c>
      <c r="C64" s="48" t="s">
        <v>28</v>
      </c>
      <c r="D64" s="84" t="s">
        <v>24</v>
      </c>
      <c r="E64" s="172" t="s">
        <v>25</v>
      </c>
      <c r="F64" s="36" t="s">
        <v>26</v>
      </c>
      <c r="G64" s="71">
        <f>G65+G66+G67+G68</f>
        <v>79114.388000000006</v>
      </c>
      <c r="H64" s="71">
        <f t="shared" ref="H64:J64" si="9">H65+H66+H67+H68</f>
        <v>5849.3879999999999</v>
      </c>
      <c r="I64" s="71">
        <f t="shared" si="9"/>
        <v>48265</v>
      </c>
      <c r="J64" s="71">
        <f t="shared" si="9"/>
        <v>25000</v>
      </c>
    </row>
    <row r="65" spans="1:10" ht="60" x14ac:dyDescent="0.25">
      <c r="A65" s="132"/>
      <c r="B65" s="164"/>
      <c r="C65" s="50" t="s">
        <v>49</v>
      </c>
      <c r="D65" s="120"/>
      <c r="E65" s="164"/>
      <c r="F65" s="120"/>
      <c r="G65" s="40">
        <f t="shared" si="3"/>
        <v>24175</v>
      </c>
      <c r="H65" s="40">
        <f>480-270</f>
        <v>210</v>
      </c>
      <c r="I65" s="40">
        <f>23695+270</f>
        <v>23965</v>
      </c>
      <c r="J65" s="40">
        <v>0</v>
      </c>
    </row>
    <row r="66" spans="1:10" ht="54.75" hidden="1" customHeight="1" x14ac:dyDescent="0.25">
      <c r="A66" s="42"/>
      <c r="B66" s="44"/>
      <c r="C66" s="82" t="s">
        <v>16</v>
      </c>
      <c r="D66" s="37"/>
      <c r="E66" s="37"/>
      <c r="F66" s="38"/>
      <c r="G66" s="39">
        <f t="shared" si="3"/>
        <v>3873.47</v>
      </c>
      <c r="H66" s="40">
        <v>3873.47</v>
      </c>
      <c r="I66" s="40">
        <v>0</v>
      </c>
      <c r="J66" s="40">
        <v>0</v>
      </c>
    </row>
    <row r="67" spans="1:10" ht="80.25" hidden="1" customHeight="1" x14ac:dyDescent="0.25">
      <c r="A67" s="73"/>
      <c r="B67" s="81"/>
      <c r="C67" s="82" t="s">
        <v>92</v>
      </c>
      <c r="D67" s="37"/>
      <c r="E67" s="37"/>
      <c r="F67" s="38"/>
      <c r="G67" s="39">
        <v>1065.9179999999999</v>
      </c>
      <c r="H67" s="40">
        <v>1065.9179999999999</v>
      </c>
      <c r="I67" s="40">
        <v>0</v>
      </c>
      <c r="J67" s="40">
        <v>0</v>
      </c>
    </row>
    <row r="68" spans="1:10" ht="72" x14ac:dyDescent="0.25">
      <c r="A68" s="41"/>
      <c r="B68" s="80"/>
      <c r="C68" s="82" t="s">
        <v>81</v>
      </c>
      <c r="D68" s="60"/>
      <c r="E68" s="60"/>
      <c r="F68" s="57"/>
      <c r="G68" s="39">
        <f t="shared" si="3"/>
        <v>50000</v>
      </c>
      <c r="H68" s="40">
        <f>500+500-300</f>
        <v>700</v>
      </c>
      <c r="I68" s="40">
        <f>24500-500+300</f>
        <v>24300</v>
      </c>
      <c r="J68" s="40">
        <v>25000</v>
      </c>
    </row>
    <row r="69" spans="1:10" x14ac:dyDescent="0.25">
      <c r="A69" s="26"/>
      <c r="B69" s="171" t="s">
        <v>11</v>
      </c>
      <c r="C69" s="161"/>
      <c r="D69" s="98"/>
      <c r="E69" s="98"/>
      <c r="F69" s="98"/>
      <c r="G69" s="90">
        <f>G64</f>
        <v>79114.388000000006</v>
      </c>
      <c r="H69" s="90">
        <f t="shared" ref="H69:J69" si="10">H64</f>
        <v>5849.3879999999999</v>
      </c>
      <c r="I69" s="90">
        <f t="shared" si="10"/>
        <v>48265</v>
      </c>
      <c r="J69" s="90">
        <f t="shared" si="10"/>
        <v>25000</v>
      </c>
    </row>
    <row r="70" spans="1:10" ht="34.5" customHeight="1" x14ac:dyDescent="0.25">
      <c r="A70" s="24">
        <v>5</v>
      </c>
      <c r="B70" s="163" t="s">
        <v>29</v>
      </c>
      <c r="C70" s="87" t="s">
        <v>73</v>
      </c>
      <c r="D70" s="172" t="s">
        <v>24</v>
      </c>
      <c r="E70" s="172" t="s">
        <v>25</v>
      </c>
      <c r="F70" s="36" t="s">
        <v>26</v>
      </c>
      <c r="G70" s="71">
        <f>G71+G72+G73+G74+G75</f>
        <v>127083.45699999999</v>
      </c>
      <c r="H70" s="90">
        <f t="shared" ref="H70:J70" si="11">H71+H72+H73+H74+H75</f>
        <v>2078.837</v>
      </c>
      <c r="I70" s="90">
        <f t="shared" si="11"/>
        <v>40400</v>
      </c>
      <c r="J70" s="90">
        <f t="shared" si="11"/>
        <v>84604.62</v>
      </c>
    </row>
    <row r="71" spans="1:10" ht="78.75" customHeight="1" x14ac:dyDescent="0.25">
      <c r="A71" s="25"/>
      <c r="B71" s="186"/>
      <c r="C71" s="83" t="s">
        <v>124</v>
      </c>
      <c r="D71" s="177"/>
      <c r="E71" s="186"/>
      <c r="F71" s="38"/>
      <c r="G71" s="39">
        <f t="shared" si="3"/>
        <v>87950</v>
      </c>
      <c r="H71" s="40">
        <f>4450-2950</f>
        <v>1500</v>
      </c>
      <c r="I71" s="40">
        <f>8500+2950</f>
        <v>11450</v>
      </c>
      <c r="J71" s="40">
        <v>75000</v>
      </c>
    </row>
    <row r="72" spans="1:10" ht="48" hidden="1" customHeight="1" x14ac:dyDescent="0.25">
      <c r="A72" s="25"/>
      <c r="B72" s="186"/>
      <c r="C72" s="83" t="s">
        <v>82</v>
      </c>
      <c r="D72" s="37"/>
      <c r="E72" s="186"/>
      <c r="F72" s="38"/>
      <c r="G72" s="39">
        <f t="shared" si="3"/>
        <v>8.8369999999999997</v>
      </c>
      <c r="H72" s="40">
        <v>8.8369999999999997</v>
      </c>
      <c r="I72" s="40">
        <v>0</v>
      </c>
      <c r="J72" s="40">
        <v>0</v>
      </c>
    </row>
    <row r="73" spans="1:10" ht="48" hidden="1" customHeight="1" x14ac:dyDescent="0.25">
      <c r="A73" s="25"/>
      <c r="B73" s="186"/>
      <c r="C73" s="83" t="s">
        <v>85</v>
      </c>
      <c r="D73" s="37"/>
      <c r="E73" s="186"/>
      <c r="F73" s="38"/>
      <c r="G73" s="39">
        <f t="shared" si="3"/>
        <v>19624.620000000003</v>
      </c>
      <c r="H73" s="40">
        <v>20</v>
      </c>
      <c r="I73" s="40">
        <v>10000</v>
      </c>
      <c r="J73" s="40">
        <v>9604.6200000000008</v>
      </c>
    </row>
    <row r="74" spans="1:10" ht="76.5" customHeight="1" x14ac:dyDescent="0.25">
      <c r="A74" s="25"/>
      <c r="B74" s="186"/>
      <c r="C74" s="83" t="s">
        <v>87</v>
      </c>
      <c r="D74" s="37"/>
      <c r="E74" s="187"/>
      <c r="F74" s="37"/>
      <c r="G74" s="40">
        <f t="shared" si="3"/>
        <v>19500</v>
      </c>
      <c r="H74" s="40">
        <f>800-250</f>
        <v>550</v>
      </c>
      <c r="I74" s="40">
        <f>18700+250</f>
        <v>18950</v>
      </c>
      <c r="J74" s="40">
        <v>0</v>
      </c>
    </row>
    <row r="75" spans="1:10" ht="52.5" hidden="1" customHeight="1" x14ac:dyDescent="0.25">
      <c r="A75" s="34"/>
      <c r="B75" s="164"/>
      <c r="C75" s="83" t="s">
        <v>86</v>
      </c>
      <c r="D75" s="60"/>
      <c r="E75" s="164"/>
      <c r="F75" s="57"/>
      <c r="G75" s="39">
        <f t="shared" si="3"/>
        <v>0</v>
      </c>
      <c r="H75" s="39">
        <v>0</v>
      </c>
      <c r="I75" s="39">
        <v>0</v>
      </c>
      <c r="J75" s="39">
        <v>0</v>
      </c>
    </row>
    <row r="76" spans="1:10" ht="79.5" hidden="1" customHeight="1" x14ac:dyDescent="0.25">
      <c r="A76" s="25"/>
      <c r="B76" s="58"/>
      <c r="C76" s="87" t="s">
        <v>74</v>
      </c>
      <c r="D76" s="97" t="s">
        <v>24</v>
      </c>
      <c r="E76" s="99" t="s">
        <v>25</v>
      </c>
      <c r="F76" s="92" t="s">
        <v>26</v>
      </c>
      <c r="G76" s="71">
        <f t="shared" si="3"/>
        <v>28980.719000000001</v>
      </c>
      <c r="H76" s="71">
        <f>8476.482-323.203</f>
        <v>8153.2790000000005</v>
      </c>
      <c r="I76" s="71">
        <f>5504.237+7500+323.203</f>
        <v>13327.44</v>
      </c>
      <c r="J76" s="71">
        <v>7500</v>
      </c>
    </row>
    <row r="77" spans="1:10" x14ac:dyDescent="0.25">
      <c r="A77" s="26"/>
      <c r="B77" s="161" t="s">
        <v>11</v>
      </c>
      <c r="C77" s="161"/>
      <c r="D77" s="78"/>
      <c r="E77" s="100"/>
      <c r="F77" s="79"/>
      <c r="G77" s="90">
        <f>G70+G76</f>
        <v>156064.17600000001</v>
      </c>
      <c r="H77" s="90">
        <f>H70+H76</f>
        <v>10232.116</v>
      </c>
      <c r="I77" s="90">
        <f>I70+I76</f>
        <v>53727.44</v>
      </c>
      <c r="J77" s="90">
        <f>J70+J76</f>
        <v>92104.62</v>
      </c>
    </row>
    <row r="78" spans="1:10" ht="58.5" hidden="1" customHeight="1" x14ac:dyDescent="0.25">
      <c r="A78" s="141">
        <v>6</v>
      </c>
      <c r="B78" s="162" t="s">
        <v>47</v>
      </c>
      <c r="C78" s="59" t="s">
        <v>30</v>
      </c>
      <c r="D78" s="84" t="s">
        <v>24</v>
      </c>
      <c r="E78" s="172" t="s">
        <v>25</v>
      </c>
      <c r="F78" s="36" t="s">
        <v>26</v>
      </c>
      <c r="G78" s="71">
        <f>G79</f>
        <v>500</v>
      </c>
      <c r="H78" s="90">
        <f t="shared" ref="H78:J78" si="12">H79</f>
        <v>500</v>
      </c>
      <c r="I78" s="90">
        <f t="shared" si="12"/>
        <v>0</v>
      </c>
      <c r="J78" s="90">
        <f t="shared" si="12"/>
        <v>0</v>
      </c>
    </row>
    <row r="79" spans="1:10" ht="42" hidden="1" customHeight="1" x14ac:dyDescent="0.25">
      <c r="A79" s="142"/>
      <c r="B79" s="162"/>
      <c r="C79" s="82" t="s">
        <v>32</v>
      </c>
      <c r="D79" s="89"/>
      <c r="E79" s="164"/>
      <c r="F79" s="98"/>
      <c r="G79" s="39">
        <f t="shared" ref="G79" si="13">H79+I79+J79</f>
        <v>500</v>
      </c>
      <c r="H79" s="40">
        <f>1000-200-300</f>
        <v>500</v>
      </c>
      <c r="I79" s="40">
        <v>0</v>
      </c>
      <c r="J79" s="40">
        <v>0</v>
      </c>
    </row>
    <row r="80" spans="1:10" hidden="1" x14ac:dyDescent="0.25">
      <c r="A80" s="160"/>
      <c r="B80" s="161" t="s">
        <v>11</v>
      </c>
      <c r="C80" s="161"/>
      <c r="D80" s="101"/>
      <c r="E80" s="101"/>
      <c r="F80" s="101"/>
      <c r="G80" s="90">
        <f>G78</f>
        <v>500</v>
      </c>
      <c r="H80" s="90">
        <f t="shared" ref="H80:J80" si="14">H78</f>
        <v>500</v>
      </c>
      <c r="I80" s="90">
        <f t="shared" si="14"/>
        <v>0</v>
      </c>
      <c r="J80" s="90">
        <f t="shared" si="14"/>
        <v>0</v>
      </c>
    </row>
    <row r="81" spans="1:13" ht="72.75" hidden="1" customHeight="1" x14ac:dyDescent="0.25">
      <c r="A81" s="66" t="s">
        <v>33</v>
      </c>
      <c r="B81" s="163" t="s">
        <v>10</v>
      </c>
      <c r="C81" s="87" t="s">
        <v>48</v>
      </c>
      <c r="D81" s="84" t="s">
        <v>24</v>
      </c>
      <c r="E81" s="181" t="s">
        <v>25</v>
      </c>
      <c r="F81" s="36" t="s">
        <v>26</v>
      </c>
      <c r="G81" s="71">
        <f>H81+I81+J81</f>
        <v>1470.88</v>
      </c>
      <c r="H81" s="71">
        <f>600.88+70</f>
        <v>670.88</v>
      </c>
      <c r="I81" s="71">
        <v>800</v>
      </c>
      <c r="J81" s="71">
        <f t="shared" ref="J81" si="15">J82+J83+J84+J85+J86</f>
        <v>0</v>
      </c>
    </row>
    <row r="82" spans="1:13" ht="26.25" hidden="1" customHeight="1" x14ac:dyDescent="0.25">
      <c r="A82" s="45"/>
      <c r="B82" s="191"/>
      <c r="C82" s="83" t="s">
        <v>17</v>
      </c>
      <c r="D82" s="85"/>
      <c r="E82" s="182"/>
      <c r="F82" s="46"/>
      <c r="G82" s="39">
        <f>H82+I82+J82</f>
        <v>0</v>
      </c>
      <c r="H82" s="40">
        <v>0</v>
      </c>
      <c r="I82" s="40">
        <v>0</v>
      </c>
      <c r="J82" s="40">
        <v>0</v>
      </c>
    </row>
    <row r="83" spans="1:13" ht="21.75" hidden="1" customHeight="1" x14ac:dyDescent="0.25">
      <c r="A83" s="32"/>
      <c r="B83" s="186"/>
      <c r="C83" s="83" t="s">
        <v>53</v>
      </c>
      <c r="D83" s="37"/>
      <c r="E83" s="182"/>
      <c r="F83" s="38"/>
      <c r="G83" s="39">
        <f>H83+I83+J83</f>
        <v>0</v>
      </c>
      <c r="H83" s="40">
        <v>0</v>
      </c>
      <c r="I83" s="40">
        <v>0</v>
      </c>
      <c r="J83" s="40">
        <v>0</v>
      </c>
    </row>
    <row r="84" spans="1:13" ht="31.5" hidden="1" customHeight="1" x14ac:dyDescent="0.25">
      <c r="A84" s="32"/>
      <c r="B84" s="81"/>
      <c r="C84" s="83" t="s">
        <v>19</v>
      </c>
      <c r="D84" s="37"/>
      <c r="E84" s="182"/>
      <c r="F84" s="38"/>
      <c r="G84" s="39">
        <f t="shared" ref="G84:G86" si="16">H84+I84+J84</f>
        <v>0</v>
      </c>
      <c r="H84" s="40">
        <v>0</v>
      </c>
      <c r="I84" s="40">
        <v>0</v>
      </c>
      <c r="J84" s="40">
        <v>0</v>
      </c>
    </row>
    <row r="85" spans="1:13" ht="21.75" hidden="1" customHeight="1" x14ac:dyDescent="0.25">
      <c r="A85" s="65"/>
      <c r="B85" s="44"/>
      <c r="C85" s="83" t="s">
        <v>18</v>
      </c>
      <c r="D85" s="60"/>
      <c r="E85" s="183"/>
      <c r="F85" s="57"/>
      <c r="G85" s="39">
        <f t="shared" si="16"/>
        <v>0</v>
      </c>
      <c r="H85" s="40">
        <v>0</v>
      </c>
      <c r="I85" s="40">
        <v>0</v>
      </c>
      <c r="J85" s="40">
        <v>0</v>
      </c>
    </row>
    <row r="86" spans="1:13" ht="21.75" hidden="1" customHeight="1" x14ac:dyDescent="0.25">
      <c r="A86" s="32"/>
      <c r="B86" s="63"/>
      <c r="C86" s="67"/>
      <c r="D86" s="20"/>
      <c r="E86" s="20"/>
      <c r="F86" s="4"/>
      <c r="G86" s="68">
        <f t="shared" si="16"/>
        <v>0</v>
      </c>
      <c r="H86" s="69">
        <v>0</v>
      </c>
      <c r="I86" s="69">
        <v>0</v>
      </c>
      <c r="J86" s="69">
        <v>0</v>
      </c>
    </row>
    <row r="87" spans="1:13" hidden="1" x14ac:dyDescent="0.25">
      <c r="A87" s="70"/>
      <c r="B87" s="166" t="s">
        <v>11</v>
      </c>
      <c r="C87" s="167"/>
      <c r="D87" s="27"/>
      <c r="E87" s="27"/>
      <c r="F87" s="27"/>
      <c r="G87" s="19">
        <f>G81</f>
        <v>1470.88</v>
      </c>
      <c r="H87" s="19">
        <f>H81</f>
        <v>670.88</v>
      </c>
      <c r="I87" s="19">
        <f>I81</f>
        <v>800</v>
      </c>
      <c r="J87" s="19">
        <f>J81</f>
        <v>0</v>
      </c>
    </row>
    <row r="88" spans="1:13" x14ac:dyDescent="0.25">
      <c r="A88" s="30"/>
      <c r="B88" s="202" t="s">
        <v>61</v>
      </c>
      <c r="C88" s="203"/>
      <c r="D88" s="203"/>
      <c r="E88" s="203"/>
      <c r="F88" s="204"/>
      <c r="G88" s="29">
        <f>G46+G34+G63+G69+G77+G80+G87</f>
        <v>1102094.04599</v>
      </c>
      <c r="H88" s="29">
        <f>H46+H34+H63+H69+H77+H80+H87</f>
        <v>124783.368</v>
      </c>
      <c r="I88" s="29">
        <f>I46+I34+I63+I69+I77+I80+I87</f>
        <v>465644.23099000001</v>
      </c>
      <c r="J88" s="29">
        <f>J46+J34+J63+J69+J77+J80+J87</f>
        <v>511666.44700000004</v>
      </c>
      <c r="L88" s="3"/>
      <c r="M88" s="3"/>
    </row>
    <row r="89" spans="1:13" hidden="1" x14ac:dyDescent="0.25">
      <c r="A89" s="28"/>
      <c r="B89" s="188" t="s">
        <v>72</v>
      </c>
      <c r="C89" s="189"/>
      <c r="D89" s="189"/>
      <c r="E89" s="189"/>
      <c r="F89" s="190"/>
      <c r="G89" s="23">
        <f t="shared" ref="G89:G94" si="17">H89+I89+J89</f>
        <v>372.15</v>
      </c>
      <c r="H89" s="23">
        <f>H61+H39</f>
        <v>372.15</v>
      </c>
      <c r="I89" s="23">
        <f>I61+I39</f>
        <v>0</v>
      </c>
      <c r="J89" s="23">
        <f>J61+J39</f>
        <v>0</v>
      </c>
      <c r="M89" s="3"/>
    </row>
    <row r="90" spans="1:13" x14ac:dyDescent="0.25">
      <c r="A90" s="195"/>
      <c r="B90" s="192" t="s">
        <v>69</v>
      </c>
      <c r="C90" s="193"/>
      <c r="D90" s="193"/>
      <c r="E90" s="193"/>
      <c r="F90" s="194"/>
      <c r="G90" s="23">
        <f>H90+I90+J90</f>
        <v>1098735.4059899999</v>
      </c>
      <c r="H90" s="21">
        <f>H34+H46+H63+H69+H77+H80+H87-H45-H61-H39</f>
        <v>121424.72799999999</v>
      </c>
      <c r="I90" s="21">
        <f>I34+I46+I63+I69+I77+I80+I87-I45-I61-I39</f>
        <v>465644.23099000001</v>
      </c>
      <c r="J90" s="21">
        <f>J34+J46+J63+J69+J77+J80+J87-J45-J61-J39</f>
        <v>511666.44700000004</v>
      </c>
      <c r="L90" s="3"/>
      <c r="M90" s="3"/>
    </row>
    <row r="91" spans="1:13" x14ac:dyDescent="0.25">
      <c r="A91" s="195"/>
      <c r="B91" s="180" t="s">
        <v>78</v>
      </c>
      <c r="C91" s="184"/>
      <c r="D91" s="184"/>
      <c r="E91" s="184"/>
      <c r="F91" s="185"/>
      <c r="G91" s="31"/>
      <c r="H91" s="15"/>
      <c r="I91" s="15"/>
      <c r="J91" s="15"/>
      <c r="L91" s="3"/>
      <c r="M91" s="3"/>
    </row>
    <row r="92" spans="1:13" hidden="1" x14ac:dyDescent="0.25">
      <c r="A92" s="195"/>
      <c r="B92" s="179" t="s">
        <v>63</v>
      </c>
      <c r="C92" s="180"/>
      <c r="D92" s="61"/>
      <c r="E92" s="61"/>
      <c r="F92" s="62"/>
      <c r="G92" s="31">
        <f t="shared" si="17"/>
        <v>6602.8379999999997</v>
      </c>
      <c r="H92" s="15">
        <v>6602.8379999999997</v>
      </c>
      <c r="I92" s="15">
        <v>0</v>
      </c>
      <c r="J92" s="15">
        <v>0</v>
      </c>
      <c r="L92" s="3"/>
      <c r="M92" s="3"/>
    </row>
    <row r="93" spans="1:13" x14ac:dyDescent="0.25">
      <c r="A93" s="195"/>
      <c r="B93" s="179" t="s">
        <v>79</v>
      </c>
      <c r="C93" s="180"/>
      <c r="D93" s="61"/>
      <c r="E93" s="61"/>
      <c r="F93" s="62"/>
      <c r="G93" s="31">
        <f t="shared" si="17"/>
        <v>5444.63</v>
      </c>
      <c r="H93" s="15">
        <f>7444.63-5000-2000</f>
        <v>444.63000000000011</v>
      </c>
      <c r="I93" s="15">
        <v>5000</v>
      </c>
      <c r="J93" s="15">
        <v>0</v>
      </c>
      <c r="L93" s="3"/>
      <c r="M93" s="3"/>
    </row>
    <row r="94" spans="1:13" ht="19.5" hidden="1" customHeight="1" x14ac:dyDescent="0.25">
      <c r="A94" s="195"/>
      <c r="B94" s="188" t="s">
        <v>62</v>
      </c>
      <c r="C94" s="188"/>
      <c r="D94" s="188"/>
      <c r="E94" s="188"/>
      <c r="F94" s="201"/>
      <c r="G94" s="23">
        <f t="shared" si="17"/>
        <v>2986.49</v>
      </c>
      <c r="H94" s="21">
        <v>2986.49</v>
      </c>
      <c r="I94" s="21">
        <v>0</v>
      </c>
      <c r="J94" s="21">
        <v>0</v>
      </c>
      <c r="M94" s="3"/>
    </row>
    <row r="95" spans="1:13" ht="26.25" hidden="1" customHeight="1" x14ac:dyDescent="0.25">
      <c r="A95" s="196"/>
      <c r="B95" s="180" t="s">
        <v>126</v>
      </c>
      <c r="C95" s="184"/>
      <c r="D95" s="184"/>
      <c r="E95" s="184"/>
      <c r="F95" s="185"/>
      <c r="G95" s="21">
        <f>G14</f>
        <v>1305.335</v>
      </c>
      <c r="H95" s="21">
        <f t="shared" ref="H95:J95" si="18">H14</f>
        <v>1305.335</v>
      </c>
      <c r="I95" s="21">
        <f t="shared" si="18"/>
        <v>0</v>
      </c>
      <c r="J95" s="21">
        <f t="shared" si="18"/>
        <v>0</v>
      </c>
      <c r="M95" s="3"/>
    </row>
    <row r="96" spans="1:13" ht="19.5" x14ac:dyDescent="0.35">
      <c r="A96" s="133"/>
      <c r="B96" s="111"/>
      <c r="C96" s="111"/>
      <c r="D96" s="111"/>
      <c r="E96" s="111"/>
      <c r="F96" s="111"/>
      <c r="G96" s="112"/>
      <c r="H96" s="112"/>
      <c r="I96" s="112"/>
      <c r="J96" s="112"/>
      <c r="M96" s="3"/>
    </row>
    <row r="97" spans="1:10" ht="54" customHeight="1" x14ac:dyDescent="0.35">
      <c r="A97" s="1"/>
      <c r="H97" s="2"/>
      <c r="I97" s="1"/>
      <c r="J97" s="1"/>
    </row>
    <row r="98" spans="1:10" ht="18" customHeight="1" x14ac:dyDescent="0.35">
      <c r="A98" s="136" t="s">
        <v>75</v>
      </c>
      <c r="B98" s="137"/>
      <c r="C98" s="138"/>
      <c r="D98" s="138"/>
      <c r="E98" s="136" t="s">
        <v>117</v>
      </c>
      <c r="F98" s="139"/>
      <c r="G98" s="139"/>
    </row>
    <row r="99" spans="1:10" ht="19.5" x14ac:dyDescent="0.35">
      <c r="A99" s="2"/>
      <c r="B99" s="109"/>
      <c r="C99" s="2"/>
      <c r="D99" s="2"/>
      <c r="E99" s="2"/>
      <c r="F99" s="2"/>
      <c r="G99" s="108"/>
      <c r="H99" s="108"/>
    </row>
  </sheetData>
  <mergeCells count="61">
    <mergeCell ref="A90:A95"/>
    <mergeCell ref="B34:C34"/>
    <mergeCell ref="B95:F95"/>
    <mergeCell ref="D57:D62"/>
    <mergeCell ref="F57:F62"/>
    <mergeCell ref="D70:D71"/>
    <mergeCell ref="A57:A62"/>
    <mergeCell ref="B51:B62"/>
    <mergeCell ref="B35:B36"/>
    <mergeCell ref="B46:C46"/>
    <mergeCell ref="B94:F94"/>
    <mergeCell ref="B88:F88"/>
    <mergeCell ref="B42:B43"/>
    <mergeCell ref="A42:A43"/>
    <mergeCell ref="E24:E35"/>
    <mergeCell ref="E78:E79"/>
    <mergeCell ref="B92:C92"/>
    <mergeCell ref="B93:C93"/>
    <mergeCell ref="E81:E85"/>
    <mergeCell ref="B91:F91"/>
    <mergeCell ref="E70:E75"/>
    <mergeCell ref="B70:B75"/>
    <mergeCell ref="B89:F89"/>
    <mergeCell ref="B77:C77"/>
    <mergeCell ref="B87:C87"/>
    <mergeCell ref="B81:B83"/>
    <mergeCell ref="B90:F90"/>
    <mergeCell ref="E64:E65"/>
    <mergeCell ref="G8:G10"/>
    <mergeCell ref="C8:C10"/>
    <mergeCell ref="D8:D10"/>
    <mergeCell ref="E8:E10"/>
    <mergeCell ref="F8:F10"/>
    <mergeCell ref="D42:D43"/>
    <mergeCell ref="C42:C43"/>
    <mergeCell ref="E42:E43"/>
    <mergeCell ref="E47:E62"/>
    <mergeCell ref="A78:A80"/>
    <mergeCell ref="B80:C80"/>
    <mergeCell ref="B78:B79"/>
    <mergeCell ref="A35:A36"/>
    <mergeCell ref="B64:B65"/>
    <mergeCell ref="B47:B48"/>
    <mergeCell ref="B63:C63"/>
    <mergeCell ref="C60:C62"/>
    <mergeCell ref="B69:C69"/>
    <mergeCell ref="A32:A33"/>
    <mergeCell ref="A12:A13"/>
    <mergeCell ref="I1:L1"/>
    <mergeCell ref="I2:J2"/>
    <mergeCell ref="A4:J4"/>
    <mergeCell ref="H8:J8"/>
    <mergeCell ref="A8:A10"/>
    <mergeCell ref="A5:J5"/>
    <mergeCell ref="F24:F38"/>
    <mergeCell ref="I9:J9"/>
    <mergeCell ref="H9:H10"/>
    <mergeCell ref="B8:B10"/>
    <mergeCell ref="B31:B33"/>
    <mergeCell ref="A24:A25"/>
    <mergeCell ref="H3:J3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02"/>
    </row>
    <row r="2" spans="1:5" x14ac:dyDescent="0.25">
      <c r="B2" s="102"/>
    </row>
    <row r="3" spans="1:5" ht="19.5" x14ac:dyDescent="0.25">
      <c r="A3" s="105" t="s">
        <v>95</v>
      </c>
      <c r="B3" s="105" t="s">
        <v>94</v>
      </c>
      <c r="C3" s="105">
        <v>2019</v>
      </c>
      <c r="D3" s="105">
        <v>2020</v>
      </c>
      <c r="E3" s="105">
        <v>2021</v>
      </c>
    </row>
    <row r="4" spans="1:5" ht="45" x14ac:dyDescent="0.25">
      <c r="A4" s="104">
        <v>1</v>
      </c>
      <c r="B4" s="104" t="s">
        <v>1</v>
      </c>
      <c r="C4" s="106" t="s">
        <v>98</v>
      </c>
      <c r="D4" s="106" t="s">
        <v>96</v>
      </c>
      <c r="E4" s="106" t="s">
        <v>98</v>
      </c>
    </row>
    <row r="5" spans="1:5" ht="105.75" customHeight="1" x14ac:dyDescent="0.25">
      <c r="A5" s="104">
        <v>2</v>
      </c>
      <c r="B5" s="104" t="s">
        <v>113</v>
      </c>
      <c r="C5" s="106" t="s">
        <v>97</v>
      </c>
      <c r="D5" s="106" t="s">
        <v>99</v>
      </c>
      <c r="E5" s="106" t="s">
        <v>100</v>
      </c>
    </row>
    <row r="6" spans="1:5" ht="108.75" customHeight="1" x14ac:dyDescent="0.25">
      <c r="A6" s="104">
        <v>3</v>
      </c>
      <c r="B6" s="104" t="s">
        <v>114</v>
      </c>
      <c r="C6" s="106" t="s">
        <v>101</v>
      </c>
      <c r="D6" s="106" t="s">
        <v>98</v>
      </c>
      <c r="E6" s="106" t="s">
        <v>98</v>
      </c>
    </row>
    <row r="7" spans="1:5" ht="90" x14ac:dyDescent="0.25">
      <c r="A7" s="104">
        <v>4</v>
      </c>
      <c r="B7" s="104" t="s">
        <v>6</v>
      </c>
      <c r="C7" s="106" t="s">
        <v>98</v>
      </c>
      <c r="D7" s="106" t="s">
        <v>102</v>
      </c>
      <c r="E7" s="106" t="s">
        <v>98</v>
      </c>
    </row>
    <row r="8" spans="1:5" ht="90" x14ac:dyDescent="0.25">
      <c r="A8" s="104">
        <v>5</v>
      </c>
      <c r="B8" s="104" t="s">
        <v>7</v>
      </c>
      <c r="C8" s="106" t="s">
        <v>98</v>
      </c>
      <c r="D8" s="106" t="s">
        <v>98</v>
      </c>
      <c r="E8" s="106" t="s">
        <v>103</v>
      </c>
    </row>
    <row r="9" spans="1:5" ht="75" x14ac:dyDescent="0.25">
      <c r="A9" s="104">
        <v>6</v>
      </c>
      <c r="B9" s="104" t="s">
        <v>55</v>
      </c>
      <c r="C9" s="106" t="s">
        <v>98</v>
      </c>
      <c r="D9" s="106" t="s">
        <v>104</v>
      </c>
      <c r="E9" s="106" t="s">
        <v>98</v>
      </c>
    </row>
    <row r="10" spans="1:5" ht="105" x14ac:dyDescent="0.25">
      <c r="A10" s="104">
        <v>7</v>
      </c>
      <c r="B10" s="104" t="s">
        <v>115</v>
      </c>
      <c r="C10" s="106" t="s">
        <v>98</v>
      </c>
      <c r="D10" s="106" t="s">
        <v>98</v>
      </c>
      <c r="E10" s="106" t="s">
        <v>105</v>
      </c>
    </row>
    <row r="11" spans="1:5" ht="30" x14ac:dyDescent="0.25">
      <c r="A11" s="104">
        <v>8</v>
      </c>
      <c r="B11" s="104" t="s">
        <v>106</v>
      </c>
      <c r="C11" s="106" t="s">
        <v>98</v>
      </c>
      <c r="D11" s="106" t="s">
        <v>107</v>
      </c>
      <c r="E11" s="106" t="s">
        <v>98</v>
      </c>
    </row>
    <row r="12" spans="1:5" ht="60" x14ac:dyDescent="0.25">
      <c r="A12" s="104">
        <v>9</v>
      </c>
      <c r="B12" s="104" t="s">
        <v>116</v>
      </c>
      <c r="C12" s="106" t="s">
        <v>108</v>
      </c>
      <c r="D12" s="106" t="s">
        <v>109</v>
      </c>
      <c r="E12" s="106" t="s">
        <v>98</v>
      </c>
    </row>
    <row r="13" spans="1:5" ht="30" x14ac:dyDescent="0.25">
      <c r="A13" s="104">
        <v>10</v>
      </c>
      <c r="B13" s="104" t="s">
        <v>48</v>
      </c>
      <c r="C13" s="106" t="s">
        <v>98</v>
      </c>
      <c r="D13" s="106" t="s">
        <v>110</v>
      </c>
      <c r="E13" s="106" t="s">
        <v>98</v>
      </c>
    </row>
    <row r="14" spans="1:5" ht="27" customHeight="1" x14ac:dyDescent="0.35">
      <c r="A14" s="205"/>
      <c r="B14" s="206"/>
      <c r="C14" s="107" t="s">
        <v>98</v>
      </c>
      <c r="D14" s="107" t="s">
        <v>111</v>
      </c>
      <c r="E14" s="107" t="s">
        <v>112</v>
      </c>
    </row>
    <row r="15" spans="1:5" x14ac:dyDescent="0.25">
      <c r="B15" s="103"/>
    </row>
    <row r="16" spans="1:5" x14ac:dyDescent="0.25">
      <c r="B16" s="103"/>
    </row>
    <row r="17" spans="2:2" x14ac:dyDescent="0.25">
      <c r="B17" s="103"/>
    </row>
    <row r="18" spans="2:2" x14ac:dyDescent="0.25">
      <c r="B18" s="103"/>
    </row>
    <row r="19" spans="2:2" x14ac:dyDescent="0.25">
      <c r="B19" s="103"/>
    </row>
    <row r="20" spans="2:2" x14ac:dyDescent="0.25">
      <c r="B20" s="102"/>
    </row>
    <row r="21" spans="2:2" x14ac:dyDescent="0.25">
      <c r="B21" s="102"/>
    </row>
    <row r="22" spans="2:2" x14ac:dyDescent="0.25">
      <c r="B22" s="102"/>
    </row>
    <row r="23" spans="2:2" x14ac:dyDescent="0.25">
      <c r="B23" s="102"/>
    </row>
    <row r="24" spans="2:2" x14ac:dyDescent="0.25">
      <c r="B24" s="102"/>
    </row>
    <row r="25" spans="2:2" x14ac:dyDescent="0.25">
      <c r="B25" s="102"/>
    </row>
    <row r="26" spans="2:2" x14ac:dyDescent="0.25">
      <c r="B26" s="102"/>
    </row>
    <row r="27" spans="2:2" x14ac:dyDescent="0.25">
      <c r="B27" s="102"/>
    </row>
    <row r="28" spans="2:2" x14ac:dyDescent="0.25">
      <c r="B28" s="102"/>
    </row>
    <row r="29" spans="2:2" x14ac:dyDescent="0.25">
      <c r="B29" s="102"/>
    </row>
    <row r="30" spans="2:2" x14ac:dyDescent="0.25">
      <c r="B30" s="102"/>
    </row>
    <row r="31" spans="2:2" x14ac:dyDescent="0.25">
      <c r="B31" s="102"/>
    </row>
    <row r="32" spans="2:2" x14ac:dyDescent="0.25">
      <c r="B32" s="102"/>
    </row>
    <row r="33" spans="2:2" x14ac:dyDescent="0.25">
      <c r="B33" s="102"/>
    </row>
    <row r="34" spans="2:2" x14ac:dyDescent="0.25">
      <c r="B34" s="102"/>
    </row>
    <row r="35" spans="2:2" x14ac:dyDescent="0.25">
      <c r="B35" s="102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2019-11-28T09:51:07Z</dcterms:modified>
</cp:coreProperties>
</file>