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15" yWindow="165" windowWidth="11790" windowHeight="8550" tabRatio="602"/>
  </bookViews>
  <sheets>
    <sheet name="додаток зі змінами" sheetId="4" r:id="rId1"/>
  </sheets>
  <definedNames>
    <definedName name="_xlnm.Print_Titles" localSheetId="0">'додаток зі змінами'!$9:$9</definedName>
    <definedName name="_xlnm.Print_Area" localSheetId="0">'додаток зі змінами'!$A$1:$F$226</definedName>
  </definedNames>
  <calcPr calcId="145621"/>
</workbook>
</file>

<file path=xl/calcChain.xml><?xml version="1.0" encoding="utf-8"?>
<calcChain xmlns="http://schemas.openxmlformats.org/spreadsheetml/2006/main">
  <c r="F223" i="4" l="1"/>
  <c r="D221" i="4"/>
  <c r="D220" i="4"/>
  <c r="E191" i="4"/>
  <c r="E190" i="4" s="1"/>
  <c r="F192" i="4"/>
  <c r="F191" i="4"/>
  <c r="D190" i="4"/>
  <c r="E196" i="4"/>
  <c r="E122" i="4"/>
  <c r="F122" i="4" s="1"/>
  <c r="E189" i="4" l="1"/>
  <c r="F190" i="4"/>
  <c r="E158" i="4" l="1"/>
  <c r="D66" i="4" l="1"/>
  <c r="D24" i="4"/>
  <c r="D12" i="4"/>
  <c r="D13" i="4"/>
  <c r="D10" i="4"/>
  <c r="D97" i="4"/>
  <c r="E33" i="4" l="1"/>
  <c r="F55" i="4"/>
  <c r="F54" i="4"/>
  <c r="E127" i="4"/>
  <c r="D127" i="4"/>
  <c r="F135" i="4"/>
  <c r="F134" i="4"/>
  <c r="F133" i="4"/>
  <c r="F132" i="4"/>
  <c r="F131" i="4"/>
  <c r="F130" i="4"/>
  <c r="F129" i="4"/>
  <c r="F127" i="4" l="1"/>
  <c r="E21" i="4" l="1"/>
  <c r="F21" i="4" s="1"/>
  <c r="F22" i="4"/>
  <c r="E214" i="4"/>
  <c r="E140" i="4"/>
  <c r="E145" i="4"/>
  <c r="D152" i="4"/>
  <c r="F153" i="4"/>
  <c r="E152" i="4"/>
  <c r="F152" i="4" s="1"/>
  <c r="E148" i="4"/>
  <c r="E34" i="4"/>
  <c r="E32" i="4"/>
  <c r="E172" i="4"/>
  <c r="D185" i="4"/>
  <c r="D183" i="4"/>
  <c r="F182" i="4"/>
  <c r="E181" i="4"/>
  <c r="F181" i="4" s="1"/>
  <c r="F184" i="4"/>
  <c r="E183" i="4"/>
  <c r="F180" i="4"/>
  <c r="E179" i="4"/>
  <c r="D179" i="4"/>
  <c r="D177" i="4"/>
  <c r="D175" i="4"/>
  <c r="F176" i="4"/>
  <c r="E175" i="4"/>
  <c r="F175" i="4" s="1"/>
  <c r="E105" i="4"/>
  <c r="F111" i="4"/>
  <c r="F110" i="4"/>
  <c r="F108" i="4"/>
  <c r="E205" i="4"/>
  <c r="F200" i="4"/>
  <c r="E199" i="4"/>
  <c r="D199" i="4"/>
  <c r="F198" i="4"/>
  <c r="E197" i="4"/>
  <c r="D197" i="4"/>
  <c r="F194" i="4"/>
  <c r="E193" i="4"/>
  <c r="D193" i="4"/>
  <c r="E113" i="4"/>
  <c r="E163" i="4"/>
  <c r="F193" i="4" l="1"/>
  <c r="F199" i="4"/>
  <c r="E20" i="4"/>
  <c r="F179" i="4"/>
  <c r="F183" i="4"/>
  <c r="F197" i="4"/>
  <c r="F169" i="4"/>
  <c r="E168" i="4"/>
  <c r="F168" i="4" s="1"/>
  <c r="F167" i="4"/>
  <c r="E166" i="4"/>
  <c r="F166" i="4" s="1"/>
  <c r="C161" i="4"/>
  <c r="F165" i="4"/>
  <c r="E164" i="4"/>
  <c r="D161" i="4"/>
  <c r="E83" i="4"/>
  <c r="E26" i="4" s="1"/>
  <c r="E82" i="4"/>
  <c r="E25" i="4" s="1"/>
  <c r="E81" i="4"/>
  <c r="F94" i="4"/>
  <c r="F93" i="4"/>
  <c r="F91" i="4"/>
  <c r="F89" i="4"/>
  <c r="F88" i="4"/>
  <c r="F87" i="4"/>
  <c r="C212" i="4"/>
  <c r="F216" i="4"/>
  <c r="E215" i="4"/>
  <c r="E213" i="4" s="1"/>
  <c r="F213" i="4" s="1"/>
  <c r="D215" i="4"/>
  <c r="D212" i="4"/>
  <c r="E117" i="4"/>
  <c r="E116" i="4" s="1"/>
  <c r="D210" i="4"/>
  <c r="D208" i="4"/>
  <c r="F209" i="4"/>
  <c r="E208" i="4"/>
  <c r="D206" i="4"/>
  <c r="F142" i="4"/>
  <c r="E141" i="4"/>
  <c r="F141" i="4" s="1"/>
  <c r="C138" i="4"/>
  <c r="C116" i="4"/>
  <c r="F119" i="4"/>
  <c r="F118" i="4"/>
  <c r="F117" i="4"/>
  <c r="D116" i="4"/>
  <c r="F114" i="4"/>
  <c r="E101" i="4"/>
  <c r="E97" i="4" s="1"/>
  <c r="F90" i="4"/>
  <c r="F92" i="4"/>
  <c r="F86" i="4"/>
  <c r="F85" i="4"/>
  <c r="F83" i="4"/>
  <c r="F82" i="4"/>
  <c r="E137" i="4"/>
  <c r="E58" i="4"/>
  <c r="E57" i="4" s="1"/>
  <c r="E75" i="4"/>
  <c r="E74" i="4" l="1"/>
  <c r="F75" i="4"/>
  <c r="E19" i="4"/>
  <c r="F20" i="4"/>
  <c r="F164" i="4"/>
  <c r="E162" i="4"/>
  <c r="E139" i="4"/>
  <c r="F215" i="4"/>
  <c r="E212" i="4"/>
  <c r="F212" i="4" s="1"/>
  <c r="F208" i="4"/>
  <c r="F116" i="4"/>
  <c r="F100" i="4"/>
  <c r="F99" i="4"/>
  <c r="F101" i="4"/>
  <c r="F102" i="4"/>
  <c r="C96" i="4"/>
  <c r="F103" i="4"/>
  <c r="F98" i="4"/>
  <c r="F97" i="4"/>
  <c r="E96" i="4"/>
  <c r="D96" i="4"/>
  <c r="F84" i="4"/>
  <c r="C80" i="4"/>
  <c r="F95" i="4"/>
  <c r="F81" i="4"/>
  <c r="E80" i="4"/>
  <c r="D80" i="4"/>
  <c r="E77" i="4"/>
  <c r="E76" i="4" s="1"/>
  <c r="C76" i="4"/>
  <c r="F79" i="4"/>
  <c r="F78" i="4"/>
  <c r="F77" i="4"/>
  <c r="D76" i="4"/>
  <c r="E15" i="4"/>
  <c r="E14" i="4" s="1"/>
  <c r="E13" i="4" s="1"/>
  <c r="F16" i="4"/>
  <c r="F63" i="4"/>
  <c r="E69" i="4"/>
  <c r="F72" i="4"/>
  <c r="F71" i="4"/>
  <c r="F61" i="4"/>
  <c r="F51" i="4"/>
  <c r="F52" i="4"/>
  <c r="F49" i="4"/>
  <c r="F48" i="4"/>
  <c r="F46" i="4"/>
  <c r="F47" i="4"/>
  <c r="F45" i="4"/>
  <c r="F43" i="4"/>
  <c r="F42" i="4"/>
  <c r="F41" i="4"/>
  <c r="F39" i="4"/>
  <c r="F38" i="4"/>
  <c r="F36" i="4"/>
  <c r="F25" i="4"/>
  <c r="E73" i="4" l="1"/>
  <c r="F73" i="4" s="1"/>
  <c r="F74" i="4"/>
  <c r="E18" i="4"/>
  <c r="F19" i="4"/>
  <c r="F15" i="4"/>
  <c r="F80" i="4"/>
  <c r="F96" i="4"/>
  <c r="F76" i="4"/>
  <c r="F26" i="4"/>
  <c r="F34" i="4"/>
  <c r="F33" i="4"/>
  <c r="E66" i="4" l="1"/>
  <c r="E17" i="4"/>
  <c r="F17" i="4" s="1"/>
  <c r="F18" i="4"/>
  <c r="E28" i="4"/>
  <c r="C27" i="4"/>
  <c r="F30" i="4"/>
  <c r="F29" i="4"/>
  <c r="D23" i="4"/>
  <c r="D137" i="4"/>
  <c r="D136" i="4"/>
  <c r="F174" i="4" l="1"/>
  <c r="E173" i="4"/>
  <c r="F107" i="4"/>
  <c r="F106" i="4"/>
  <c r="F173" i="4" l="1"/>
  <c r="F149" i="4"/>
  <c r="F151" i="4"/>
  <c r="E150" i="4"/>
  <c r="F150" i="4" s="1"/>
  <c r="F44" i="4"/>
  <c r="E185" i="4"/>
  <c r="F186" i="4"/>
  <c r="F148" i="4" l="1"/>
  <c r="F185" i="4"/>
  <c r="F207" i="4" l="1"/>
  <c r="E206" i="4"/>
  <c r="F115" i="4"/>
  <c r="F206" i="4" l="1"/>
  <c r="E159" i="4"/>
  <c r="E157" i="4" s="1"/>
  <c r="F160" i="4"/>
  <c r="F159" i="4"/>
  <c r="F60" i="4"/>
  <c r="G157" i="4" l="1"/>
  <c r="F68" i="4"/>
  <c r="F69" i="4"/>
  <c r="F67" i="4"/>
  <c r="E123" i="4" l="1"/>
  <c r="E121" i="4" s="1"/>
  <c r="F126" i="4"/>
  <c r="F125" i="4"/>
  <c r="F123" i="4" l="1"/>
  <c r="F66" i="4"/>
  <c r="C65" i="4"/>
  <c r="E65" i="4"/>
  <c r="D65" i="4"/>
  <c r="F65" i="4" l="1"/>
  <c r="E154" i="4" l="1"/>
  <c r="F154" i="4" s="1"/>
  <c r="F155" i="4"/>
  <c r="F109" i="4"/>
  <c r="F14" i="4" l="1"/>
  <c r="E12" i="4" l="1"/>
  <c r="D11" i="4"/>
  <c r="F12" i="4" l="1"/>
  <c r="E11" i="4"/>
  <c r="E10" i="4" l="1"/>
  <c r="F11" i="4"/>
  <c r="F10" i="4" l="1"/>
  <c r="E23" i="4"/>
  <c r="D201" i="4"/>
  <c r="D195" i="4"/>
  <c r="F58" i="4" l="1"/>
  <c r="F59" i="4"/>
  <c r="F62" i="4"/>
  <c r="F113" i="4"/>
  <c r="D112" i="4"/>
  <c r="E112" i="4" l="1"/>
  <c r="F112" i="4" s="1"/>
  <c r="E146" i="4" l="1"/>
  <c r="E144" i="4" s="1"/>
  <c r="F53" i="4"/>
  <c r="F35" i="4"/>
  <c r="F140" i="4" l="1"/>
  <c r="F13" i="4"/>
  <c r="F139" i="4" l="1"/>
  <c r="E138" i="4"/>
  <c r="F23" i="4"/>
  <c r="F138" i="4" l="1"/>
  <c r="D203" i="4"/>
  <c r="F211" i="4"/>
  <c r="E210" i="4"/>
  <c r="E204" i="4" s="1"/>
  <c r="E201" i="4"/>
  <c r="F201" i="4" s="1"/>
  <c r="E195" i="4"/>
  <c r="F202" i="4"/>
  <c r="E188" i="4" l="1"/>
  <c r="E187" i="4" s="1"/>
  <c r="F210" i="4"/>
  <c r="E177" i="4"/>
  <c r="F196" i="4"/>
  <c r="F195" i="4"/>
  <c r="F189" i="4"/>
  <c r="D187" i="4"/>
  <c r="F188" i="4" l="1"/>
  <c r="F163" i="4"/>
  <c r="E171" i="4"/>
  <c r="F187" i="4"/>
  <c r="F40" i="4" l="1"/>
  <c r="D217" i="4" l="1"/>
  <c r="F147" i="4" l="1"/>
  <c r="F146" i="4"/>
  <c r="D143" i="4"/>
  <c r="F37" i="4" l="1"/>
  <c r="F145" i="4"/>
  <c r="F144" i="4" l="1"/>
  <c r="E143" i="4"/>
  <c r="F143" i="4" l="1"/>
  <c r="D219" i="4"/>
  <c r="D156" i="4" l="1"/>
  <c r="F64" i="4"/>
  <c r="F158" i="4" l="1"/>
  <c r="E156" i="4" l="1"/>
  <c r="F157" i="4"/>
  <c r="F156" i="4" l="1"/>
  <c r="F50" i="4" l="1"/>
  <c r="D218" i="4" l="1"/>
  <c r="D31" i="4" l="1"/>
  <c r="E31" i="4" l="1"/>
  <c r="F32" i="4"/>
  <c r="F28" i="4" l="1"/>
  <c r="E27" i="4"/>
  <c r="F31" i="4"/>
  <c r="F27" i="4" l="1"/>
  <c r="D120" i="4"/>
  <c r="D170" i="4"/>
  <c r="D104" i="4"/>
  <c r="D56" i="4"/>
  <c r="E104" i="4" l="1"/>
  <c r="E56" i="4"/>
  <c r="E170" i="4" l="1"/>
  <c r="F162" i="4" l="1"/>
  <c r="E161" i="4"/>
  <c r="E120" i="4"/>
  <c r="E24" i="4" s="1"/>
  <c r="F161" i="4" l="1"/>
  <c r="F172" i="4"/>
  <c r="F222" i="4"/>
  <c r="F178" i="4"/>
  <c r="F177" i="4"/>
  <c r="F57" i="4"/>
  <c r="F56" i="4"/>
  <c r="F104" i="4" l="1"/>
  <c r="F105" i="4"/>
  <c r="F121" i="4"/>
  <c r="F120" i="4"/>
  <c r="F170" i="4"/>
  <c r="F171" i="4"/>
  <c r="F24" i="4" l="1"/>
  <c r="F219" i="4" l="1"/>
  <c r="F204" i="4" l="1"/>
  <c r="E203" i="4"/>
  <c r="E136" i="4" l="1"/>
  <c r="E224" i="4"/>
  <c r="E217" i="4"/>
  <c r="F203" i="4"/>
  <c r="F224" i="4" l="1"/>
  <c r="E220" i="4"/>
  <c r="F205" i="4"/>
  <c r="F217" i="4"/>
  <c r="F136" i="4"/>
  <c r="F137" i="4" l="1"/>
  <c r="E221" i="4" l="1"/>
  <c r="F221" i="4" s="1"/>
  <c r="E218" i="4" l="1"/>
  <c r="F218" i="4" s="1"/>
  <c r="F220" i="4"/>
  <c r="F214" i="4"/>
</calcChain>
</file>

<file path=xl/sharedStrings.xml><?xml version="1.0" encoding="utf-8"?>
<sst xmlns="http://schemas.openxmlformats.org/spreadsheetml/2006/main" count="397" uniqueCount="260">
  <si>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</si>
  <si>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</si>
  <si>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</si>
  <si>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</si>
  <si>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</si>
  <si>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</si>
  <si>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</si>
  <si>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</si>
  <si>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</si>
  <si>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</si>
  <si>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</si>
  <si>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</si>
  <si>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</si>
  <si>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</si>
  <si>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</si>
  <si>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</si>
  <si>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</si>
  <si>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Інші програми та заходи у сфері освіти</t>
  </si>
  <si>
    <t>1162</t>
  </si>
  <si>
    <t>0611162</t>
  </si>
  <si>
    <t>0700000</t>
  </si>
  <si>
    <t>0710000</t>
  </si>
  <si>
    <t>Організація благоустрою населених пунктів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</si>
  <si>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</si>
  <si>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</si>
  <si>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</si>
  <si>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</si>
  <si>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</si>
  <si>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</si>
  <si>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Департамент фінансів виконкому Криворізької міської ради</t>
  </si>
  <si>
    <t>Департамент розвитку інфраструктури міста виконкому Криворізької міської ради</t>
  </si>
  <si>
    <t>Доходи загального та спеціального фондів разом:</t>
  </si>
  <si>
    <t>1216090</t>
  </si>
  <si>
    <t>6090</t>
  </si>
  <si>
    <t>Інша діяльність у сфері житлово-комунального господарства</t>
  </si>
  <si>
    <t>Доходи загального фонду разом:</t>
  </si>
  <si>
    <t>Надання дошкільної освіти</t>
  </si>
  <si>
    <t>0611010</t>
  </si>
  <si>
    <t>1010</t>
  </si>
  <si>
    <t>0611020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</si>
  <si>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</si>
  <si>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</si>
  <si>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0611040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</si>
  <si>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</si>
  <si>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</si>
  <si>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Управління капітального будівництва виконкому Криворізької міської ради</t>
  </si>
  <si>
    <t xml:space="preserve">Відділ транспорту і зв'язку виконкому Криворізької міської ради </t>
  </si>
  <si>
    <t>7693</t>
  </si>
  <si>
    <t>Інші заходи, пов'язані з економічною діяльністю</t>
  </si>
  <si>
    <t>Утримання та навчально-тренувальна робота комунальних дитячо-юнацьких спортивних шкіл</t>
  </si>
  <si>
    <t>0615031</t>
  </si>
  <si>
    <t>5031</t>
  </si>
  <si>
    <t>0712010</t>
  </si>
  <si>
    <t>2010</t>
  </si>
  <si>
    <t xml:space="preserve">Багатопрофільна стаціонарна медична допомога населенню </t>
  </si>
  <si>
    <t>2030</t>
  </si>
  <si>
    <t>Лікарсько-акушерська допомога  вагітним, породіллям та новонародженим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</si>
  <si>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</si>
  <si>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</si>
  <si>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</si>
  <si>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0712030</t>
  </si>
  <si>
    <t>1917670</t>
  </si>
  <si>
    <t>7670</t>
  </si>
  <si>
    <t>Внески до статутного капіталу суб’єктів господарювання</t>
  </si>
  <si>
    <t xml:space="preserve">Офіційні трансферти </t>
  </si>
  <si>
    <t>Від органів державного управління</t>
  </si>
  <si>
    <t>грн</t>
  </si>
  <si>
    <t>Субвенції з місцевих бюджетів іншим місцевим бюджетам</t>
  </si>
  <si>
    <t>Інші субвенції з місцевого бюджету, у тому числі на:</t>
  </si>
  <si>
    <t>0712144</t>
  </si>
  <si>
    <t>2144</t>
  </si>
  <si>
    <t>Централізовані заходи з лікування хворих на цукровий та нецукровий діабет</t>
  </si>
  <si>
    <t>Департамент соціальної політики виконкому Криворізької міської ради</t>
  </si>
  <si>
    <t>0800000</t>
  </si>
  <si>
    <t>0810000</t>
  </si>
  <si>
    <t xml:space="preserve">Інші дотації з місцевого бюджету </t>
  </si>
  <si>
    <t>9150</t>
  </si>
  <si>
    <t>3719150</t>
  </si>
  <si>
    <t>у тому числі за бюджетами районних  у місті рад</t>
  </si>
  <si>
    <t>Центрально-Міської</t>
  </si>
  <si>
    <t>Металургійної</t>
  </si>
  <si>
    <t>Покровської</t>
  </si>
  <si>
    <t>0712080</t>
  </si>
  <si>
    <t>2080</t>
  </si>
  <si>
    <t>Амбулаторно-поліклінічна допомога населенню, крім первинної медичної допомоги</t>
  </si>
  <si>
    <t>Інші заходи у сфері електротранспорту</t>
  </si>
  <si>
    <t>7426</t>
  </si>
  <si>
    <t>1917426</t>
  </si>
  <si>
    <t>1917413</t>
  </si>
  <si>
    <t>7413</t>
  </si>
  <si>
    <t>Інші заходи у сфері автотранспорту</t>
  </si>
  <si>
    <t>1217670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</si>
  <si>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</si>
  <si>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</si>
  <si>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</si>
  <si>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1216011</t>
  </si>
  <si>
    <t>6011</t>
  </si>
  <si>
    <t>1216017</t>
  </si>
  <si>
    <t>6017</t>
  </si>
  <si>
    <t>Експлуатація та технічне обслуговування житлового фонду</t>
  </si>
  <si>
    <t xml:space="preserve">Інша діяльність, пов’язана з експлуатацією об’єктів житлово-комунального господарства </t>
  </si>
  <si>
    <t xml:space="preserve">Керуюча справами виконкому </t>
  </si>
  <si>
    <t>Тетяна Мала</t>
  </si>
  <si>
    <t>0200000</t>
  </si>
  <si>
    <t>0210000</t>
  </si>
  <si>
    <t>Виконавчий комітет Криворізької міської ради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</si>
  <si>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</si>
  <si>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</si>
  <si>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</si>
  <si>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комунальні послуги та енергоносії</t>
  </si>
  <si>
    <t>у тому числі оплата праці</t>
  </si>
  <si>
    <t>0611070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</si>
  <si>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</si>
  <si>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</si>
  <si>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 xml:space="preserve">Методичне забезпечення діяльності навчальних закладів </t>
  </si>
  <si>
    <t>0611150</t>
  </si>
  <si>
    <t>1150</t>
  </si>
  <si>
    <t xml:space="preserve">Забезпечення діяльності інших закладів у сфері освіти </t>
  </si>
  <si>
    <t>0611161</t>
  </si>
  <si>
    <t>1161</t>
  </si>
  <si>
    <t>Забезпечення діяльності інклюзивно-ресурсних центрів</t>
  </si>
  <si>
    <t>0611170</t>
  </si>
  <si>
    <t>1170</t>
  </si>
  <si>
    <t>0712100</t>
  </si>
  <si>
    <t>2100</t>
  </si>
  <si>
    <t xml:space="preserve">Стоматологічна допомога населенню </t>
  </si>
  <si>
    <t>0819220</t>
  </si>
  <si>
    <t>9220</t>
  </si>
  <si>
    <t>Компенсаційні виплати на пільговий проїзд автомобільним транспортом окремим категоріям громадян</t>
  </si>
  <si>
    <t>Компенсаційні виплати на пільговий проїзд електротранспортом окремим категоріям громадян</t>
  </si>
  <si>
    <t>0813033</t>
  </si>
  <si>
    <t>3033</t>
  </si>
  <si>
    <t>0813036</t>
  </si>
  <si>
    <t>3036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</si>
  <si>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</si>
  <si>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0712120</t>
  </si>
  <si>
    <t>2120</t>
  </si>
  <si>
    <t xml:space="preserve">Інформаційно-методичне та просвітницьке забезпечення в галузі охорони здоров'я </t>
  </si>
  <si>
    <t>депут 296100</t>
  </si>
  <si>
    <t>село 430000</t>
  </si>
  <si>
    <t xml:space="preserve">  - проведення досліджень та надання медичної допомоги мешканцям Карпівської сільської ради Широківського району Дніпропетровської області в КНП «Криворізька міська лікарня №17» КМР»</t>
  </si>
  <si>
    <t xml:space="preserve">  - поточні видатки для КНП  «Криворізька міська лікарня №17» Криворізької міської ради</t>
  </si>
  <si>
    <t>0910000</t>
  </si>
  <si>
    <t>0900000</t>
  </si>
  <si>
    <t>Служба у справах дітей виконкому Криворізької міської ради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</si>
  <si>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</si>
  <si>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</si>
  <si>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</si>
  <si>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Управління культури виконкому Криворізької міської ради</t>
  </si>
  <si>
    <t>Департамент у справах сім'ї, молоді та спорту виконкому Криворізької  міської ради</t>
  </si>
  <si>
    <t>1113112</t>
  </si>
  <si>
    <t>3112</t>
  </si>
  <si>
    <t>Заходи державної політики з питань дітей та їх соціального захисту</t>
  </si>
  <si>
    <t>1113131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</si>
  <si>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</si>
  <si>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</si>
  <si>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5062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</si>
  <si>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</si>
  <si>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</si>
  <si>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будівництво/реконструкцію/придбан-                         ня житла</t>
  </si>
  <si>
    <t>6084</t>
  </si>
  <si>
    <t>1116084</t>
  </si>
  <si>
    <t>Надання пільгових довгострокових кредитів молодим сім’ям та одиноким молодим громадянам на будівництво/придбання житла</t>
  </si>
  <si>
    <t>8821</t>
  </si>
  <si>
    <t>1118821</t>
  </si>
  <si>
    <t>0819770</t>
  </si>
  <si>
    <t>9770</t>
  </si>
  <si>
    <t xml:space="preserve">Інші субвенції з місцевого бюджету, у тому числі: </t>
  </si>
  <si>
    <t>субвенція з міського бюджету районним у місті бюджетам за рахунок субвенції з обласного бюджету на виконання доручень виборців депутатами обласної ради у 2019 році</t>
  </si>
  <si>
    <t xml:space="preserve">депут </t>
  </si>
  <si>
    <t>депут 9000</t>
  </si>
  <si>
    <t>село 330000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</si>
  <si>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</si>
  <si>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1011100</t>
  </si>
  <si>
    <t>11000</t>
  </si>
  <si>
    <t>Забезпечення діяльності бібліотек</t>
  </si>
  <si>
    <t>4030</t>
  </si>
  <si>
    <t>1014030</t>
  </si>
  <si>
    <t>Інші заходи в галузі культури і мистецтва</t>
  </si>
  <si>
    <t>4082</t>
  </si>
  <si>
    <t>1014082</t>
  </si>
  <si>
    <t>1115011</t>
  </si>
  <si>
    <t>5011</t>
  </si>
  <si>
    <t>Проведення навчально-тренувальних зборів і змагань з олімпійських видів спорту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</si>
  <si>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</si>
  <si>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Заходи із запобігання та ліквідації надзвичайних ситуацій та наслідків стихійного лиха</t>
  </si>
  <si>
    <t>Заходи з організації рятування на водах</t>
  </si>
  <si>
    <t>2918110</t>
  </si>
  <si>
    <t>2918120</t>
  </si>
  <si>
    <t>8120</t>
  </si>
  <si>
    <t>8110</t>
  </si>
  <si>
    <t>1517640</t>
  </si>
  <si>
    <t>7640</t>
  </si>
  <si>
    <t>Заходи з енергозбереження</t>
  </si>
  <si>
    <t>1917693</t>
  </si>
  <si>
    <t>7630</t>
  </si>
  <si>
    <t>0217630</t>
  </si>
  <si>
    <t>Реалізація програм і заходів в галузі зовнішньоекономічної діяльності</t>
  </si>
  <si>
    <t>1014010</t>
  </si>
  <si>
    <t>4010</t>
  </si>
  <si>
    <t>Фінансова підтримка театрів</t>
  </si>
  <si>
    <t>1014040</t>
  </si>
  <si>
    <t>4040</t>
  </si>
  <si>
    <t>Забезпечення діяльності музеїв i виставок</t>
  </si>
  <si>
    <t>1014060</t>
  </si>
  <si>
    <t>4060</t>
  </si>
  <si>
    <t>Забезпечення діяльності палаців i будинків культури, клубів, центрів дозвілля та iнших клубних закладів</t>
  </si>
  <si>
    <t>1100</t>
  </si>
  <si>
    <t>депут 183500</t>
  </si>
  <si>
    <t>5000 депут</t>
  </si>
  <si>
    <t>10000 депут</t>
  </si>
  <si>
    <t>депут</t>
  </si>
  <si>
    <t>1517321</t>
  </si>
  <si>
    <t>7321</t>
  </si>
  <si>
    <t>1517322</t>
  </si>
  <si>
    <t>7322</t>
  </si>
  <si>
    <t>1517330</t>
  </si>
  <si>
    <t>7330</t>
  </si>
  <si>
    <t>7370</t>
  </si>
  <si>
    <t>Будівництво освітніх установ та закладів</t>
  </si>
  <si>
    <t>Будівництво медичних установ та закладів</t>
  </si>
  <si>
    <t>Будівництво інших об'єктів  комунальної власності</t>
  </si>
  <si>
    <t>Реалізація інших заходів щодо соціально-економічного розвитку територій</t>
  </si>
  <si>
    <t>1216012</t>
  </si>
  <si>
    <t>6012</t>
  </si>
  <si>
    <t>Забезпечення діяльності з виробництва, транспортування, постачання теплової енергії</t>
  </si>
  <si>
    <t>1216030</t>
  </si>
  <si>
    <t>6030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</si>
  <si>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</si>
  <si>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</si>
  <si>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</si>
  <si>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</si>
  <si>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1216015</t>
  </si>
  <si>
    <t>6015</t>
  </si>
  <si>
    <t>Забезпечення надійної та безперебійної експлуатації ліфтів</t>
  </si>
  <si>
    <t>1217310</t>
  </si>
  <si>
    <t>7310</t>
  </si>
  <si>
    <t>Будівництво об'єктів житлово-комунального господарства</t>
  </si>
  <si>
    <t>1217693</t>
  </si>
  <si>
    <t xml:space="preserve">   - 10400 деп</t>
  </si>
  <si>
    <t>у тому числі комунальні послуги та енергоносії</t>
  </si>
  <si>
    <t>Доходи спеціального фонду разом:</t>
  </si>
  <si>
    <t>Інгулецької</t>
  </si>
  <si>
    <t>Тернівської</t>
  </si>
  <si>
    <t>Саксаганської</t>
  </si>
  <si>
    <t>Довгинцівської</t>
  </si>
  <si>
    <t>3719250</t>
  </si>
  <si>
    <t>9250</t>
  </si>
  <si>
    <t xml:space="preserve"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сім’ях за принципом «гроші ходять за дитиною», оплату послуг із здійснення патронату над дитиною та виплату соціальної допомоги на утримання дитини в сім’ї патронатного вихователя, підтримку малих групових будинків за рахунок відповідної субвенції з державного бюджету </t>
  </si>
  <si>
    <t xml:space="preserve">  - капітальні  видатки для КНП  «Криворізька міська лікарня №17» Криворізької міської ради</t>
  </si>
  <si>
    <t>у тому числі за бюджетом Саксаганської районної у місті ради</t>
  </si>
  <si>
    <t>1517370</t>
  </si>
  <si>
    <t xml:space="preserve">             Додаток </t>
  </si>
  <si>
    <t>Обслуговування місцевого боргу</t>
  </si>
  <si>
    <t>8600</t>
  </si>
  <si>
    <t>3718600</t>
  </si>
  <si>
    <t>1517310</t>
  </si>
  <si>
    <t>з них за рахунок запозичення шляхом залучення кредиту відповідно до Угоди про передачу коштів позики з Міністерства фінансів України</t>
  </si>
  <si>
    <t xml:space="preserve"> - дефіцит за рахунок внутрішнього запозичення шляхом залучення кредиту відповідно до Угоди про передачу коштів позики з Міністерства фінансів України</t>
  </si>
  <si>
    <t xml:space="preserve">              23.10.2019 №478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</si>
</sst>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4" fontId="23" fillId="0" borderId="0" xfId="0" applyNumberFormat="1" applyFont="1" applyFill="1"/>
    <xf numFmtId="0" fontId="27" fillId="2" borderId="1" xfId="0" applyFont="1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2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4" borderId="10" xfId="0" applyFont="1" applyFill="1" applyBorder="1"/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7" fillId="2" borderId="16" xfId="0" applyFont="1" applyFill="1" applyBorder="1"/>
    <xf numFmtId="4" fontId="2" fillId="4" borderId="12" xfId="0" applyNumberFormat="1" applyFont="1" applyFill="1" applyBorder="1" applyAlignment="1">
      <alignment horizontal="center" vertical="center"/>
    </xf>
    <xf numFmtId="4" fontId="4" fillId="4" borderId="12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4" fontId="5" fillId="2" borderId="18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4" fontId="24" fillId="0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4" borderId="10" xfId="0" applyFont="1" applyFill="1" applyBorder="1"/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k.wikipedia.org/wiki/%D0%A2%D0%B5%D0%BF%D0%BB%D0%BE%D0%B2%D0%B0_%D0%B5%D0%BD%D0%B5%D1%80%D0%B3%D1%96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zoomScale="93" zoomScaleNormal="93" zoomScaleSheetLayoutView="89" workbookViewId="0">
      <selection activeCell="E5" sqref="E5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8.5703125" customWidth="1"/>
  </cols>
  <sheetData>
    <row r="1" spans="1:8" ht="27.6" customHeight="1" x14ac:dyDescent="0.7">
      <c r="A1" s="5"/>
      <c r="B1" s="5"/>
      <c r="C1" s="5"/>
      <c r="D1" s="51" t="s">
        <v>252</v>
      </c>
      <c r="E1" s="50"/>
      <c r="F1" s="34"/>
      <c r="G1" s="20"/>
    </row>
    <row r="2" spans="1:8" ht="24.75" customHeight="1" x14ac:dyDescent="0.65">
      <c r="A2" s="5"/>
      <c r="B2" s="5"/>
      <c r="C2" s="5"/>
      <c r="D2" s="51" t="s">
        <v>12</v>
      </c>
      <c r="E2" s="36"/>
      <c r="F2" s="35"/>
      <c r="G2" s="21"/>
    </row>
    <row r="3" spans="1:8" ht="18.75" customHeight="1" x14ac:dyDescent="0.3">
      <c r="A3" s="5"/>
      <c r="B3" s="5"/>
      <c r="C3" s="5"/>
      <c r="D3" s="20" t="s">
        <v>259</v>
      </c>
      <c r="E3" s="20"/>
      <c r="F3" s="21"/>
      <c r="G3" s="21"/>
    </row>
    <row r="4" spans="1:8" ht="26.25" customHeight="1" x14ac:dyDescent="0.25">
      <c r="A4" s="164" t="s">
        <v>23</v>
      </c>
      <c r="B4" s="164"/>
      <c r="C4" s="165"/>
      <c r="D4" s="165"/>
      <c r="E4" s="165"/>
      <c r="F4" s="165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66</v>
      </c>
      <c r="G6" s="4"/>
    </row>
    <row r="7" spans="1:8" ht="45" customHeight="1" x14ac:dyDescent="0.2">
      <c r="A7" s="168" t="s">
        <v>10</v>
      </c>
      <c r="B7" s="168" t="s">
        <v>14</v>
      </c>
      <c r="C7" s="166" t="s">
        <v>0</v>
      </c>
      <c r="D7" s="166" t="s">
        <v>24</v>
      </c>
      <c r="E7" s="166" t="s">
        <v>2</v>
      </c>
      <c r="F7" s="166" t="s">
        <v>27</v>
      </c>
      <c r="G7" s="32"/>
    </row>
    <row r="8" spans="1:8" ht="66" customHeight="1" thickBot="1" x14ac:dyDescent="0.25">
      <c r="A8" s="169" t="s">
        <v>1</v>
      </c>
      <c r="B8" s="169"/>
      <c r="C8" s="167"/>
      <c r="D8" s="167"/>
      <c r="E8" s="167"/>
      <c r="F8" s="167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s="87" customFormat="1" ht="29.45" customHeight="1" thickBot="1" x14ac:dyDescent="0.35">
      <c r="A10" s="113"/>
      <c r="B10" s="128"/>
      <c r="C10" s="124" t="s">
        <v>35</v>
      </c>
      <c r="D10" s="125">
        <f>7462214943+6817100+3739344+49300</f>
        <v>7472820687</v>
      </c>
      <c r="E10" s="132">
        <f>E11</f>
        <v>430000</v>
      </c>
      <c r="F10" s="125">
        <f t="shared" ref="F10" si="0">D10+E10</f>
        <v>7473250687</v>
      </c>
      <c r="G10" s="32"/>
    </row>
    <row r="11" spans="1:8" s="110" customFormat="1" ht="31.9" customHeight="1" x14ac:dyDescent="0.3">
      <c r="A11" s="104"/>
      <c r="B11" s="127">
        <v>40000000</v>
      </c>
      <c r="C11" s="103" t="s">
        <v>64</v>
      </c>
      <c r="D11" s="121">
        <f>D12</f>
        <v>2418454477</v>
      </c>
      <c r="E11" s="129">
        <f>E12</f>
        <v>430000</v>
      </c>
      <c r="F11" s="121">
        <f>D11+E11</f>
        <v>2418884477</v>
      </c>
      <c r="G11" s="114"/>
    </row>
    <row r="12" spans="1:8" s="110" customFormat="1" ht="27.6" customHeight="1" x14ac:dyDescent="0.3">
      <c r="A12" s="104"/>
      <c r="B12" s="127">
        <v>41000000</v>
      </c>
      <c r="C12" s="103" t="s">
        <v>65</v>
      </c>
      <c r="D12" s="121">
        <f>2407848733+6817100+3739344+49300</f>
        <v>2418454477</v>
      </c>
      <c r="E12" s="129">
        <f>E13</f>
        <v>430000</v>
      </c>
      <c r="F12" s="121">
        <f>D12+E12</f>
        <v>2418884477</v>
      </c>
      <c r="G12" s="114"/>
    </row>
    <row r="13" spans="1:8" s="87" customFormat="1" ht="44.45" customHeight="1" x14ac:dyDescent="0.3">
      <c r="A13" s="104"/>
      <c r="B13" s="127">
        <v>41050000</v>
      </c>
      <c r="C13" s="103" t="s">
        <v>67</v>
      </c>
      <c r="D13" s="121">
        <f>1148066933+6817100+3739344+49300</f>
        <v>1158672677</v>
      </c>
      <c r="E13" s="129">
        <f>E14</f>
        <v>430000</v>
      </c>
      <c r="F13" s="121">
        <f t="shared" ref="F13:F17" si="1">D13+E13</f>
        <v>1159102677</v>
      </c>
      <c r="G13" s="32"/>
    </row>
    <row r="14" spans="1:8" s="110" customFormat="1" ht="39" customHeight="1" x14ac:dyDescent="0.3">
      <c r="A14" s="153"/>
      <c r="B14" s="154">
        <v>41053900</v>
      </c>
      <c r="C14" s="136" t="s">
        <v>68</v>
      </c>
      <c r="D14" s="123">
        <v>20741570</v>
      </c>
      <c r="E14" s="131">
        <f>SUM(E15:E16)</f>
        <v>430000</v>
      </c>
      <c r="F14" s="123">
        <f t="shared" si="1"/>
        <v>21171570</v>
      </c>
      <c r="G14" s="114"/>
    </row>
    <row r="15" spans="1:8" s="110" customFormat="1" ht="133.9" customHeight="1" x14ac:dyDescent="0.3">
      <c r="A15" s="153"/>
      <c r="B15" s="155"/>
      <c r="C15" s="120" t="s">
        <v>140</v>
      </c>
      <c r="D15" s="122">
        <v>0</v>
      </c>
      <c r="E15" s="130">
        <f>380000</f>
        <v>380000</v>
      </c>
      <c r="F15" s="122">
        <f t="shared" si="1"/>
        <v>380000</v>
      </c>
      <c r="G15" s="114"/>
    </row>
    <row r="16" spans="1:8" s="110" customFormat="1" ht="64.150000000000006" customHeight="1" thickBot="1" x14ac:dyDescent="0.35">
      <c r="A16" s="153"/>
      <c r="B16" s="154"/>
      <c r="C16" s="120" t="s">
        <v>141</v>
      </c>
      <c r="D16" s="122">
        <v>0</v>
      </c>
      <c r="E16" s="130">
        <v>50000</v>
      </c>
      <c r="F16" s="122">
        <f t="shared" si="1"/>
        <v>50000</v>
      </c>
      <c r="G16" s="114"/>
    </row>
    <row r="17" spans="1:12" s="110" customFormat="1" ht="30" customHeight="1" thickBot="1" x14ac:dyDescent="0.35">
      <c r="A17" s="113"/>
      <c r="B17" s="128"/>
      <c r="C17" s="124" t="s">
        <v>241</v>
      </c>
      <c r="D17" s="125">
        <v>266664913</v>
      </c>
      <c r="E17" s="132">
        <f>E18</f>
        <v>330000</v>
      </c>
      <c r="F17" s="125">
        <f t="shared" si="1"/>
        <v>266994913</v>
      </c>
      <c r="G17" s="114"/>
    </row>
    <row r="18" spans="1:12" s="110" customFormat="1" ht="28.9" customHeight="1" x14ac:dyDescent="0.3">
      <c r="A18" s="104"/>
      <c r="B18" s="127">
        <v>40000000</v>
      </c>
      <c r="C18" s="103" t="s">
        <v>64</v>
      </c>
      <c r="D18" s="121">
        <v>0</v>
      </c>
      <c r="E18" s="129">
        <f>E19</f>
        <v>330000</v>
      </c>
      <c r="F18" s="121">
        <f>D18+E18</f>
        <v>330000</v>
      </c>
      <c r="G18" s="114"/>
    </row>
    <row r="19" spans="1:12" s="110" customFormat="1" ht="27.6" customHeight="1" x14ac:dyDescent="0.3">
      <c r="A19" s="104"/>
      <c r="B19" s="127">
        <v>41000000</v>
      </c>
      <c r="C19" s="103" t="s">
        <v>65</v>
      </c>
      <c r="D19" s="121">
        <v>0</v>
      </c>
      <c r="E19" s="129">
        <f>E20</f>
        <v>330000</v>
      </c>
      <c r="F19" s="121">
        <f>D19+E19</f>
        <v>330000</v>
      </c>
      <c r="G19" s="114"/>
    </row>
    <row r="20" spans="1:12" s="110" customFormat="1" ht="38.450000000000003" customHeight="1" x14ac:dyDescent="0.3">
      <c r="A20" s="104"/>
      <c r="B20" s="127">
        <v>41050000</v>
      </c>
      <c r="C20" s="103" t="s">
        <v>67</v>
      </c>
      <c r="D20" s="121">
        <v>0</v>
      </c>
      <c r="E20" s="129">
        <f>E21</f>
        <v>330000</v>
      </c>
      <c r="F20" s="121">
        <f t="shared" ref="F20:F22" si="2">D20+E20</f>
        <v>330000</v>
      </c>
      <c r="G20" s="114"/>
    </row>
    <row r="21" spans="1:12" s="110" customFormat="1" ht="43.15" customHeight="1" x14ac:dyDescent="0.3">
      <c r="A21" s="153"/>
      <c r="B21" s="154">
        <v>41053900</v>
      </c>
      <c r="C21" s="136" t="s">
        <v>68</v>
      </c>
      <c r="D21" s="123">
        <v>0</v>
      </c>
      <c r="E21" s="131">
        <f>E22</f>
        <v>330000</v>
      </c>
      <c r="F21" s="123">
        <f t="shared" si="2"/>
        <v>330000</v>
      </c>
      <c r="G21" s="114"/>
    </row>
    <row r="22" spans="1:12" s="110" customFormat="1" ht="56.45" customHeight="1" thickBot="1" x14ac:dyDescent="0.35">
      <c r="A22" s="153"/>
      <c r="B22" s="154"/>
      <c r="C22" s="120" t="s">
        <v>249</v>
      </c>
      <c r="D22" s="122">
        <v>0</v>
      </c>
      <c r="E22" s="158">
        <v>330000</v>
      </c>
      <c r="F22" s="122">
        <f t="shared" si="2"/>
        <v>330000</v>
      </c>
      <c r="G22" s="114"/>
    </row>
    <row r="23" spans="1:12" s="87" customFormat="1" ht="40.9" customHeight="1" thickBot="1" x14ac:dyDescent="0.35">
      <c r="A23" s="11"/>
      <c r="B23" s="79"/>
      <c r="C23" s="139" t="s">
        <v>31</v>
      </c>
      <c r="D23" s="140">
        <f>D10+D17</f>
        <v>7739485600</v>
      </c>
      <c r="E23" s="141">
        <f>E10+E17</f>
        <v>760000</v>
      </c>
      <c r="F23" s="141">
        <f>D23+E23</f>
        <v>7740245600</v>
      </c>
      <c r="G23" s="32"/>
    </row>
    <row r="24" spans="1:12" ht="42.75" customHeight="1" x14ac:dyDescent="0.2">
      <c r="A24" s="142"/>
      <c r="B24" s="142"/>
      <c r="C24" s="142" t="s">
        <v>6</v>
      </c>
      <c r="D24" s="75">
        <f>621494+6819557886.81+6817100+3739344+49300</f>
        <v>6830785124.8100004</v>
      </c>
      <c r="E24" s="75">
        <f>E27+E31+E56+E65+E76+E80+E96+E104+E112+E116+E120</f>
        <v>12435853</v>
      </c>
      <c r="F24" s="75">
        <f t="shared" ref="F24:F30" si="3">D24+E24</f>
        <v>6843220977.8100004</v>
      </c>
      <c r="G24" s="53"/>
      <c r="H24" s="2"/>
    </row>
    <row r="25" spans="1:12" s="110" customFormat="1" ht="24" customHeight="1" x14ac:dyDescent="0.2">
      <c r="A25" s="144"/>
      <c r="B25" s="144"/>
      <c r="C25" s="144" t="s">
        <v>110</v>
      </c>
      <c r="D25" s="146">
        <v>1819259227</v>
      </c>
      <c r="E25" s="146">
        <f>E33+E82+E79</f>
        <v>-15826352</v>
      </c>
      <c r="F25" s="146">
        <f>D25+E25</f>
        <v>1803432875</v>
      </c>
      <c r="G25" s="53"/>
      <c r="H25" s="111"/>
    </row>
    <row r="26" spans="1:12" s="110" customFormat="1" ht="26.45" customHeight="1" thickBot="1" x14ac:dyDescent="0.25">
      <c r="A26" s="145"/>
      <c r="B26" s="145"/>
      <c r="C26" s="145" t="s">
        <v>109</v>
      </c>
      <c r="D26" s="147">
        <v>311932197</v>
      </c>
      <c r="E26" s="147">
        <f>E34+E83</f>
        <v>-3390460</v>
      </c>
      <c r="F26" s="147">
        <f>D26+E26</f>
        <v>308541737</v>
      </c>
      <c r="G26" s="53"/>
      <c r="H26" s="111"/>
    </row>
    <row r="27" spans="1:12" s="110" customFormat="1" ht="42.75" customHeight="1" x14ac:dyDescent="0.2">
      <c r="A27" s="105" t="s">
        <v>103</v>
      </c>
      <c r="B27" s="91"/>
      <c r="C27" s="91" t="str">
        <f>C28</f>
        <v>Виконавчий комітет Криворізької міської ради</v>
      </c>
      <c r="D27" s="108">
        <v>223288454</v>
      </c>
      <c r="E27" s="89">
        <f>E28</f>
        <v>-663500</v>
      </c>
      <c r="F27" s="108">
        <f t="shared" si="3"/>
        <v>222624954</v>
      </c>
      <c r="G27" s="53"/>
      <c r="H27" s="111"/>
    </row>
    <row r="28" spans="1:12" s="110" customFormat="1" ht="42.75" customHeight="1" x14ac:dyDescent="0.2">
      <c r="A28" s="106" t="s">
        <v>104</v>
      </c>
      <c r="B28" s="91"/>
      <c r="C28" s="91" t="s">
        <v>105</v>
      </c>
      <c r="D28" s="108">
        <v>222068604</v>
      </c>
      <c r="E28" s="89">
        <f>SUM(E29:E30)</f>
        <v>-663500</v>
      </c>
      <c r="F28" s="108">
        <f t="shared" si="3"/>
        <v>221405104</v>
      </c>
      <c r="G28" s="53"/>
      <c r="H28" s="111"/>
    </row>
    <row r="29" spans="1:12" s="110" customFormat="1" ht="85.9" customHeight="1" x14ac:dyDescent="0.2">
      <c r="A29" s="117" t="s">
        <v>106</v>
      </c>
      <c r="B29" s="117" t="s">
        <v>107</v>
      </c>
      <c r="C29" s="120" t="s">
        <v>108</v>
      </c>
      <c r="D29" s="116">
        <v>213373732</v>
      </c>
      <c r="E29" s="115">
        <v>-600000</v>
      </c>
      <c r="F29" s="116">
        <f t="shared" si="3"/>
        <v>212773732</v>
      </c>
      <c r="G29" s="53"/>
      <c r="H29" s="111"/>
    </row>
    <row r="30" spans="1:12" s="110" customFormat="1" ht="50.45" customHeight="1" x14ac:dyDescent="0.2">
      <c r="A30" s="117" t="s">
        <v>196</v>
      </c>
      <c r="B30" s="117" t="s">
        <v>195</v>
      </c>
      <c r="C30" s="119" t="s">
        <v>197</v>
      </c>
      <c r="D30" s="116">
        <v>183200</v>
      </c>
      <c r="E30" s="115">
        <v>-63500</v>
      </c>
      <c r="F30" s="116">
        <f t="shared" si="3"/>
        <v>119700</v>
      </c>
      <c r="G30" s="53"/>
      <c r="H30" s="111"/>
    </row>
    <row r="31" spans="1:12" ht="39" customHeight="1" x14ac:dyDescent="0.2">
      <c r="A31" s="105" t="s">
        <v>15</v>
      </c>
      <c r="B31" s="91"/>
      <c r="C31" s="91" t="s">
        <v>28</v>
      </c>
      <c r="D31" s="108">
        <f>D32</f>
        <v>2399058668.4299998</v>
      </c>
      <c r="E31" s="89">
        <f>E32</f>
        <v>-17499402</v>
      </c>
      <c r="F31" s="108">
        <f t="shared" ref="F31:F40" si="4">D31+E31</f>
        <v>2381559266.4299998</v>
      </c>
      <c r="G31" s="53"/>
      <c r="H31" s="2"/>
      <c r="I31" s="2"/>
      <c r="J31" s="2"/>
      <c r="K31" s="2"/>
      <c r="L31" s="2"/>
    </row>
    <row r="32" spans="1:12" ht="40.5" customHeight="1" x14ac:dyDescent="0.2">
      <c r="A32" s="106" t="s">
        <v>16</v>
      </c>
      <c r="B32" s="91"/>
      <c r="C32" s="91" t="s">
        <v>28</v>
      </c>
      <c r="D32" s="108">
        <v>2399058668.4299998</v>
      </c>
      <c r="E32" s="89">
        <f>E35+E37+E40+E42+E44+E46+E48+E50+E51+E53</f>
        <v>-17499402</v>
      </c>
      <c r="F32" s="108">
        <f t="shared" si="4"/>
        <v>2381559266.4299998</v>
      </c>
      <c r="G32" s="53"/>
      <c r="H32" s="2"/>
      <c r="I32" s="2"/>
      <c r="J32" s="2"/>
      <c r="K32" s="2"/>
      <c r="L32" s="2"/>
    </row>
    <row r="33" spans="1:12" s="110" customFormat="1" ht="23.45" customHeight="1" x14ac:dyDescent="0.2">
      <c r="A33" s="106"/>
      <c r="B33" s="91"/>
      <c r="C33" s="84" t="s">
        <v>110</v>
      </c>
      <c r="D33" s="138">
        <v>1525521761</v>
      </c>
      <c r="E33" s="82">
        <f>E38+E41+E43+E45+E47+E49+E52+E54</f>
        <v>-16320909</v>
      </c>
      <c r="F33" s="138">
        <f>D33+E33</f>
        <v>1509200852</v>
      </c>
      <c r="G33" s="53"/>
      <c r="H33" s="111"/>
      <c r="I33" s="111"/>
      <c r="J33" s="111"/>
      <c r="K33" s="111"/>
      <c r="L33" s="111"/>
    </row>
    <row r="34" spans="1:12" s="110" customFormat="1" ht="25.9" customHeight="1" x14ac:dyDescent="0.2">
      <c r="A34" s="106"/>
      <c r="B34" s="91"/>
      <c r="C34" s="84" t="s">
        <v>109</v>
      </c>
      <c r="D34" s="138">
        <v>234154859</v>
      </c>
      <c r="E34" s="82">
        <f>E36+E39+E55</f>
        <v>-2830460</v>
      </c>
      <c r="F34" s="138">
        <f>D34+E34</f>
        <v>231324399</v>
      </c>
      <c r="G34" s="53"/>
      <c r="H34" s="111"/>
      <c r="I34" s="111"/>
      <c r="J34" s="111"/>
      <c r="K34" s="111"/>
      <c r="L34" s="111"/>
    </row>
    <row r="35" spans="1:12" s="87" customFormat="1" ht="28.9" customHeight="1" x14ac:dyDescent="0.2">
      <c r="A35" s="94" t="s">
        <v>37</v>
      </c>
      <c r="B35" s="94" t="s">
        <v>38</v>
      </c>
      <c r="C35" s="120" t="s">
        <v>36</v>
      </c>
      <c r="D35" s="116">
        <v>753639639</v>
      </c>
      <c r="E35" s="115">
        <v>-1156605</v>
      </c>
      <c r="F35" s="47">
        <f t="shared" ref="F35" si="5">D35+E35</f>
        <v>752483034</v>
      </c>
      <c r="G35" s="53"/>
      <c r="H35" s="88"/>
      <c r="I35" s="88"/>
      <c r="J35" s="88"/>
      <c r="K35" s="88"/>
      <c r="L35" s="88"/>
    </row>
    <row r="36" spans="1:12" s="110" customFormat="1" ht="34.15" customHeight="1" x14ac:dyDescent="0.2">
      <c r="A36" s="148"/>
      <c r="B36" s="149"/>
      <c r="C36" s="133" t="s">
        <v>240</v>
      </c>
      <c r="D36" s="150">
        <v>79990873</v>
      </c>
      <c r="E36" s="151">
        <v>-1200000</v>
      </c>
      <c r="F36" s="150">
        <f>D36+E36</f>
        <v>78790873</v>
      </c>
      <c r="G36" s="53"/>
      <c r="H36" s="111"/>
      <c r="I36" s="111"/>
      <c r="J36" s="111"/>
      <c r="K36" s="111"/>
      <c r="L36" s="111"/>
    </row>
    <row r="37" spans="1:12" s="87" customFormat="1" ht="111" customHeight="1" x14ac:dyDescent="0.2">
      <c r="A37" s="94" t="s">
        <v>39</v>
      </c>
      <c r="B37" s="94" t="s">
        <v>40</v>
      </c>
      <c r="C37" s="120" t="s">
        <v>41</v>
      </c>
      <c r="D37" s="116">
        <v>1253478833.4300001</v>
      </c>
      <c r="E37" s="115">
        <v>-14044925</v>
      </c>
      <c r="F37" s="47">
        <f t="shared" si="4"/>
        <v>1239433908.4300001</v>
      </c>
      <c r="G37" s="80"/>
      <c r="H37" s="80"/>
      <c r="I37" s="88"/>
      <c r="J37" s="88"/>
      <c r="K37" s="88"/>
      <c r="L37" s="88"/>
    </row>
    <row r="38" spans="1:12" s="110" customFormat="1" ht="25.15" customHeight="1" x14ac:dyDescent="0.2">
      <c r="A38" s="148"/>
      <c r="B38" s="149"/>
      <c r="C38" s="133" t="s">
        <v>110</v>
      </c>
      <c r="D38" s="150">
        <v>838882867</v>
      </c>
      <c r="E38" s="151">
        <v>-13216504</v>
      </c>
      <c r="F38" s="150">
        <f>D38+E38</f>
        <v>825666363</v>
      </c>
      <c r="G38" s="112"/>
      <c r="H38" s="112"/>
      <c r="I38" s="111"/>
      <c r="J38" s="111"/>
      <c r="K38" s="111"/>
      <c r="L38" s="111"/>
    </row>
    <row r="39" spans="1:12" s="110" customFormat="1" ht="25.15" customHeight="1" x14ac:dyDescent="0.2">
      <c r="A39" s="148"/>
      <c r="B39" s="149"/>
      <c r="C39" s="133" t="s">
        <v>109</v>
      </c>
      <c r="D39" s="150">
        <v>113873054</v>
      </c>
      <c r="E39" s="151">
        <v>-1215230</v>
      </c>
      <c r="F39" s="150">
        <f>D39+E39</f>
        <v>112657824</v>
      </c>
      <c r="G39" s="112"/>
      <c r="H39" s="112"/>
      <c r="I39" s="111"/>
      <c r="J39" s="111"/>
      <c r="K39" s="111"/>
      <c r="L39" s="111"/>
    </row>
    <row r="40" spans="1:12" s="87" customFormat="1" ht="74.45" customHeight="1" x14ac:dyDescent="0.2">
      <c r="A40" s="94" t="s">
        <v>42</v>
      </c>
      <c r="B40" s="94" t="s">
        <v>43</v>
      </c>
      <c r="C40" s="120" t="s">
        <v>44</v>
      </c>
      <c r="D40" s="116">
        <v>56057820</v>
      </c>
      <c r="E40" s="115">
        <v>-583235</v>
      </c>
      <c r="F40" s="47">
        <f t="shared" si="4"/>
        <v>55474585</v>
      </c>
      <c r="G40" s="53"/>
      <c r="H40" s="88"/>
      <c r="I40" s="88"/>
      <c r="J40" s="88"/>
      <c r="K40" s="88"/>
      <c r="L40" s="88"/>
    </row>
    <row r="41" spans="1:12" s="110" customFormat="1" ht="22.9" customHeight="1" x14ac:dyDescent="0.2">
      <c r="A41" s="148"/>
      <c r="B41" s="149"/>
      <c r="C41" s="133" t="s">
        <v>110</v>
      </c>
      <c r="D41" s="150">
        <v>33561696</v>
      </c>
      <c r="E41" s="151">
        <v>-625700</v>
      </c>
      <c r="F41" s="150">
        <f>D41+E41</f>
        <v>32935996</v>
      </c>
      <c r="G41" s="53"/>
      <c r="H41" s="111"/>
      <c r="I41" s="111"/>
      <c r="J41" s="111"/>
      <c r="K41" s="111"/>
      <c r="L41" s="111"/>
    </row>
    <row r="42" spans="1:12" s="110" customFormat="1" ht="138.6" customHeight="1" x14ac:dyDescent="0.2">
      <c r="A42" s="117" t="s">
        <v>111</v>
      </c>
      <c r="B42" s="117" t="s">
        <v>112</v>
      </c>
      <c r="C42" s="119" t="s">
        <v>113</v>
      </c>
      <c r="D42" s="116">
        <v>12167341</v>
      </c>
      <c r="E42" s="115">
        <v>-300000</v>
      </c>
      <c r="F42" s="116">
        <f t="shared" ref="F42" si="6">D42+E42</f>
        <v>11867341</v>
      </c>
      <c r="G42" s="53"/>
      <c r="H42" s="111"/>
      <c r="I42" s="111"/>
      <c r="J42" s="111"/>
      <c r="K42" s="111"/>
      <c r="L42" s="111"/>
    </row>
    <row r="43" spans="1:12" s="110" customFormat="1" ht="23.45" customHeight="1" x14ac:dyDescent="0.2">
      <c r="A43" s="148"/>
      <c r="B43" s="149"/>
      <c r="C43" s="133" t="s">
        <v>110</v>
      </c>
      <c r="D43" s="150">
        <v>7898614</v>
      </c>
      <c r="E43" s="151">
        <v>-245900</v>
      </c>
      <c r="F43" s="150">
        <f>D43+E43</f>
        <v>7652714</v>
      </c>
      <c r="G43" s="53"/>
      <c r="H43" s="111"/>
      <c r="I43" s="111"/>
      <c r="J43" s="111"/>
      <c r="K43" s="111"/>
      <c r="L43" s="111"/>
    </row>
    <row r="44" spans="1:12" s="110" customFormat="1" ht="70.150000000000006" customHeight="1" x14ac:dyDescent="0.2">
      <c r="A44" s="117" t="s">
        <v>92</v>
      </c>
      <c r="B44" s="117" t="s">
        <v>93</v>
      </c>
      <c r="C44" s="120" t="s">
        <v>94</v>
      </c>
      <c r="D44" s="116">
        <v>137792927</v>
      </c>
      <c r="E44" s="115">
        <v>-3943500</v>
      </c>
      <c r="F44" s="116">
        <f t="shared" ref="F44" si="7">D44+E44</f>
        <v>133849427</v>
      </c>
      <c r="G44" s="112"/>
      <c r="H44" s="111"/>
      <c r="I44" s="111"/>
      <c r="J44" s="111"/>
      <c r="K44" s="111"/>
      <c r="L44" s="111"/>
    </row>
    <row r="45" spans="1:12" s="110" customFormat="1" ht="22.15" customHeight="1" x14ac:dyDescent="0.2">
      <c r="A45" s="148"/>
      <c r="B45" s="149"/>
      <c r="C45" s="133" t="s">
        <v>110</v>
      </c>
      <c r="D45" s="150">
        <v>81881732</v>
      </c>
      <c r="E45" s="151">
        <v>-3744305</v>
      </c>
      <c r="F45" s="150">
        <f t="shared" ref="F45:F49" si="8">D45+E45</f>
        <v>78137427</v>
      </c>
      <c r="G45" s="112"/>
      <c r="H45" s="111"/>
      <c r="I45" s="111"/>
      <c r="J45" s="111"/>
      <c r="K45" s="111"/>
      <c r="L45" s="111"/>
    </row>
    <row r="46" spans="1:12" s="110" customFormat="1" ht="40.15" customHeight="1" x14ac:dyDescent="0.2">
      <c r="A46" s="117" t="s">
        <v>115</v>
      </c>
      <c r="B46" s="117" t="s">
        <v>116</v>
      </c>
      <c r="C46" s="119" t="s">
        <v>114</v>
      </c>
      <c r="D46" s="109">
        <v>12248391</v>
      </c>
      <c r="E46" s="93">
        <v>412655</v>
      </c>
      <c r="F46" s="109">
        <f t="shared" si="8"/>
        <v>12661046</v>
      </c>
      <c r="G46" s="112"/>
      <c r="H46" s="111"/>
      <c r="I46" s="111"/>
      <c r="J46" s="111"/>
      <c r="K46" s="111"/>
      <c r="L46" s="111"/>
    </row>
    <row r="47" spans="1:12" s="110" customFormat="1" ht="19.899999999999999" customHeight="1" x14ac:dyDescent="0.2">
      <c r="A47" s="148"/>
      <c r="B47" s="149"/>
      <c r="C47" s="133" t="s">
        <v>110</v>
      </c>
      <c r="D47" s="150">
        <v>9120678</v>
      </c>
      <c r="E47" s="151">
        <v>314505</v>
      </c>
      <c r="F47" s="150">
        <f t="shared" si="8"/>
        <v>9435183</v>
      </c>
      <c r="G47" s="112"/>
      <c r="H47" s="111"/>
      <c r="I47" s="111"/>
      <c r="J47" s="111"/>
      <c r="K47" s="111"/>
      <c r="L47" s="111"/>
    </row>
    <row r="48" spans="1:12" s="110" customFormat="1" ht="40.9" customHeight="1" x14ac:dyDescent="0.2">
      <c r="A48" s="117" t="s">
        <v>118</v>
      </c>
      <c r="B48" s="117" t="s">
        <v>119</v>
      </c>
      <c r="C48" s="119" t="s">
        <v>117</v>
      </c>
      <c r="D48" s="109">
        <v>42732313</v>
      </c>
      <c r="E48" s="93">
        <v>1880050</v>
      </c>
      <c r="F48" s="109">
        <f t="shared" si="8"/>
        <v>44612363</v>
      </c>
      <c r="G48" s="112"/>
      <c r="H48" s="111"/>
      <c r="I48" s="111"/>
      <c r="J48" s="111"/>
      <c r="K48" s="111"/>
      <c r="L48" s="111"/>
    </row>
    <row r="49" spans="1:12" s="110" customFormat="1" ht="22.9" customHeight="1" x14ac:dyDescent="0.2">
      <c r="A49" s="148"/>
      <c r="B49" s="149"/>
      <c r="C49" s="133" t="s">
        <v>110</v>
      </c>
      <c r="D49" s="150">
        <v>31878882</v>
      </c>
      <c r="E49" s="151">
        <v>1564300</v>
      </c>
      <c r="F49" s="150">
        <f t="shared" si="8"/>
        <v>33443182</v>
      </c>
      <c r="G49" s="112"/>
      <c r="H49" s="111"/>
      <c r="I49" s="111"/>
      <c r="J49" s="111"/>
      <c r="K49" s="111"/>
      <c r="L49" s="111"/>
    </row>
    <row r="50" spans="1:12" ht="40.15" customHeight="1" x14ac:dyDescent="0.2">
      <c r="A50" s="94" t="s">
        <v>19</v>
      </c>
      <c r="B50" s="94" t="s">
        <v>18</v>
      </c>
      <c r="C50" s="120" t="s">
        <v>17</v>
      </c>
      <c r="D50" s="116">
        <v>44183384</v>
      </c>
      <c r="E50" s="115">
        <v>1089900</v>
      </c>
      <c r="F50" s="47">
        <f t="shared" ref="F50:F53" si="9">D50+E50</f>
        <v>45273284</v>
      </c>
      <c r="G50" s="7"/>
      <c r="H50" s="7"/>
      <c r="I50" s="2"/>
      <c r="J50" s="2"/>
      <c r="K50" s="2"/>
      <c r="L50" s="2"/>
    </row>
    <row r="51" spans="1:12" s="110" customFormat="1" ht="37.15" customHeight="1" x14ac:dyDescent="0.2">
      <c r="A51" s="117" t="s">
        <v>121</v>
      </c>
      <c r="B51" s="117" t="s">
        <v>122</v>
      </c>
      <c r="C51" s="119" t="s">
        <v>120</v>
      </c>
      <c r="D51" s="109">
        <v>2376268</v>
      </c>
      <c r="E51" s="93">
        <v>-250000</v>
      </c>
      <c r="F51" s="116">
        <f t="shared" si="9"/>
        <v>2126268</v>
      </c>
      <c r="G51" s="112"/>
      <c r="H51" s="112"/>
      <c r="I51" s="111"/>
      <c r="J51" s="111"/>
      <c r="K51" s="111"/>
      <c r="L51" s="111"/>
    </row>
    <row r="52" spans="1:12" s="110" customFormat="1" ht="21" customHeight="1" x14ac:dyDescent="0.2">
      <c r="A52" s="148"/>
      <c r="B52" s="149"/>
      <c r="C52" s="133" t="s">
        <v>110</v>
      </c>
      <c r="D52" s="150">
        <v>1306990</v>
      </c>
      <c r="E52" s="151">
        <v>-205000</v>
      </c>
      <c r="F52" s="150">
        <f>D52+E52</f>
        <v>1101990</v>
      </c>
      <c r="G52" s="112"/>
      <c r="H52" s="112"/>
      <c r="I52" s="111"/>
      <c r="J52" s="111"/>
      <c r="K52" s="111"/>
      <c r="L52" s="111"/>
    </row>
    <row r="53" spans="1:12" s="87" customFormat="1" ht="53.45" customHeight="1" x14ac:dyDescent="0.2">
      <c r="A53" s="94" t="s">
        <v>50</v>
      </c>
      <c r="B53" s="94" t="s">
        <v>51</v>
      </c>
      <c r="C53" s="102" t="s">
        <v>49</v>
      </c>
      <c r="D53" s="109">
        <v>83536400</v>
      </c>
      <c r="E53" s="93">
        <v>-603742</v>
      </c>
      <c r="F53" s="47">
        <f t="shared" si="9"/>
        <v>82932658</v>
      </c>
      <c r="G53" s="80"/>
      <c r="H53" s="80"/>
      <c r="I53" s="88"/>
      <c r="J53" s="88"/>
      <c r="K53" s="88"/>
      <c r="L53" s="88"/>
    </row>
    <row r="54" spans="1:12" s="110" customFormat="1" ht="22.15" customHeight="1" x14ac:dyDescent="0.2">
      <c r="A54" s="117"/>
      <c r="B54" s="101"/>
      <c r="C54" s="133" t="s">
        <v>110</v>
      </c>
      <c r="D54" s="150">
        <v>47379595</v>
      </c>
      <c r="E54" s="151">
        <v>-162305</v>
      </c>
      <c r="F54" s="150">
        <f>D54+E54</f>
        <v>47217290</v>
      </c>
      <c r="G54" s="112"/>
      <c r="H54" s="112"/>
      <c r="I54" s="111"/>
      <c r="J54" s="111"/>
      <c r="K54" s="111"/>
      <c r="L54" s="111"/>
    </row>
    <row r="55" spans="1:12" s="110" customFormat="1" ht="22.9" customHeight="1" x14ac:dyDescent="0.2">
      <c r="A55" s="148"/>
      <c r="B55" s="149"/>
      <c r="C55" s="133" t="s">
        <v>109</v>
      </c>
      <c r="D55" s="150">
        <v>17630935</v>
      </c>
      <c r="E55" s="151">
        <v>-415230</v>
      </c>
      <c r="F55" s="150">
        <f>D55+E55</f>
        <v>17215705</v>
      </c>
      <c r="G55" s="112"/>
      <c r="H55" s="112"/>
      <c r="I55" s="111"/>
      <c r="J55" s="111"/>
      <c r="K55" s="111"/>
      <c r="L55" s="111"/>
    </row>
    <row r="56" spans="1:12" ht="39" customHeight="1" x14ac:dyDescent="0.2">
      <c r="A56" s="106" t="s">
        <v>20</v>
      </c>
      <c r="B56" s="91"/>
      <c r="C56" s="91" t="s">
        <v>11</v>
      </c>
      <c r="D56" s="108">
        <f>D57</f>
        <v>813885760.88</v>
      </c>
      <c r="E56" s="89">
        <f>E57</f>
        <v>27602318</v>
      </c>
      <c r="F56" s="108">
        <f t="shared" ref="F56:F147" si="10">D56+E56</f>
        <v>841488078.88</v>
      </c>
      <c r="G56" s="53"/>
      <c r="H56" s="2"/>
      <c r="I56" s="2"/>
      <c r="J56" s="2"/>
      <c r="K56" s="2"/>
      <c r="L56" s="2"/>
    </row>
    <row r="57" spans="1:12" ht="45.6" customHeight="1" x14ac:dyDescent="0.2">
      <c r="A57" s="106" t="s">
        <v>21</v>
      </c>
      <c r="B57" s="91"/>
      <c r="C57" s="91" t="s">
        <v>11</v>
      </c>
      <c r="D57" s="108">
        <v>813885760.88</v>
      </c>
      <c r="E57" s="89">
        <f>SUM(E58:E64)</f>
        <v>27602318</v>
      </c>
      <c r="F57" s="108">
        <f t="shared" si="10"/>
        <v>841488078.88</v>
      </c>
      <c r="G57" s="74"/>
      <c r="H57" s="74"/>
      <c r="I57" s="2"/>
      <c r="J57" s="2"/>
      <c r="K57" s="2"/>
      <c r="L57" s="2"/>
    </row>
    <row r="58" spans="1:12" s="87" customFormat="1" ht="40.9" customHeight="1" x14ac:dyDescent="0.2">
      <c r="A58" s="94" t="s">
        <v>52</v>
      </c>
      <c r="B58" s="94" t="s">
        <v>53</v>
      </c>
      <c r="C58" s="120" t="s">
        <v>54</v>
      </c>
      <c r="D58" s="109">
        <v>585749366</v>
      </c>
      <c r="E58" s="93">
        <f>296100+430000+21630000+11218</f>
        <v>22367318</v>
      </c>
      <c r="F58" s="47">
        <f t="shared" ref="F58:F62" si="11">D58+E58</f>
        <v>608116684</v>
      </c>
      <c r="G58" s="112" t="s">
        <v>138</v>
      </c>
      <c r="H58" s="112" t="s">
        <v>139</v>
      </c>
      <c r="I58" s="88"/>
      <c r="J58" s="88"/>
      <c r="K58" s="88"/>
      <c r="L58" s="88"/>
    </row>
    <row r="59" spans="1:12" s="87" customFormat="1" ht="55.9" customHeight="1" x14ac:dyDescent="0.2">
      <c r="A59" s="94" t="s">
        <v>60</v>
      </c>
      <c r="B59" s="94" t="s">
        <v>55</v>
      </c>
      <c r="C59" s="120" t="s">
        <v>56</v>
      </c>
      <c r="D59" s="109">
        <v>72354376</v>
      </c>
      <c r="E59" s="93">
        <v>1950000</v>
      </c>
      <c r="F59" s="47">
        <f t="shared" si="11"/>
        <v>74304376</v>
      </c>
      <c r="G59" s="86"/>
      <c r="H59" s="86"/>
      <c r="I59" s="88"/>
      <c r="J59" s="88"/>
      <c r="K59" s="88"/>
      <c r="L59" s="88"/>
    </row>
    <row r="60" spans="1:12" s="110" customFormat="1" ht="55.9" customHeight="1" x14ac:dyDescent="0.2">
      <c r="A60" s="117" t="s">
        <v>82</v>
      </c>
      <c r="B60" s="117" t="s">
        <v>83</v>
      </c>
      <c r="C60" s="120" t="s">
        <v>84</v>
      </c>
      <c r="D60" s="109">
        <v>9716231</v>
      </c>
      <c r="E60" s="93">
        <v>200000</v>
      </c>
      <c r="F60" s="116">
        <f t="shared" ref="F60" si="12">D60+E60</f>
        <v>9916231</v>
      </c>
      <c r="G60" s="86"/>
      <c r="H60" s="86"/>
      <c r="I60" s="111"/>
      <c r="J60" s="111"/>
      <c r="K60" s="111"/>
      <c r="L60" s="111"/>
    </row>
    <row r="61" spans="1:12" s="110" customFormat="1" ht="37.9" customHeight="1" x14ac:dyDescent="0.2">
      <c r="A61" s="117" t="s">
        <v>123</v>
      </c>
      <c r="B61" s="117" t="s">
        <v>124</v>
      </c>
      <c r="C61" s="119" t="s">
        <v>125</v>
      </c>
      <c r="D61" s="109">
        <v>37338887</v>
      </c>
      <c r="E61" s="93">
        <v>1640000</v>
      </c>
      <c r="F61" s="116">
        <f t="shared" ref="F61" si="13">D61+E61</f>
        <v>38978887</v>
      </c>
      <c r="G61" s="86"/>
      <c r="H61" s="86"/>
      <c r="I61" s="111"/>
      <c r="J61" s="111"/>
      <c r="K61" s="111"/>
      <c r="L61" s="111"/>
    </row>
    <row r="62" spans="1:12" s="87" customFormat="1" ht="75" customHeight="1" x14ac:dyDescent="0.2">
      <c r="A62" s="94" t="s">
        <v>57</v>
      </c>
      <c r="B62" s="94" t="s">
        <v>58</v>
      </c>
      <c r="C62" s="120" t="s">
        <v>59</v>
      </c>
      <c r="D62" s="109">
        <v>53439314</v>
      </c>
      <c r="E62" s="93">
        <v>-75000</v>
      </c>
      <c r="F62" s="47">
        <f t="shared" si="11"/>
        <v>53364314</v>
      </c>
      <c r="G62" s="86"/>
      <c r="H62" s="86"/>
      <c r="I62" s="88"/>
      <c r="J62" s="88"/>
      <c r="K62" s="88"/>
      <c r="L62" s="88"/>
    </row>
    <row r="63" spans="1:12" s="110" customFormat="1" ht="65.45" customHeight="1" x14ac:dyDescent="0.2">
      <c r="A63" s="117" t="s">
        <v>135</v>
      </c>
      <c r="B63" s="117" t="s">
        <v>136</v>
      </c>
      <c r="C63" s="119" t="s">
        <v>137</v>
      </c>
      <c r="D63" s="109">
        <v>2720759</v>
      </c>
      <c r="E63" s="93">
        <v>120000</v>
      </c>
      <c r="F63" s="116">
        <f t="shared" ref="F63" si="14">D63+E63</f>
        <v>2840759</v>
      </c>
      <c r="G63" s="86"/>
      <c r="H63" s="86"/>
      <c r="I63" s="111"/>
      <c r="J63" s="111"/>
      <c r="K63" s="111"/>
      <c r="L63" s="111"/>
    </row>
    <row r="64" spans="1:12" ht="62.45" customHeight="1" x14ac:dyDescent="0.2">
      <c r="A64" s="94" t="s">
        <v>69</v>
      </c>
      <c r="B64" s="94" t="s">
        <v>70</v>
      </c>
      <c r="C64" s="120" t="s">
        <v>71</v>
      </c>
      <c r="D64" s="109">
        <v>16243831.880000001</v>
      </c>
      <c r="E64" s="93">
        <v>1400000</v>
      </c>
      <c r="F64" s="47">
        <f t="shared" si="10"/>
        <v>17643831.880000003</v>
      </c>
      <c r="G64" s="73"/>
      <c r="H64" s="73"/>
      <c r="I64" s="2"/>
      <c r="J64" s="2"/>
      <c r="K64" s="2"/>
      <c r="L64" s="2"/>
    </row>
    <row r="65" spans="1:12" s="110" customFormat="1" ht="49.15" customHeight="1" x14ac:dyDescent="0.2">
      <c r="A65" s="106" t="s">
        <v>73</v>
      </c>
      <c r="B65" s="91"/>
      <c r="C65" s="91" t="str">
        <f>C66</f>
        <v>Департамент соціальної політики виконкому Криворізької міської ради</v>
      </c>
      <c r="D65" s="108">
        <f>D66</f>
        <v>634847946</v>
      </c>
      <c r="E65" s="89">
        <f>E66</f>
        <v>-15404400</v>
      </c>
      <c r="F65" s="108">
        <f t="shared" ref="F65:F69" si="15">D65+E65</f>
        <v>619443546</v>
      </c>
      <c r="G65" s="73"/>
      <c r="H65" s="73"/>
      <c r="I65" s="111"/>
      <c r="J65" s="111"/>
      <c r="K65" s="111"/>
      <c r="L65" s="111"/>
    </row>
    <row r="66" spans="1:12" s="110" customFormat="1" ht="48.6" customHeight="1" x14ac:dyDescent="0.2">
      <c r="A66" s="106" t="s">
        <v>74</v>
      </c>
      <c r="B66" s="91"/>
      <c r="C66" s="91" t="s">
        <v>72</v>
      </c>
      <c r="D66" s="108">
        <f>6817100+3739344+624242202+49300</f>
        <v>634847946</v>
      </c>
      <c r="E66" s="89">
        <f>E67+E68+E69+E73</f>
        <v>-15404400</v>
      </c>
      <c r="F66" s="108">
        <f t="shared" si="15"/>
        <v>619443546</v>
      </c>
      <c r="G66" s="73"/>
      <c r="H66" s="73"/>
      <c r="I66" s="111"/>
      <c r="J66" s="111"/>
      <c r="K66" s="111"/>
      <c r="L66" s="111"/>
    </row>
    <row r="67" spans="1:12" s="110" customFormat="1" ht="66.599999999999994" customHeight="1" x14ac:dyDescent="0.2">
      <c r="A67" s="117" t="s">
        <v>130</v>
      </c>
      <c r="B67" s="101" t="s">
        <v>131</v>
      </c>
      <c r="C67" s="152" t="s">
        <v>128</v>
      </c>
      <c r="D67" s="109">
        <v>8601000</v>
      </c>
      <c r="E67" s="93">
        <v>331200</v>
      </c>
      <c r="F67" s="116">
        <f t="shared" si="15"/>
        <v>8932200</v>
      </c>
      <c r="G67" s="73"/>
      <c r="H67" s="73"/>
      <c r="I67" s="111"/>
      <c r="J67" s="111"/>
      <c r="K67" s="111"/>
      <c r="L67" s="111"/>
    </row>
    <row r="68" spans="1:12" s="110" customFormat="1" ht="69" customHeight="1" x14ac:dyDescent="0.2">
      <c r="A68" s="117" t="s">
        <v>132</v>
      </c>
      <c r="B68" s="101" t="s">
        <v>133</v>
      </c>
      <c r="C68" s="152" t="s">
        <v>129</v>
      </c>
      <c r="D68" s="109">
        <v>112005900</v>
      </c>
      <c r="E68" s="93">
        <v>-15745600</v>
      </c>
      <c r="F68" s="116">
        <f t="shared" si="15"/>
        <v>96260300</v>
      </c>
      <c r="G68" s="73"/>
      <c r="H68" s="73"/>
      <c r="I68" s="111"/>
      <c r="J68" s="111"/>
      <c r="K68" s="111"/>
      <c r="L68" s="111"/>
    </row>
    <row r="69" spans="1:12" s="110" customFormat="1" ht="133.15" customHeight="1" x14ac:dyDescent="0.2">
      <c r="A69" s="117" t="s">
        <v>126</v>
      </c>
      <c r="B69" s="101" t="s">
        <v>127</v>
      </c>
      <c r="C69" s="152" t="s">
        <v>134</v>
      </c>
      <c r="D69" s="109">
        <v>2334900</v>
      </c>
      <c r="E69" s="93">
        <f>SUM(E71:E72)</f>
        <v>0</v>
      </c>
      <c r="F69" s="116">
        <f t="shared" si="15"/>
        <v>2334900</v>
      </c>
      <c r="G69" s="73"/>
      <c r="H69" s="73"/>
      <c r="I69" s="111"/>
      <c r="J69" s="111"/>
      <c r="K69" s="111"/>
      <c r="L69" s="111"/>
    </row>
    <row r="70" spans="1:12" s="110" customFormat="1" ht="35.450000000000003" customHeight="1" x14ac:dyDescent="0.2">
      <c r="A70" s="101"/>
      <c r="B70" s="135"/>
      <c r="C70" s="90" t="s">
        <v>78</v>
      </c>
      <c r="D70" s="116"/>
      <c r="E70" s="143"/>
      <c r="F70" s="116"/>
      <c r="G70" s="73"/>
      <c r="H70" s="73"/>
      <c r="I70" s="111"/>
      <c r="J70" s="111"/>
      <c r="K70" s="111"/>
      <c r="L70" s="111"/>
    </row>
    <row r="71" spans="1:12" s="110" customFormat="1" ht="26.45" customHeight="1" x14ac:dyDescent="0.2">
      <c r="A71" s="101"/>
      <c r="B71" s="135"/>
      <c r="C71" s="136" t="s">
        <v>79</v>
      </c>
      <c r="D71" s="118">
        <v>1020400</v>
      </c>
      <c r="E71" s="92">
        <v>-20000</v>
      </c>
      <c r="F71" s="118">
        <f t="shared" ref="F71:F103" si="16">D71+E71</f>
        <v>1000400</v>
      </c>
      <c r="G71" s="73"/>
      <c r="H71" s="73"/>
      <c r="I71" s="111"/>
      <c r="J71" s="111"/>
      <c r="K71" s="111"/>
      <c r="L71" s="111"/>
    </row>
    <row r="72" spans="1:12" s="110" customFormat="1" ht="22.15" customHeight="1" x14ac:dyDescent="0.2">
      <c r="A72" s="101"/>
      <c r="B72" s="135"/>
      <c r="C72" s="136" t="s">
        <v>80</v>
      </c>
      <c r="D72" s="118">
        <v>113500</v>
      </c>
      <c r="E72" s="92">
        <v>20000</v>
      </c>
      <c r="F72" s="118">
        <f t="shared" si="16"/>
        <v>133500</v>
      </c>
      <c r="G72" s="73"/>
      <c r="H72" s="73"/>
      <c r="I72" s="111"/>
      <c r="J72" s="111"/>
      <c r="K72" s="111"/>
      <c r="L72" s="111"/>
    </row>
    <row r="73" spans="1:12" s="110" customFormat="1" ht="36.6" customHeight="1" x14ac:dyDescent="0.2">
      <c r="A73" s="101" t="s">
        <v>165</v>
      </c>
      <c r="B73" s="135" t="s">
        <v>166</v>
      </c>
      <c r="C73" s="102" t="s">
        <v>167</v>
      </c>
      <c r="D73" s="109">
        <v>324672</v>
      </c>
      <c r="E73" s="93">
        <f>E74</f>
        <v>10000</v>
      </c>
      <c r="F73" s="109">
        <f>D73+E73</f>
        <v>334672</v>
      </c>
      <c r="G73" s="73"/>
      <c r="H73" s="73"/>
      <c r="I73" s="111"/>
      <c r="J73" s="111"/>
      <c r="K73" s="111"/>
      <c r="L73" s="111"/>
    </row>
    <row r="74" spans="1:12" s="110" customFormat="1" ht="111" customHeight="1" x14ac:dyDescent="0.2">
      <c r="A74" s="101"/>
      <c r="B74" s="135"/>
      <c r="C74" s="137" t="s">
        <v>168</v>
      </c>
      <c r="D74" s="126">
        <v>67000</v>
      </c>
      <c r="E74" s="134">
        <f>E75</f>
        <v>10000</v>
      </c>
      <c r="F74" s="126">
        <f>D74+E74</f>
        <v>77000</v>
      </c>
      <c r="G74" s="73"/>
      <c r="H74" s="73"/>
      <c r="I74" s="111"/>
      <c r="J74" s="111"/>
      <c r="K74" s="111"/>
      <c r="L74" s="111"/>
    </row>
    <row r="75" spans="1:12" s="110" customFormat="1" ht="41.45" customHeight="1" x14ac:dyDescent="0.2">
      <c r="A75" s="101"/>
      <c r="B75" s="135"/>
      <c r="C75" s="137" t="s">
        <v>250</v>
      </c>
      <c r="D75" s="126">
        <v>0</v>
      </c>
      <c r="E75" s="134">
        <f>10000</f>
        <v>10000</v>
      </c>
      <c r="F75" s="126">
        <f>D75+E75</f>
        <v>10000</v>
      </c>
      <c r="G75" s="73" t="s">
        <v>211</v>
      </c>
      <c r="H75" s="73"/>
      <c r="I75" s="111"/>
      <c r="J75" s="111"/>
      <c r="K75" s="111"/>
      <c r="L75" s="111"/>
    </row>
    <row r="76" spans="1:12" s="110" customFormat="1" ht="44.45" customHeight="1" x14ac:dyDescent="0.2">
      <c r="A76" s="106" t="s">
        <v>143</v>
      </c>
      <c r="B76" s="91"/>
      <c r="C76" s="91" t="str">
        <f>C77</f>
        <v>Служба у справах дітей виконкому Криворізької міської ради</v>
      </c>
      <c r="D76" s="108">
        <f>D77</f>
        <v>15874700</v>
      </c>
      <c r="E76" s="89">
        <f>E77</f>
        <v>0</v>
      </c>
      <c r="F76" s="108">
        <f t="shared" si="16"/>
        <v>15874700</v>
      </c>
      <c r="G76" s="73"/>
      <c r="H76" s="73"/>
      <c r="I76" s="111"/>
      <c r="J76" s="111"/>
      <c r="K76" s="111"/>
      <c r="L76" s="111"/>
    </row>
    <row r="77" spans="1:12" s="110" customFormat="1" ht="45" customHeight="1" x14ac:dyDescent="0.2">
      <c r="A77" s="106" t="s">
        <v>142</v>
      </c>
      <c r="B77" s="91"/>
      <c r="C77" s="156" t="s">
        <v>144</v>
      </c>
      <c r="D77" s="108">
        <v>15874700</v>
      </c>
      <c r="E77" s="89">
        <f>E78</f>
        <v>0</v>
      </c>
      <c r="F77" s="108">
        <f t="shared" si="16"/>
        <v>15874700</v>
      </c>
      <c r="G77" s="73"/>
      <c r="H77" s="73"/>
      <c r="I77" s="111"/>
      <c r="J77" s="111"/>
      <c r="K77" s="111"/>
      <c r="L77" s="111"/>
    </row>
    <row r="78" spans="1:12" s="110" customFormat="1" ht="118.9" customHeight="1" x14ac:dyDescent="0.2">
      <c r="A78" s="117" t="s">
        <v>145</v>
      </c>
      <c r="B78" s="101" t="s">
        <v>146</v>
      </c>
      <c r="C78" s="119" t="s">
        <v>147</v>
      </c>
      <c r="D78" s="109">
        <v>15707400</v>
      </c>
      <c r="E78" s="93">
        <v>0</v>
      </c>
      <c r="F78" s="116">
        <f t="shared" si="16"/>
        <v>15707400</v>
      </c>
      <c r="G78" s="73"/>
      <c r="H78" s="73"/>
      <c r="I78" s="111"/>
      <c r="J78" s="111"/>
      <c r="K78" s="111"/>
      <c r="L78" s="111"/>
    </row>
    <row r="79" spans="1:12" s="110" customFormat="1" ht="25.15" customHeight="1" x14ac:dyDescent="0.2">
      <c r="A79" s="117"/>
      <c r="B79" s="101"/>
      <c r="C79" s="133" t="s">
        <v>110</v>
      </c>
      <c r="D79" s="150">
        <v>9070029</v>
      </c>
      <c r="E79" s="151">
        <v>-47970</v>
      </c>
      <c r="F79" s="157">
        <f t="shared" si="16"/>
        <v>9022059</v>
      </c>
      <c r="G79" s="73"/>
      <c r="H79" s="73"/>
      <c r="I79" s="111"/>
      <c r="J79" s="111"/>
      <c r="K79" s="111"/>
      <c r="L79" s="111"/>
    </row>
    <row r="80" spans="1:12" s="110" customFormat="1" ht="45.6" customHeight="1" x14ac:dyDescent="0.2">
      <c r="A80" s="107">
        <v>1000000</v>
      </c>
      <c r="B80" s="91"/>
      <c r="C80" s="91" t="str">
        <f>C81</f>
        <v>Управління культури виконкому Криворізької міської ради</v>
      </c>
      <c r="D80" s="108">
        <f>D81</f>
        <v>237552860</v>
      </c>
      <c r="E80" s="89">
        <f>E81</f>
        <v>-1424270</v>
      </c>
      <c r="F80" s="108">
        <f t="shared" si="16"/>
        <v>236128590</v>
      </c>
      <c r="G80" s="73"/>
      <c r="H80" s="73"/>
      <c r="I80" s="111"/>
      <c r="J80" s="111"/>
      <c r="K80" s="111"/>
      <c r="L80" s="111"/>
    </row>
    <row r="81" spans="1:12" s="110" customFormat="1" ht="48" customHeight="1" x14ac:dyDescent="0.2">
      <c r="A81" s="107">
        <v>1010000</v>
      </c>
      <c r="B81" s="91"/>
      <c r="C81" s="156" t="s">
        <v>148</v>
      </c>
      <c r="D81" s="108">
        <v>237552860</v>
      </c>
      <c r="E81" s="89">
        <f>E84+E86+E87+E90+E92+E95</f>
        <v>-1424270</v>
      </c>
      <c r="F81" s="108">
        <f t="shared" si="16"/>
        <v>236128590</v>
      </c>
      <c r="G81" s="73"/>
      <c r="H81" s="73"/>
      <c r="I81" s="111"/>
      <c r="J81" s="111"/>
      <c r="K81" s="111"/>
      <c r="L81" s="111"/>
    </row>
    <row r="82" spans="1:12" s="110" customFormat="1" ht="19.149999999999999" customHeight="1" x14ac:dyDescent="0.2">
      <c r="A82" s="107"/>
      <c r="B82" s="91"/>
      <c r="C82" s="84" t="s">
        <v>110</v>
      </c>
      <c r="D82" s="138">
        <v>134316186</v>
      </c>
      <c r="E82" s="82">
        <f>E85+E88+E91+E93</f>
        <v>542527</v>
      </c>
      <c r="F82" s="138">
        <f>D82+E82</f>
        <v>134858713</v>
      </c>
      <c r="G82" s="73"/>
      <c r="H82" s="73"/>
      <c r="I82" s="111"/>
      <c r="J82" s="111"/>
      <c r="K82" s="111"/>
      <c r="L82" s="111"/>
    </row>
    <row r="83" spans="1:12" s="110" customFormat="1" ht="22.15" customHeight="1" x14ac:dyDescent="0.2">
      <c r="A83" s="107"/>
      <c r="B83" s="91"/>
      <c r="C83" s="84" t="s">
        <v>109</v>
      </c>
      <c r="D83" s="138">
        <v>14571384</v>
      </c>
      <c r="E83" s="82">
        <f>E89+E94</f>
        <v>-560000</v>
      </c>
      <c r="F83" s="138">
        <f>D83+E83</f>
        <v>14011384</v>
      </c>
      <c r="G83" s="73"/>
      <c r="H83" s="73"/>
      <c r="I83" s="111"/>
      <c r="J83" s="111"/>
      <c r="K83" s="111"/>
      <c r="L83" s="111"/>
    </row>
    <row r="84" spans="1:12" s="110" customFormat="1" ht="96.6" customHeight="1" x14ac:dyDescent="0.2">
      <c r="A84" s="117" t="s">
        <v>173</v>
      </c>
      <c r="B84" s="101" t="s">
        <v>174</v>
      </c>
      <c r="C84" s="119" t="s">
        <v>172</v>
      </c>
      <c r="D84" s="109">
        <v>106214216</v>
      </c>
      <c r="E84" s="93">
        <v>1356400</v>
      </c>
      <c r="F84" s="116">
        <f t="shared" ref="F84:F92" si="17">D84+E84</f>
        <v>107570616</v>
      </c>
      <c r="G84" s="73"/>
      <c r="H84" s="73"/>
      <c r="I84" s="111"/>
      <c r="J84" s="111"/>
      <c r="K84" s="111"/>
      <c r="L84" s="111"/>
    </row>
    <row r="85" spans="1:12" s="110" customFormat="1" ht="23.45" customHeight="1" x14ac:dyDescent="0.2">
      <c r="A85" s="148"/>
      <c r="B85" s="149"/>
      <c r="C85" s="133" t="s">
        <v>110</v>
      </c>
      <c r="D85" s="150">
        <v>82737905</v>
      </c>
      <c r="E85" s="151">
        <v>1176127</v>
      </c>
      <c r="F85" s="150">
        <f>D85+E85</f>
        <v>83914032</v>
      </c>
      <c r="G85" s="73"/>
      <c r="H85" s="73"/>
      <c r="I85" s="111"/>
      <c r="J85" s="111"/>
      <c r="K85" s="111"/>
      <c r="L85" s="111"/>
    </row>
    <row r="86" spans="1:12" s="110" customFormat="1" ht="21.6" customHeight="1" x14ac:dyDescent="0.2">
      <c r="A86" s="117" t="s">
        <v>198</v>
      </c>
      <c r="B86" s="101" t="s">
        <v>199</v>
      </c>
      <c r="C86" s="119" t="s">
        <v>200</v>
      </c>
      <c r="D86" s="109">
        <v>26518217</v>
      </c>
      <c r="E86" s="93">
        <v>-840470</v>
      </c>
      <c r="F86" s="116">
        <f t="shared" si="17"/>
        <v>25677747</v>
      </c>
      <c r="G86" s="73" t="s">
        <v>209</v>
      </c>
      <c r="H86" s="73"/>
      <c r="I86" s="111"/>
      <c r="J86" s="111"/>
      <c r="K86" s="111"/>
      <c r="L86" s="111"/>
    </row>
    <row r="87" spans="1:12" s="110" customFormat="1" ht="21.6" customHeight="1" x14ac:dyDescent="0.2">
      <c r="A87" s="117" t="s">
        <v>177</v>
      </c>
      <c r="B87" s="101" t="s">
        <v>176</v>
      </c>
      <c r="C87" s="119" t="s">
        <v>175</v>
      </c>
      <c r="D87" s="109">
        <v>32129861</v>
      </c>
      <c r="E87" s="93">
        <v>-397800</v>
      </c>
      <c r="F87" s="116">
        <f t="shared" ref="F87" si="18">D87+E87</f>
        <v>31732061</v>
      </c>
      <c r="G87" s="73" t="s">
        <v>210</v>
      </c>
      <c r="H87" s="73"/>
      <c r="I87" s="111"/>
      <c r="J87" s="111"/>
      <c r="K87" s="111"/>
      <c r="L87" s="111"/>
    </row>
    <row r="88" spans="1:12" s="110" customFormat="1" ht="21.6" customHeight="1" x14ac:dyDescent="0.2">
      <c r="A88" s="117"/>
      <c r="B88" s="101"/>
      <c r="C88" s="133" t="s">
        <v>110</v>
      </c>
      <c r="D88" s="150">
        <v>21962837</v>
      </c>
      <c r="E88" s="151">
        <v>-170000</v>
      </c>
      <c r="F88" s="150">
        <f>D88+E88</f>
        <v>21792837</v>
      </c>
      <c r="G88" s="73"/>
      <c r="H88" s="73"/>
      <c r="I88" s="111"/>
      <c r="J88" s="111"/>
      <c r="K88" s="111"/>
      <c r="L88" s="111"/>
    </row>
    <row r="89" spans="1:12" s="110" customFormat="1" ht="21.6" customHeight="1" x14ac:dyDescent="0.2">
      <c r="A89" s="117"/>
      <c r="B89" s="101"/>
      <c r="C89" s="133" t="s">
        <v>109</v>
      </c>
      <c r="D89" s="150">
        <v>2999815</v>
      </c>
      <c r="E89" s="151">
        <v>-200000</v>
      </c>
      <c r="F89" s="150">
        <f>D89+E89</f>
        <v>2799815</v>
      </c>
      <c r="G89" s="73"/>
      <c r="H89" s="73"/>
      <c r="I89" s="111"/>
      <c r="J89" s="111"/>
      <c r="K89" s="111"/>
      <c r="L89" s="111"/>
    </row>
    <row r="90" spans="1:12" s="110" customFormat="1" ht="36" customHeight="1" x14ac:dyDescent="0.2">
      <c r="A90" s="117" t="s">
        <v>201</v>
      </c>
      <c r="B90" s="101" t="s">
        <v>202</v>
      </c>
      <c r="C90" s="119" t="s">
        <v>203</v>
      </c>
      <c r="D90" s="109">
        <v>5056040</v>
      </c>
      <c r="E90" s="93">
        <v>-129500</v>
      </c>
      <c r="F90" s="116">
        <f t="shared" si="17"/>
        <v>4926540</v>
      </c>
      <c r="G90" s="73"/>
      <c r="H90" s="73"/>
      <c r="I90" s="111"/>
      <c r="J90" s="111"/>
      <c r="K90" s="111"/>
      <c r="L90" s="111"/>
    </row>
    <row r="91" spans="1:12" s="110" customFormat="1" ht="21.6" customHeight="1" x14ac:dyDescent="0.2">
      <c r="A91" s="117"/>
      <c r="B91" s="101"/>
      <c r="C91" s="133" t="s">
        <v>110</v>
      </c>
      <c r="D91" s="150">
        <v>3014677</v>
      </c>
      <c r="E91" s="151">
        <v>-37800</v>
      </c>
      <c r="F91" s="150">
        <f>D91+E91</f>
        <v>2976877</v>
      </c>
      <c r="G91" s="73"/>
      <c r="H91" s="73"/>
      <c r="I91" s="111"/>
      <c r="J91" s="111"/>
      <c r="K91" s="111"/>
      <c r="L91" s="111"/>
    </row>
    <row r="92" spans="1:12" s="110" customFormat="1" ht="61.15" customHeight="1" x14ac:dyDescent="0.2">
      <c r="A92" s="117" t="s">
        <v>204</v>
      </c>
      <c r="B92" s="101" t="s">
        <v>205</v>
      </c>
      <c r="C92" s="119" t="s">
        <v>206</v>
      </c>
      <c r="D92" s="109">
        <v>42002356</v>
      </c>
      <c r="E92" s="93">
        <v>-814400</v>
      </c>
      <c r="F92" s="116">
        <f t="shared" si="17"/>
        <v>41187956</v>
      </c>
      <c r="G92" s="73"/>
      <c r="H92" s="73"/>
      <c r="I92" s="111"/>
      <c r="J92" s="111"/>
      <c r="K92" s="111"/>
      <c r="L92" s="111"/>
    </row>
    <row r="93" spans="1:12" s="110" customFormat="1" ht="25.15" customHeight="1" x14ac:dyDescent="0.2">
      <c r="A93" s="117"/>
      <c r="B93" s="101"/>
      <c r="C93" s="133" t="s">
        <v>110</v>
      </c>
      <c r="D93" s="150">
        <v>26600767</v>
      </c>
      <c r="E93" s="151">
        <v>-425800</v>
      </c>
      <c r="F93" s="150">
        <f>D93+E93</f>
        <v>26174967</v>
      </c>
      <c r="G93" s="73"/>
      <c r="H93" s="73"/>
      <c r="I93" s="111"/>
      <c r="J93" s="111"/>
      <c r="K93" s="111"/>
      <c r="L93" s="111"/>
    </row>
    <row r="94" spans="1:12" s="110" customFormat="1" ht="25.15" customHeight="1" x14ac:dyDescent="0.2">
      <c r="A94" s="117"/>
      <c r="B94" s="101"/>
      <c r="C94" s="133" t="s">
        <v>109</v>
      </c>
      <c r="D94" s="150">
        <v>7710584</v>
      </c>
      <c r="E94" s="151">
        <v>-360000</v>
      </c>
      <c r="F94" s="150">
        <f>D94+E94</f>
        <v>7350584</v>
      </c>
      <c r="G94" s="73"/>
      <c r="H94" s="73"/>
      <c r="I94" s="111"/>
      <c r="J94" s="111"/>
      <c r="K94" s="111"/>
      <c r="L94" s="111"/>
    </row>
    <row r="95" spans="1:12" s="110" customFormat="1" ht="42.6" customHeight="1" x14ac:dyDescent="0.2">
      <c r="A95" s="117" t="s">
        <v>180</v>
      </c>
      <c r="B95" s="101" t="s">
        <v>179</v>
      </c>
      <c r="C95" s="119" t="s">
        <v>178</v>
      </c>
      <c r="D95" s="109">
        <v>6222610</v>
      </c>
      <c r="E95" s="93">
        <v>-598500</v>
      </c>
      <c r="F95" s="116">
        <f t="shared" si="16"/>
        <v>5624110</v>
      </c>
      <c r="G95" s="73"/>
      <c r="H95" s="73"/>
      <c r="I95" s="111"/>
      <c r="J95" s="111"/>
      <c r="K95" s="111"/>
      <c r="L95" s="111"/>
    </row>
    <row r="96" spans="1:12" s="110" customFormat="1" ht="61.9" customHeight="1" x14ac:dyDescent="0.2">
      <c r="A96" s="107">
        <v>1100000</v>
      </c>
      <c r="B96" s="91"/>
      <c r="C96" s="91" t="str">
        <f>C97</f>
        <v>Департамент у справах сім'ї, молоді та спорту виконкому Криворізької  міської ради</v>
      </c>
      <c r="D96" s="108">
        <f>D97</f>
        <v>13915440</v>
      </c>
      <c r="E96" s="89">
        <f>E97</f>
        <v>400</v>
      </c>
      <c r="F96" s="108">
        <f t="shared" si="16"/>
        <v>13915840</v>
      </c>
      <c r="G96" s="73"/>
      <c r="H96" s="73"/>
      <c r="I96" s="111"/>
      <c r="J96" s="111"/>
      <c r="K96" s="111"/>
      <c r="L96" s="111"/>
    </row>
    <row r="97" spans="1:12" s="110" customFormat="1" ht="58.9" customHeight="1" x14ac:dyDescent="0.2">
      <c r="A97" s="107">
        <v>1110000</v>
      </c>
      <c r="B97" s="91"/>
      <c r="C97" s="156" t="s">
        <v>149</v>
      </c>
      <c r="D97" s="108">
        <f>13293946+621494</f>
        <v>13915440</v>
      </c>
      <c r="E97" s="89">
        <f>SUM(E98:E103)</f>
        <v>400</v>
      </c>
      <c r="F97" s="108">
        <f t="shared" si="16"/>
        <v>13915840</v>
      </c>
      <c r="G97" s="73"/>
      <c r="H97" s="73"/>
      <c r="I97" s="111"/>
      <c r="J97" s="111"/>
      <c r="K97" s="111"/>
      <c r="L97" s="111"/>
    </row>
    <row r="98" spans="1:12" s="110" customFormat="1" ht="48.6" customHeight="1" x14ac:dyDescent="0.2">
      <c r="A98" s="117" t="s">
        <v>150</v>
      </c>
      <c r="B98" s="101" t="s">
        <v>151</v>
      </c>
      <c r="C98" s="119" t="s">
        <v>152</v>
      </c>
      <c r="D98" s="109">
        <v>288890</v>
      </c>
      <c r="E98" s="93">
        <v>10000</v>
      </c>
      <c r="F98" s="116">
        <f t="shared" si="16"/>
        <v>298890</v>
      </c>
      <c r="G98" s="73" t="s">
        <v>169</v>
      </c>
      <c r="H98" s="73"/>
      <c r="I98" s="111"/>
      <c r="J98" s="111"/>
      <c r="K98" s="111"/>
      <c r="L98" s="111"/>
    </row>
    <row r="99" spans="1:12" s="110" customFormat="1" ht="76.900000000000006" customHeight="1" x14ac:dyDescent="0.2">
      <c r="A99" s="117" t="s">
        <v>153</v>
      </c>
      <c r="B99" s="101" t="s">
        <v>154</v>
      </c>
      <c r="C99" s="119" t="s">
        <v>155</v>
      </c>
      <c r="D99" s="109">
        <v>128600</v>
      </c>
      <c r="E99" s="93">
        <v>10000</v>
      </c>
      <c r="F99" s="116">
        <f t="shared" si="16"/>
        <v>138600</v>
      </c>
      <c r="G99" s="73"/>
      <c r="H99" s="73"/>
      <c r="I99" s="111"/>
      <c r="J99" s="111"/>
      <c r="K99" s="111"/>
      <c r="L99" s="111"/>
    </row>
    <row r="100" spans="1:12" s="110" customFormat="1" ht="66.599999999999994" customHeight="1" x14ac:dyDescent="0.2">
      <c r="A100" s="117" t="s">
        <v>181</v>
      </c>
      <c r="B100" s="101" t="s">
        <v>182</v>
      </c>
      <c r="C100" s="119" t="s">
        <v>183</v>
      </c>
      <c r="D100" s="109">
        <v>609250</v>
      </c>
      <c r="E100" s="93">
        <v>31281</v>
      </c>
      <c r="F100" s="116">
        <f t="shared" si="16"/>
        <v>640531</v>
      </c>
      <c r="G100" s="73"/>
      <c r="H100" s="73"/>
      <c r="I100" s="111"/>
      <c r="J100" s="111"/>
      <c r="K100" s="111"/>
      <c r="L100" s="111"/>
    </row>
    <row r="101" spans="1:12" s="110" customFormat="1" ht="75.599999999999994" customHeight="1" x14ac:dyDescent="0.2">
      <c r="A101" s="117" t="s">
        <v>157</v>
      </c>
      <c r="B101" s="101" t="s">
        <v>156</v>
      </c>
      <c r="C101" s="119" t="s">
        <v>158</v>
      </c>
      <c r="D101" s="109">
        <v>1459350</v>
      </c>
      <c r="E101" s="93">
        <f>-9600-94213</f>
        <v>-103813</v>
      </c>
      <c r="F101" s="116">
        <f t="shared" si="16"/>
        <v>1355537</v>
      </c>
      <c r="G101" s="73"/>
      <c r="H101" s="73"/>
      <c r="I101" s="111"/>
      <c r="J101" s="111"/>
      <c r="K101" s="111"/>
      <c r="L101" s="111"/>
    </row>
    <row r="102" spans="1:12" s="110" customFormat="1" ht="115.15" customHeight="1" x14ac:dyDescent="0.2">
      <c r="A102" s="117" t="s">
        <v>161</v>
      </c>
      <c r="B102" s="101" t="s">
        <v>160</v>
      </c>
      <c r="C102" s="119" t="s">
        <v>159</v>
      </c>
      <c r="D102" s="109">
        <v>50655</v>
      </c>
      <c r="E102" s="93">
        <v>2361</v>
      </c>
      <c r="F102" s="116">
        <f t="shared" si="16"/>
        <v>53016</v>
      </c>
      <c r="G102" s="73"/>
      <c r="H102" s="73"/>
      <c r="I102" s="111"/>
      <c r="J102" s="111"/>
      <c r="K102" s="111"/>
      <c r="L102" s="111"/>
    </row>
    <row r="103" spans="1:12" s="110" customFormat="1" ht="84.6" customHeight="1" x14ac:dyDescent="0.2">
      <c r="A103" s="117" t="s">
        <v>164</v>
      </c>
      <c r="B103" s="101" t="s">
        <v>163</v>
      </c>
      <c r="C103" s="119" t="s">
        <v>162</v>
      </c>
      <c r="D103" s="109">
        <v>621494</v>
      </c>
      <c r="E103" s="93">
        <v>50571</v>
      </c>
      <c r="F103" s="116">
        <f t="shared" si="16"/>
        <v>672065</v>
      </c>
      <c r="G103" s="73"/>
      <c r="H103" s="73"/>
      <c r="I103" s="111"/>
      <c r="J103" s="111"/>
      <c r="K103" s="111"/>
      <c r="L103" s="111"/>
    </row>
    <row r="104" spans="1:12" ht="55.5" customHeight="1" x14ac:dyDescent="0.2">
      <c r="A104" s="107">
        <v>1200000</v>
      </c>
      <c r="B104" s="91"/>
      <c r="C104" s="91" t="s">
        <v>30</v>
      </c>
      <c r="D104" s="108">
        <f>D105</f>
        <v>752126785.04999995</v>
      </c>
      <c r="E104" s="89">
        <f>E105</f>
        <v>-8393506</v>
      </c>
      <c r="F104" s="108">
        <f t="shared" si="10"/>
        <v>743733279.04999995</v>
      </c>
      <c r="G104" s="53"/>
      <c r="H104" s="2"/>
      <c r="I104" s="2"/>
      <c r="J104" s="2"/>
      <c r="K104" s="2"/>
      <c r="L104" s="2"/>
    </row>
    <row r="105" spans="1:12" ht="59.45" customHeight="1" x14ac:dyDescent="0.2">
      <c r="A105" s="107">
        <v>1210000</v>
      </c>
      <c r="B105" s="91"/>
      <c r="C105" s="91" t="s">
        <v>30</v>
      </c>
      <c r="D105" s="108">
        <v>752126785.04999995</v>
      </c>
      <c r="E105" s="89">
        <f>SUM(E106:E111)</f>
        <v>-8393506</v>
      </c>
      <c r="F105" s="108">
        <f t="shared" si="10"/>
        <v>743733279.04999995</v>
      </c>
      <c r="G105" s="74"/>
      <c r="H105" s="2"/>
      <c r="I105" s="2"/>
      <c r="J105" s="2"/>
      <c r="K105" s="2"/>
      <c r="L105" s="2"/>
    </row>
    <row r="106" spans="1:12" s="110" customFormat="1" ht="66.599999999999994" customHeight="1" x14ac:dyDescent="0.2">
      <c r="A106" s="117" t="s">
        <v>223</v>
      </c>
      <c r="B106" s="101" t="s">
        <v>224</v>
      </c>
      <c r="C106" s="119" t="s">
        <v>225</v>
      </c>
      <c r="D106" s="109">
        <v>33166290</v>
      </c>
      <c r="E106" s="93">
        <v>786441</v>
      </c>
      <c r="F106" s="116">
        <f t="shared" ref="F106:F107" si="19">D106+E106</f>
        <v>33952731</v>
      </c>
      <c r="G106" s="86"/>
      <c r="H106" s="111"/>
      <c r="I106" s="111"/>
      <c r="J106" s="111"/>
      <c r="K106" s="111"/>
      <c r="L106" s="111"/>
    </row>
    <row r="107" spans="1:12" s="110" customFormat="1" ht="59.45" customHeight="1" x14ac:dyDescent="0.2">
      <c r="A107" s="117" t="s">
        <v>97</v>
      </c>
      <c r="B107" s="101" t="s">
        <v>98</v>
      </c>
      <c r="C107" s="120" t="s">
        <v>100</v>
      </c>
      <c r="D107" s="109">
        <v>1150000</v>
      </c>
      <c r="E107" s="93">
        <v>-216994</v>
      </c>
      <c r="F107" s="116">
        <f t="shared" si="19"/>
        <v>933006</v>
      </c>
      <c r="G107" s="86"/>
      <c r="H107" s="111"/>
      <c r="I107" s="111"/>
      <c r="J107" s="111"/>
      <c r="K107" s="111"/>
      <c r="L107" s="111"/>
    </row>
    <row r="108" spans="1:12" s="110" customFormat="1" ht="46.9" customHeight="1" x14ac:dyDescent="0.2">
      <c r="A108" s="117" t="s">
        <v>226</v>
      </c>
      <c r="B108" s="101" t="s">
        <v>227</v>
      </c>
      <c r="C108" s="119" t="s">
        <v>22</v>
      </c>
      <c r="D108" s="109">
        <v>251892265.08000001</v>
      </c>
      <c r="E108" s="93">
        <v>-207361</v>
      </c>
      <c r="F108" s="116">
        <f t="shared" ref="F108" si="20">D108+E108</f>
        <v>251684904.08000001</v>
      </c>
      <c r="G108" s="86"/>
      <c r="H108" s="111"/>
      <c r="I108" s="111"/>
      <c r="J108" s="111"/>
      <c r="K108" s="111"/>
      <c r="L108" s="111"/>
    </row>
    <row r="109" spans="1:12" ht="37.15" customHeight="1" x14ac:dyDescent="0.2">
      <c r="A109" s="117" t="s">
        <v>32</v>
      </c>
      <c r="B109" s="101" t="s">
        <v>33</v>
      </c>
      <c r="C109" s="102" t="s">
        <v>34</v>
      </c>
      <c r="D109" s="109">
        <v>24354564</v>
      </c>
      <c r="E109" s="93">
        <v>-1050084</v>
      </c>
      <c r="F109" s="116">
        <f t="shared" si="10"/>
        <v>23304480</v>
      </c>
      <c r="G109" s="112" t="s">
        <v>239</v>
      </c>
      <c r="H109" s="112">
        <v>-580000</v>
      </c>
      <c r="I109" s="2"/>
      <c r="J109" s="2"/>
      <c r="K109" s="2"/>
      <c r="L109" s="2"/>
    </row>
    <row r="110" spans="1:12" s="110" customFormat="1" ht="64.150000000000006" customHeight="1" x14ac:dyDescent="0.2">
      <c r="A110" s="117" t="s">
        <v>228</v>
      </c>
      <c r="B110" s="101" t="s">
        <v>229</v>
      </c>
      <c r="C110" s="119" t="s">
        <v>230</v>
      </c>
      <c r="D110" s="109">
        <v>398475467.97000003</v>
      </c>
      <c r="E110" s="93">
        <v>-8285508</v>
      </c>
      <c r="F110" s="116">
        <f t="shared" si="10"/>
        <v>390189959.97000003</v>
      </c>
      <c r="G110" s="112"/>
      <c r="H110" s="111"/>
      <c r="I110" s="111"/>
      <c r="J110" s="111"/>
      <c r="K110" s="111"/>
      <c r="L110" s="111"/>
    </row>
    <row r="111" spans="1:12" s="110" customFormat="1" ht="31.9" customHeight="1" x14ac:dyDescent="0.2">
      <c r="A111" s="117" t="s">
        <v>231</v>
      </c>
      <c r="B111" s="101" t="s">
        <v>192</v>
      </c>
      <c r="C111" s="119" t="s">
        <v>193</v>
      </c>
      <c r="D111" s="109">
        <v>14924170</v>
      </c>
      <c r="E111" s="93">
        <v>580000</v>
      </c>
      <c r="F111" s="116">
        <f t="shared" si="10"/>
        <v>15504170</v>
      </c>
      <c r="G111" s="112" t="s">
        <v>211</v>
      </c>
      <c r="H111" s="111"/>
      <c r="I111" s="111"/>
      <c r="J111" s="111"/>
      <c r="K111" s="111"/>
      <c r="L111" s="111"/>
    </row>
    <row r="112" spans="1:12" s="87" customFormat="1" ht="39.6" customHeight="1" x14ac:dyDescent="0.2">
      <c r="A112" s="107">
        <v>1900000</v>
      </c>
      <c r="B112" s="91"/>
      <c r="C112" s="91" t="s">
        <v>46</v>
      </c>
      <c r="D112" s="108">
        <f>D113</f>
        <v>402591380</v>
      </c>
      <c r="E112" s="89">
        <f>E113</f>
        <v>24633400</v>
      </c>
      <c r="F112" s="108">
        <f t="shared" ref="F112:F114" si="21">D112+E112</f>
        <v>427224780</v>
      </c>
      <c r="G112" s="53"/>
      <c r="H112" s="88"/>
      <c r="I112" s="88"/>
      <c r="J112" s="88"/>
      <c r="K112" s="88"/>
      <c r="L112" s="88"/>
    </row>
    <row r="113" spans="1:12" s="87" customFormat="1" ht="41.45" customHeight="1" x14ac:dyDescent="0.2">
      <c r="A113" s="107">
        <v>1910000</v>
      </c>
      <c r="B113" s="91"/>
      <c r="C113" s="91" t="s">
        <v>46</v>
      </c>
      <c r="D113" s="108">
        <v>402591380</v>
      </c>
      <c r="E113" s="89">
        <f>SUM(E114:E115)</f>
        <v>24633400</v>
      </c>
      <c r="F113" s="108">
        <f t="shared" si="21"/>
        <v>427224780</v>
      </c>
      <c r="G113" s="53"/>
      <c r="H113" s="88"/>
      <c r="I113" s="88"/>
      <c r="J113" s="88"/>
      <c r="K113" s="88"/>
      <c r="L113" s="88"/>
    </row>
    <row r="114" spans="1:12" s="110" customFormat="1" ht="37.15" customHeight="1" x14ac:dyDescent="0.2">
      <c r="A114" s="117" t="s">
        <v>88</v>
      </c>
      <c r="B114" s="117" t="s">
        <v>89</v>
      </c>
      <c r="C114" s="119" t="s">
        <v>90</v>
      </c>
      <c r="D114" s="116">
        <v>32565300</v>
      </c>
      <c r="E114" s="115">
        <v>-3964700</v>
      </c>
      <c r="F114" s="116">
        <f t="shared" si="21"/>
        <v>28600600</v>
      </c>
      <c r="G114" s="53"/>
      <c r="H114" s="111"/>
      <c r="I114" s="111"/>
      <c r="J114" s="111"/>
      <c r="K114" s="111"/>
      <c r="L114" s="111"/>
    </row>
    <row r="115" spans="1:12" s="110" customFormat="1" ht="37.15" customHeight="1" x14ac:dyDescent="0.2">
      <c r="A115" s="117" t="s">
        <v>87</v>
      </c>
      <c r="B115" s="117" t="s">
        <v>86</v>
      </c>
      <c r="C115" s="120" t="s">
        <v>85</v>
      </c>
      <c r="D115" s="116">
        <v>350041200</v>
      </c>
      <c r="E115" s="115">
        <v>28598100</v>
      </c>
      <c r="F115" s="116">
        <f t="shared" ref="F115" si="22">D115+E115</f>
        <v>378639300</v>
      </c>
      <c r="G115" s="53"/>
      <c r="H115" s="111"/>
      <c r="I115" s="111"/>
      <c r="J115" s="111"/>
      <c r="K115" s="111"/>
      <c r="L115" s="111"/>
    </row>
    <row r="116" spans="1:12" s="110" customFormat="1" ht="79.900000000000006" customHeight="1" x14ac:dyDescent="0.2">
      <c r="A116" s="107">
        <v>2900000</v>
      </c>
      <c r="B116" s="91"/>
      <c r="C116" s="91" t="str">
        <f>C117</f>
        <v>Управління з питань надзвичайних ситуацій та цивільного захисту населення виконавчого комітету Криворізької міської ради</v>
      </c>
      <c r="D116" s="108">
        <f>D117</f>
        <v>7461496</v>
      </c>
      <c r="E116" s="89">
        <f>E117</f>
        <v>2713500</v>
      </c>
      <c r="F116" s="108">
        <f t="shared" ref="F116:F119" si="23">D116+E116</f>
        <v>10174996</v>
      </c>
      <c r="G116" s="53"/>
      <c r="H116" s="111"/>
      <c r="I116" s="111"/>
      <c r="J116" s="111"/>
      <c r="K116" s="111"/>
      <c r="L116" s="111"/>
    </row>
    <row r="117" spans="1:12" s="110" customFormat="1" ht="79.150000000000006" customHeight="1" x14ac:dyDescent="0.2">
      <c r="A117" s="107">
        <v>2910000</v>
      </c>
      <c r="B117" s="91"/>
      <c r="C117" s="156" t="s">
        <v>184</v>
      </c>
      <c r="D117" s="108">
        <v>7461496</v>
      </c>
      <c r="E117" s="89">
        <f>SUM(E118:E119)</f>
        <v>2713500</v>
      </c>
      <c r="F117" s="108">
        <f t="shared" si="23"/>
        <v>10174996</v>
      </c>
      <c r="G117" s="53"/>
      <c r="H117" s="111"/>
      <c r="I117" s="111"/>
      <c r="J117" s="111"/>
      <c r="K117" s="111"/>
      <c r="L117" s="111"/>
    </row>
    <row r="118" spans="1:12" s="110" customFormat="1" ht="57.6" customHeight="1" x14ac:dyDescent="0.2">
      <c r="A118" s="117" t="s">
        <v>187</v>
      </c>
      <c r="B118" s="117" t="s">
        <v>190</v>
      </c>
      <c r="C118" s="119" t="s">
        <v>185</v>
      </c>
      <c r="D118" s="116">
        <v>3762100</v>
      </c>
      <c r="E118" s="115">
        <v>3000000</v>
      </c>
      <c r="F118" s="116">
        <f t="shared" si="23"/>
        <v>6762100</v>
      </c>
      <c r="G118" s="53"/>
      <c r="H118" s="111"/>
      <c r="I118" s="111"/>
      <c r="J118" s="111"/>
      <c r="K118" s="111"/>
      <c r="L118" s="111"/>
    </row>
    <row r="119" spans="1:12" s="110" customFormat="1" ht="34.9" customHeight="1" x14ac:dyDescent="0.2">
      <c r="A119" s="117" t="s">
        <v>188</v>
      </c>
      <c r="B119" s="117" t="s">
        <v>189</v>
      </c>
      <c r="C119" s="119" t="s">
        <v>186</v>
      </c>
      <c r="D119" s="116">
        <v>3086053</v>
      </c>
      <c r="E119" s="115">
        <v>-286500</v>
      </c>
      <c r="F119" s="116">
        <f t="shared" si="23"/>
        <v>2799553</v>
      </c>
      <c r="G119" s="53"/>
      <c r="H119" s="111"/>
      <c r="I119" s="111"/>
      <c r="J119" s="111"/>
      <c r="K119" s="111"/>
      <c r="L119" s="111"/>
    </row>
    <row r="120" spans="1:12" ht="42.6" customHeight="1" x14ac:dyDescent="0.2">
      <c r="A120" s="107">
        <v>3700000</v>
      </c>
      <c r="B120" s="27"/>
      <c r="C120" s="91" t="s">
        <v>29</v>
      </c>
      <c r="D120" s="108">
        <f>D121</f>
        <v>1295776333.45</v>
      </c>
      <c r="E120" s="89">
        <f>E121</f>
        <v>871313</v>
      </c>
      <c r="F120" s="108">
        <f t="shared" ref="F120:F121" si="24">D120+E120</f>
        <v>1296647646.45</v>
      </c>
      <c r="G120" s="7"/>
      <c r="H120" s="2"/>
      <c r="I120" s="2"/>
      <c r="J120" s="2"/>
      <c r="K120" s="2"/>
      <c r="L120" s="2"/>
    </row>
    <row r="121" spans="1:12" ht="42.75" customHeight="1" x14ac:dyDescent="0.2">
      <c r="A121" s="107">
        <v>3710000</v>
      </c>
      <c r="B121" s="91"/>
      <c r="C121" s="91" t="s">
        <v>29</v>
      </c>
      <c r="D121" s="108">
        <v>1295776333.45</v>
      </c>
      <c r="E121" s="89">
        <f>E123+E127+E122</f>
        <v>871313</v>
      </c>
      <c r="F121" s="108">
        <f t="shared" si="24"/>
        <v>1296647646.45</v>
      </c>
      <c r="G121" s="7"/>
      <c r="H121" s="2"/>
      <c r="I121" s="2"/>
      <c r="J121" s="2"/>
      <c r="K121" s="2"/>
      <c r="L121" s="2"/>
    </row>
    <row r="122" spans="1:12" s="110" customFormat="1" ht="25.9" customHeight="1" x14ac:dyDescent="0.2">
      <c r="A122" s="101" t="s">
        <v>255</v>
      </c>
      <c r="B122" s="135" t="s">
        <v>254</v>
      </c>
      <c r="C122" s="119" t="s">
        <v>253</v>
      </c>
      <c r="D122" s="116">
        <v>100000</v>
      </c>
      <c r="E122" s="116">
        <f>18313</f>
        <v>18313</v>
      </c>
      <c r="F122" s="116">
        <f t="shared" ref="F122:F123" si="25">D122+E122</f>
        <v>118313</v>
      </c>
      <c r="G122" s="112"/>
      <c r="H122" s="111"/>
      <c r="I122" s="111"/>
      <c r="J122" s="111"/>
      <c r="K122" s="111"/>
      <c r="L122" s="111"/>
    </row>
    <row r="123" spans="1:12" s="110" customFormat="1" ht="29.45" customHeight="1" x14ac:dyDescent="0.2">
      <c r="A123" s="101" t="s">
        <v>77</v>
      </c>
      <c r="B123" s="135" t="s">
        <v>76</v>
      </c>
      <c r="C123" s="120" t="s">
        <v>75</v>
      </c>
      <c r="D123" s="116">
        <v>284649771</v>
      </c>
      <c r="E123" s="116">
        <f>SUM(E125:E126)</f>
        <v>853000</v>
      </c>
      <c r="F123" s="116">
        <f t="shared" si="25"/>
        <v>285502771</v>
      </c>
      <c r="G123" s="112"/>
      <c r="H123" s="111"/>
      <c r="I123" s="111"/>
      <c r="J123" s="111"/>
      <c r="K123" s="111"/>
      <c r="L123" s="111"/>
    </row>
    <row r="124" spans="1:12" s="110" customFormat="1" ht="39.6" customHeight="1" x14ac:dyDescent="0.2">
      <c r="A124" s="101"/>
      <c r="B124" s="135"/>
      <c r="C124" s="90" t="s">
        <v>78</v>
      </c>
      <c r="D124" s="116"/>
      <c r="E124" s="143"/>
      <c r="F124" s="116"/>
      <c r="G124" s="112"/>
      <c r="H124" s="111"/>
      <c r="I124" s="111"/>
      <c r="J124" s="111"/>
      <c r="K124" s="111"/>
      <c r="L124" s="111"/>
    </row>
    <row r="125" spans="1:12" s="110" customFormat="1" ht="24.6" customHeight="1" x14ac:dyDescent="0.2">
      <c r="A125" s="101"/>
      <c r="B125" s="135"/>
      <c r="C125" s="136" t="s">
        <v>79</v>
      </c>
      <c r="D125" s="118">
        <v>38446971</v>
      </c>
      <c r="E125" s="92">
        <v>445000</v>
      </c>
      <c r="F125" s="118">
        <f t="shared" ref="F125:F126" si="26">D125+E125</f>
        <v>38891971</v>
      </c>
      <c r="G125" s="112"/>
      <c r="H125" s="111"/>
      <c r="I125" s="111"/>
      <c r="J125" s="111"/>
      <c r="K125" s="111"/>
      <c r="L125" s="111"/>
    </row>
    <row r="126" spans="1:12" s="110" customFormat="1" ht="24.6" customHeight="1" x14ac:dyDescent="0.2">
      <c r="A126" s="101"/>
      <c r="B126" s="135"/>
      <c r="C126" s="136" t="s">
        <v>81</v>
      </c>
      <c r="D126" s="118">
        <v>46917710</v>
      </c>
      <c r="E126" s="92">
        <v>408000</v>
      </c>
      <c r="F126" s="118">
        <f t="shared" si="26"/>
        <v>47325710</v>
      </c>
      <c r="G126" s="112"/>
      <c r="H126" s="111"/>
      <c r="I126" s="111"/>
      <c r="J126" s="111"/>
      <c r="K126" s="111"/>
      <c r="L126" s="111"/>
    </row>
    <row r="127" spans="1:12" s="110" customFormat="1" ht="261.60000000000002" customHeight="1" x14ac:dyDescent="0.2">
      <c r="A127" s="101" t="s">
        <v>246</v>
      </c>
      <c r="B127" s="135" t="s">
        <v>247</v>
      </c>
      <c r="C127" s="160" t="s">
        <v>248</v>
      </c>
      <c r="D127" s="109">
        <f>SUM(D129:D135)</f>
        <v>10916494</v>
      </c>
      <c r="E127" s="109">
        <f>SUM(E129:E135)</f>
        <v>0</v>
      </c>
      <c r="F127" s="116">
        <f>D127+E127</f>
        <v>10916494</v>
      </c>
      <c r="G127" s="112"/>
      <c r="H127" s="111"/>
      <c r="I127" s="111"/>
      <c r="J127" s="111"/>
      <c r="K127" s="111"/>
      <c r="L127" s="111"/>
    </row>
    <row r="128" spans="1:12" s="110" customFormat="1" ht="39.6" customHeight="1" x14ac:dyDescent="0.2">
      <c r="A128" s="101"/>
      <c r="B128" s="135"/>
      <c r="C128" s="90" t="s">
        <v>78</v>
      </c>
      <c r="D128" s="116"/>
      <c r="E128" s="159"/>
      <c r="F128" s="116"/>
      <c r="G128" s="112"/>
      <c r="H128" s="111"/>
      <c r="I128" s="111"/>
      <c r="J128" s="111"/>
      <c r="K128" s="111"/>
      <c r="L128" s="111"/>
    </row>
    <row r="129" spans="1:12" s="110" customFormat="1" ht="24.6" customHeight="1" x14ac:dyDescent="0.2">
      <c r="A129" s="101"/>
      <c r="B129" s="135"/>
      <c r="C129" s="136" t="s">
        <v>79</v>
      </c>
      <c r="D129" s="118">
        <v>2046262</v>
      </c>
      <c r="E129" s="118">
        <v>22100</v>
      </c>
      <c r="F129" s="118">
        <f t="shared" ref="F129:F135" si="27">D129+E129</f>
        <v>2068362</v>
      </c>
      <c r="G129" s="112"/>
      <c r="H129" s="111"/>
      <c r="I129" s="111"/>
      <c r="J129" s="111"/>
      <c r="K129" s="111"/>
      <c r="L129" s="111"/>
    </row>
    <row r="130" spans="1:12" s="110" customFormat="1" ht="24.6" customHeight="1" x14ac:dyDescent="0.2">
      <c r="A130" s="101"/>
      <c r="B130" s="135"/>
      <c r="C130" s="136" t="s">
        <v>80</v>
      </c>
      <c r="D130" s="118">
        <v>1231109</v>
      </c>
      <c r="E130" s="118">
        <v>-129500</v>
      </c>
      <c r="F130" s="118">
        <f t="shared" si="27"/>
        <v>1101609</v>
      </c>
      <c r="G130" s="112"/>
      <c r="H130" s="111"/>
      <c r="I130" s="111"/>
      <c r="J130" s="111"/>
      <c r="K130" s="111"/>
      <c r="L130" s="111"/>
    </row>
    <row r="131" spans="1:12" s="110" customFormat="1" ht="24.6" customHeight="1" x14ac:dyDescent="0.2">
      <c r="A131" s="101"/>
      <c r="B131" s="135"/>
      <c r="C131" s="136" t="s">
        <v>81</v>
      </c>
      <c r="D131" s="118">
        <v>1548620</v>
      </c>
      <c r="E131" s="118">
        <v>132900</v>
      </c>
      <c r="F131" s="118">
        <f t="shared" si="27"/>
        <v>1681520</v>
      </c>
      <c r="G131" s="112"/>
      <c r="H131" s="111"/>
      <c r="I131" s="111"/>
      <c r="J131" s="111"/>
      <c r="K131" s="111"/>
      <c r="L131" s="111"/>
    </row>
    <row r="132" spans="1:12" s="110" customFormat="1" ht="24.6" customHeight="1" x14ac:dyDescent="0.2">
      <c r="A132" s="101"/>
      <c r="B132" s="135"/>
      <c r="C132" s="136" t="s">
        <v>242</v>
      </c>
      <c r="D132" s="118">
        <v>1848343</v>
      </c>
      <c r="E132" s="118">
        <v>-92000</v>
      </c>
      <c r="F132" s="118">
        <f t="shared" si="27"/>
        <v>1756343</v>
      </c>
      <c r="G132" s="112"/>
      <c r="H132" s="111"/>
      <c r="I132" s="111"/>
      <c r="J132" s="111"/>
      <c r="K132" s="111"/>
      <c r="L132" s="111"/>
    </row>
    <row r="133" spans="1:12" s="110" customFormat="1" ht="24.6" customHeight="1" x14ac:dyDescent="0.2">
      <c r="A133" s="101"/>
      <c r="B133" s="135"/>
      <c r="C133" s="136" t="s">
        <v>243</v>
      </c>
      <c r="D133" s="118">
        <v>930596</v>
      </c>
      <c r="E133" s="118">
        <v>-26500</v>
      </c>
      <c r="F133" s="118">
        <f t="shared" si="27"/>
        <v>904096</v>
      </c>
      <c r="G133" s="112"/>
      <c r="H133" s="111"/>
      <c r="I133" s="111"/>
      <c r="J133" s="111"/>
      <c r="K133" s="111"/>
      <c r="L133" s="111"/>
    </row>
    <row r="134" spans="1:12" s="110" customFormat="1" ht="24.6" customHeight="1" x14ac:dyDescent="0.2">
      <c r="A134" s="101"/>
      <c r="B134" s="135"/>
      <c r="C134" s="136" t="s">
        <v>244</v>
      </c>
      <c r="D134" s="118">
        <v>597489</v>
      </c>
      <c r="E134" s="118">
        <v>-16400</v>
      </c>
      <c r="F134" s="118">
        <f t="shared" si="27"/>
        <v>581089</v>
      </c>
      <c r="G134" s="112"/>
      <c r="H134" s="111"/>
      <c r="I134" s="111"/>
      <c r="J134" s="111"/>
      <c r="K134" s="111"/>
      <c r="L134" s="111"/>
    </row>
    <row r="135" spans="1:12" s="110" customFormat="1" ht="24.6" customHeight="1" thickBot="1" x14ac:dyDescent="0.25">
      <c r="A135" s="101"/>
      <c r="B135" s="135"/>
      <c r="C135" s="136" t="s">
        <v>245</v>
      </c>
      <c r="D135" s="118">
        <v>2714075</v>
      </c>
      <c r="E135" s="118">
        <v>109400</v>
      </c>
      <c r="F135" s="118">
        <f t="shared" si="27"/>
        <v>2823475</v>
      </c>
      <c r="G135" s="112"/>
      <c r="H135" s="111"/>
      <c r="I135" s="111"/>
      <c r="J135" s="111"/>
      <c r="K135" s="111"/>
      <c r="L135" s="111"/>
    </row>
    <row r="136" spans="1:12" ht="37.15" customHeight="1" x14ac:dyDescent="0.3">
      <c r="A136" s="41"/>
      <c r="B136" s="61"/>
      <c r="C136" s="38" t="s">
        <v>7</v>
      </c>
      <c r="D136" s="75">
        <f>112536+1107687552.68</f>
        <v>1107800088.6800001</v>
      </c>
      <c r="E136" s="28">
        <f>E138+E143+E156+E161+E170+E187+E203+E212</f>
        <v>-10370518</v>
      </c>
      <c r="F136" s="28">
        <f t="shared" si="10"/>
        <v>1097429570.6800001</v>
      </c>
      <c r="G136" s="7"/>
      <c r="H136" s="2"/>
      <c r="I136" s="2"/>
      <c r="J136" s="2"/>
      <c r="K136" s="2"/>
      <c r="L136" s="2"/>
    </row>
    <row r="137" spans="1:12" ht="27.6" customHeight="1" thickBot="1" x14ac:dyDescent="0.35">
      <c r="A137" s="42"/>
      <c r="B137" s="62"/>
      <c r="C137" s="39" t="s">
        <v>5</v>
      </c>
      <c r="D137" s="29">
        <f>854770056.04</f>
        <v>854770056.03999996</v>
      </c>
      <c r="E137" s="29">
        <f>E140+E145+E158+E163+E172+E189+E205+E214</f>
        <v>-10370518</v>
      </c>
      <c r="F137" s="29">
        <f t="shared" si="10"/>
        <v>844399538.03999996</v>
      </c>
      <c r="G137" s="7"/>
      <c r="H137" s="2"/>
      <c r="I137" s="2"/>
      <c r="J137" s="2"/>
      <c r="K137" s="2"/>
      <c r="L137" s="2"/>
    </row>
    <row r="138" spans="1:12" s="110" customFormat="1" ht="42" customHeight="1" x14ac:dyDescent="0.2">
      <c r="A138" s="105" t="s">
        <v>103</v>
      </c>
      <c r="B138" s="91"/>
      <c r="C138" s="91" t="str">
        <f>C139</f>
        <v>Виконавчий комітет Криворізької міської ради</v>
      </c>
      <c r="D138" s="108">
        <v>8698223</v>
      </c>
      <c r="E138" s="89">
        <f>E139</f>
        <v>-3000000</v>
      </c>
      <c r="F138" s="108">
        <f t="shared" si="10"/>
        <v>5698223</v>
      </c>
      <c r="G138" s="112"/>
      <c r="H138" s="111"/>
      <c r="I138" s="111"/>
      <c r="J138" s="111"/>
      <c r="K138" s="111"/>
      <c r="L138" s="111"/>
    </row>
    <row r="139" spans="1:12" s="110" customFormat="1" ht="44.45" customHeight="1" x14ac:dyDescent="0.2">
      <c r="A139" s="106" t="s">
        <v>104</v>
      </c>
      <c r="B139" s="91"/>
      <c r="C139" s="91" t="s">
        <v>105</v>
      </c>
      <c r="D139" s="108">
        <v>8084926</v>
      </c>
      <c r="E139" s="89">
        <f>E141</f>
        <v>-3000000</v>
      </c>
      <c r="F139" s="108">
        <f t="shared" si="10"/>
        <v>5084926</v>
      </c>
      <c r="G139" s="112"/>
      <c r="H139" s="111"/>
      <c r="I139" s="111"/>
      <c r="J139" s="111"/>
      <c r="K139" s="111"/>
      <c r="L139" s="111"/>
    </row>
    <row r="140" spans="1:12" s="110" customFormat="1" ht="27.6" customHeight="1" x14ac:dyDescent="0.2">
      <c r="A140" s="85"/>
      <c r="B140" s="84"/>
      <c r="C140" s="84" t="s">
        <v>5</v>
      </c>
      <c r="D140" s="82">
        <v>8024071</v>
      </c>
      <c r="E140" s="82">
        <f>E142</f>
        <v>-3000000</v>
      </c>
      <c r="F140" s="82">
        <f t="shared" ref="F140:F142" si="28">D140+E140</f>
        <v>5024071</v>
      </c>
      <c r="G140" s="112"/>
      <c r="H140" s="111"/>
      <c r="I140" s="111"/>
      <c r="J140" s="111"/>
      <c r="K140" s="111"/>
      <c r="L140" s="111"/>
    </row>
    <row r="141" spans="1:12" s="110" customFormat="1" ht="74.45" customHeight="1" x14ac:dyDescent="0.2">
      <c r="A141" s="117" t="s">
        <v>106</v>
      </c>
      <c r="B141" s="117" t="s">
        <v>107</v>
      </c>
      <c r="C141" s="120" t="s">
        <v>108</v>
      </c>
      <c r="D141" s="93">
        <v>6784926</v>
      </c>
      <c r="E141" s="93">
        <f>E142</f>
        <v>-3000000</v>
      </c>
      <c r="F141" s="115">
        <f t="shared" si="28"/>
        <v>3784926</v>
      </c>
      <c r="G141" s="112"/>
      <c r="H141" s="111"/>
      <c r="I141" s="111"/>
      <c r="J141" s="111"/>
      <c r="K141" s="111"/>
      <c r="L141" s="111"/>
    </row>
    <row r="142" spans="1:12" s="110" customFormat="1" ht="27.6" customHeight="1" x14ac:dyDescent="0.2">
      <c r="A142" s="83"/>
      <c r="B142" s="83"/>
      <c r="C142" s="90" t="s">
        <v>5</v>
      </c>
      <c r="D142" s="118">
        <v>6724071</v>
      </c>
      <c r="E142" s="92">
        <v>-3000000</v>
      </c>
      <c r="F142" s="92">
        <f t="shared" si="28"/>
        <v>3724071</v>
      </c>
      <c r="G142" s="112"/>
      <c r="H142" s="111"/>
      <c r="I142" s="111"/>
      <c r="J142" s="111"/>
      <c r="K142" s="111"/>
      <c r="L142" s="111"/>
    </row>
    <row r="143" spans="1:12" s="87" customFormat="1" ht="45.6" customHeight="1" x14ac:dyDescent="0.2">
      <c r="A143" s="67" t="s">
        <v>15</v>
      </c>
      <c r="B143" s="91"/>
      <c r="C143" s="91" t="s">
        <v>28</v>
      </c>
      <c r="D143" s="89">
        <f>D144</f>
        <v>292288975.57999998</v>
      </c>
      <c r="E143" s="89">
        <f>E144</f>
        <v>779172</v>
      </c>
      <c r="F143" s="89">
        <f t="shared" si="10"/>
        <v>293068147.57999998</v>
      </c>
      <c r="G143" s="80"/>
      <c r="H143" s="88"/>
      <c r="I143" s="88"/>
      <c r="J143" s="88"/>
      <c r="K143" s="88"/>
      <c r="L143" s="88"/>
    </row>
    <row r="144" spans="1:12" s="87" customFormat="1" ht="40.9" customHeight="1" x14ac:dyDescent="0.2">
      <c r="A144" s="67" t="s">
        <v>16</v>
      </c>
      <c r="B144" s="91"/>
      <c r="C144" s="91" t="s">
        <v>28</v>
      </c>
      <c r="D144" s="89">
        <v>292288975.57999998</v>
      </c>
      <c r="E144" s="89">
        <f>E146+E148+E150+E152+E154</f>
        <v>779172</v>
      </c>
      <c r="F144" s="89">
        <f t="shared" si="10"/>
        <v>293068147.57999998</v>
      </c>
      <c r="G144" s="80"/>
      <c r="H144" s="88"/>
      <c r="I144" s="88"/>
      <c r="J144" s="88"/>
      <c r="K144" s="88"/>
      <c r="L144" s="88"/>
    </row>
    <row r="145" spans="1:12" s="87" customFormat="1" ht="27.6" customHeight="1" x14ac:dyDescent="0.2">
      <c r="A145" s="85"/>
      <c r="B145" s="84"/>
      <c r="C145" s="84" t="s">
        <v>5</v>
      </c>
      <c r="D145" s="82">
        <v>177888790.49000001</v>
      </c>
      <c r="E145" s="82">
        <f>E147+E149+E151+E153+E155</f>
        <v>779172</v>
      </c>
      <c r="F145" s="82">
        <f t="shared" si="10"/>
        <v>178667962.49000001</v>
      </c>
      <c r="G145" s="80"/>
      <c r="H145" s="88"/>
      <c r="I145" s="88"/>
      <c r="J145" s="88"/>
      <c r="K145" s="88"/>
      <c r="L145" s="88"/>
    </row>
    <row r="146" spans="1:12" s="87" customFormat="1" ht="27.6" customHeight="1" x14ac:dyDescent="0.2">
      <c r="A146" s="94" t="s">
        <v>37</v>
      </c>
      <c r="B146" s="94" t="s">
        <v>38</v>
      </c>
      <c r="C146" s="97" t="s">
        <v>36</v>
      </c>
      <c r="D146" s="93">
        <v>46742020</v>
      </c>
      <c r="E146" s="93">
        <f>E147</f>
        <v>277900</v>
      </c>
      <c r="F146" s="81">
        <f t="shared" si="10"/>
        <v>47019920</v>
      </c>
      <c r="G146" s="80"/>
      <c r="H146" s="88"/>
      <c r="I146" s="88"/>
      <c r="J146" s="88"/>
      <c r="K146" s="88"/>
      <c r="L146" s="88"/>
    </row>
    <row r="147" spans="1:12" s="87" customFormat="1" ht="22.9" customHeight="1" x14ac:dyDescent="0.2">
      <c r="A147" s="83"/>
      <c r="B147" s="83"/>
      <c r="C147" s="90" t="s">
        <v>5</v>
      </c>
      <c r="D147" s="95">
        <v>3460352</v>
      </c>
      <c r="E147" s="92">
        <v>277900</v>
      </c>
      <c r="F147" s="92">
        <f t="shared" si="10"/>
        <v>3738252</v>
      </c>
      <c r="G147" s="80"/>
      <c r="H147" s="88"/>
      <c r="I147" s="88"/>
      <c r="J147" s="88"/>
      <c r="K147" s="88"/>
      <c r="L147" s="88"/>
    </row>
    <row r="148" spans="1:12" s="110" customFormat="1" ht="112.15" customHeight="1" x14ac:dyDescent="0.2">
      <c r="A148" s="117" t="s">
        <v>39</v>
      </c>
      <c r="B148" s="117" t="s">
        <v>40</v>
      </c>
      <c r="C148" s="120" t="s">
        <v>41</v>
      </c>
      <c r="D148" s="93">
        <v>110411590.48999999</v>
      </c>
      <c r="E148" s="93">
        <f>E149</f>
        <v>362500</v>
      </c>
      <c r="F148" s="115">
        <f t="shared" ref="F148:F149" si="29">D148+E148</f>
        <v>110774090.48999999</v>
      </c>
      <c r="G148" s="112"/>
      <c r="H148" s="111"/>
      <c r="I148" s="111"/>
      <c r="J148" s="111"/>
      <c r="K148" s="111"/>
      <c r="L148" s="111"/>
    </row>
    <row r="149" spans="1:12" s="110" customFormat="1" ht="22.9" customHeight="1" x14ac:dyDescent="0.2">
      <c r="A149" s="83"/>
      <c r="B149" s="83"/>
      <c r="C149" s="90" t="s">
        <v>5</v>
      </c>
      <c r="D149" s="118">
        <v>58535702.490000002</v>
      </c>
      <c r="E149" s="92">
        <v>362500</v>
      </c>
      <c r="F149" s="92">
        <f t="shared" si="29"/>
        <v>58898202.490000002</v>
      </c>
      <c r="G149" s="112"/>
      <c r="H149" s="111"/>
      <c r="I149" s="111"/>
      <c r="J149" s="111"/>
      <c r="K149" s="111"/>
      <c r="L149" s="111"/>
    </row>
    <row r="150" spans="1:12" s="110" customFormat="1" ht="79.150000000000006" customHeight="1" x14ac:dyDescent="0.2">
      <c r="A150" s="117" t="s">
        <v>92</v>
      </c>
      <c r="B150" s="117" t="s">
        <v>93</v>
      </c>
      <c r="C150" s="120" t="s">
        <v>94</v>
      </c>
      <c r="D150" s="93">
        <v>7110925</v>
      </c>
      <c r="E150" s="93">
        <f>E151</f>
        <v>-41728</v>
      </c>
      <c r="F150" s="115">
        <f t="shared" ref="F150:F153" si="30">D150+E150</f>
        <v>7069197</v>
      </c>
      <c r="G150" s="112"/>
      <c r="H150" s="111"/>
      <c r="I150" s="111"/>
      <c r="J150" s="111"/>
      <c r="K150" s="111"/>
      <c r="L150" s="111"/>
    </row>
    <row r="151" spans="1:12" s="110" customFormat="1" ht="22.9" customHeight="1" x14ac:dyDescent="0.2">
      <c r="A151" s="83"/>
      <c r="B151" s="83"/>
      <c r="C151" s="90" t="s">
        <v>5</v>
      </c>
      <c r="D151" s="118">
        <v>5481864</v>
      </c>
      <c r="E151" s="92">
        <v>-41728</v>
      </c>
      <c r="F151" s="92">
        <f t="shared" si="30"/>
        <v>5440136</v>
      </c>
      <c r="G151" s="112"/>
      <c r="H151" s="111"/>
      <c r="I151" s="111"/>
      <c r="J151" s="111"/>
      <c r="K151" s="111"/>
      <c r="L151" s="111"/>
    </row>
    <row r="152" spans="1:12" s="110" customFormat="1" ht="34.9" customHeight="1" x14ac:dyDescent="0.2">
      <c r="A152" s="117" t="s">
        <v>19</v>
      </c>
      <c r="B152" s="117" t="s">
        <v>18</v>
      </c>
      <c r="C152" s="119" t="s">
        <v>17</v>
      </c>
      <c r="D152" s="93">
        <f>D153</f>
        <v>35515136.539999999</v>
      </c>
      <c r="E152" s="93">
        <f>E153</f>
        <v>170000</v>
      </c>
      <c r="F152" s="115">
        <f t="shared" si="30"/>
        <v>35685136.539999999</v>
      </c>
      <c r="G152" s="112"/>
      <c r="H152" s="111"/>
      <c r="I152" s="111"/>
      <c r="J152" s="111"/>
      <c r="K152" s="111"/>
      <c r="L152" s="111"/>
    </row>
    <row r="153" spans="1:12" s="110" customFormat="1" ht="22.9" customHeight="1" x14ac:dyDescent="0.2">
      <c r="A153" s="83"/>
      <c r="B153" s="83"/>
      <c r="C153" s="90" t="s">
        <v>5</v>
      </c>
      <c r="D153" s="118">
        <v>35515136.539999999</v>
      </c>
      <c r="E153" s="92">
        <v>170000</v>
      </c>
      <c r="F153" s="92">
        <f t="shared" si="30"/>
        <v>35685136.539999999</v>
      </c>
      <c r="G153" s="112"/>
      <c r="H153" s="111"/>
      <c r="I153" s="111"/>
      <c r="J153" s="111"/>
      <c r="K153" s="111"/>
      <c r="L153" s="111"/>
    </row>
    <row r="154" spans="1:12" s="110" customFormat="1" ht="65.45" customHeight="1" x14ac:dyDescent="0.2">
      <c r="A154" s="117" t="s">
        <v>50</v>
      </c>
      <c r="B154" s="117" t="s">
        <v>51</v>
      </c>
      <c r="C154" s="119" t="s">
        <v>49</v>
      </c>
      <c r="D154" s="93">
        <v>55542174.880000003</v>
      </c>
      <c r="E154" s="93">
        <f>E155</f>
        <v>10500</v>
      </c>
      <c r="F154" s="115">
        <f t="shared" ref="F154:F155" si="31">D154+E154</f>
        <v>55552674.880000003</v>
      </c>
      <c r="G154" s="112"/>
      <c r="H154" s="111"/>
      <c r="I154" s="111"/>
      <c r="J154" s="111"/>
      <c r="K154" s="111"/>
      <c r="L154" s="111"/>
    </row>
    <row r="155" spans="1:12" s="110" customFormat="1" ht="22.9" customHeight="1" x14ac:dyDescent="0.2">
      <c r="A155" s="83"/>
      <c r="B155" s="83"/>
      <c r="C155" s="90" t="s">
        <v>5</v>
      </c>
      <c r="D155" s="118">
        <v>50185743.880000003</v>
      </c>
      <c r="E155" s="92">
        <v>10500</v>
      </c>
      <c r="F155" s="92">
        <f t="shared" si="31"/>
        <v>50196243.880000003</v>
      </c>
      <c r="G155" s="112"/>
      <c r="H155" s="111"/>
      <c r="I155" s="111"/>
      <c r="J155" s="111"/>
      <c r="K155" s="111"/>
      <c r="L155" s="111"/>
    </row>
    <row r="156" spans="1:12" ht="44.45" customHeight="1" x14ac:dyDescent="0.2">
      <c r="A156" s="67" t="s">
        <v>20</v>
      </c>
      <c r="B156" s="49"/>
      <c r="C156" s="49" t="s">
        <v>11</v>
      </c>
      <c r="D156" s="30">
        <f>D157</f>
        <v>119534336.59999999</v>
      </c>
      <c r="E156" s="30">
        <f>E157</f>
        <v>7562782</v>
      </c>
      <c r="F156" s="30">
        <f t="shared" ref="F156:F165" si="32">D156+E156</f>
        <v>127097118.59999999</v>
      </c>
      <c r="G156" s="76"/>
      <c r="H156" s="76"/>
      <c r="I156" s="2"/>
      <c r="J156" s="2"/>
      <c r="K156" s="2"/>
      <c r="L156" s="2"/>
    </row>
    <row r="157" spans="1:12" ht="44.45" customHeight="1" x14ac:dyDescent="0.2">
      <c r="A157" s="67" t="s">
        <v>21</v>
      </c>
      <c r="B157" s="49"/>
      <c r="C157" s="49" t="s">
        <v>11</v>
      </c>
      <c r="D157" s="30">
        <v>119534336.59999999</v>
      </c>
      <c r="E157" s="30">
        <f>E159</f>
        <v>7562782</v>
      </c>
      <c r="F157" s="30">
        <f t="shared" si="32"/>
        <v>127097118.59999999</v>
      </c>
      <c r="G157" s="76">
        <f>E157-330000</f>
        <v>7232782</v>
      </c>
      <c r="H157" s="76"/>
      <c r="I157" s="2"/>
      <c r="J157" s="2"/>
      <c r="K157" s="2"/>
      <c r="L157" s="2"/>
    </row>
    <row r="158" spans="1:12" ht="21" customHeight="1" x14ac:dyDescent="0.2">
      <c r="A158" s="69"/>
      <c r="B158" s="65"/>
      <c r="C158" s="65" t="s">
        <v>5</v>
      </c>
      <c r="D158" s="46">
        <v>86964082.599999994</v>
      </c>
      <c r="E158" s="46">
        <f>E160</f>
        <v>7562782</v>
      </c>
      <c r="F158" s="46">
        <f t="shared" si="32"/>
        <v>94526864.599999994</v>
      </c>
      <c r="G158" s="76"/>
      <c r="H158" s="76"/>
      <c r="I158" s="2"/>
      <c r="J158" s="2"/>
      <c r="K158" s="2"/>
      <c r="L158" s="2"/>
    </row>
    <row r="159" spans="1:12" s="110" customFormat="1" ht="52.15" customHeight="1" x14ac:dyDescent="0.2">
      <c r="A159" s="117" t="s">
        <v>52</v>
      </c>
      <c r="B159" s="117" t="s">
        <v>53</v>
      </c>
      <c r="C159" s="120" t="s">
        <v>54</v>
      </c>
      <c r="D159" s="116">
        <v>57474777.600000001</v>
      </c>
      <c r="E159" s="115">
        <f>E160</f>
        <v>7562782</v>
      </c>
      <c r="F159" s="115">
        <f t="shared" si="32"/>
        <v>65037559.600000001</v>
      </c>
      <c r="G159" s="112" t="s">
        <v>170</v>
      </c>
      <c r="H159" s="76"/>
      <c r="I159" s="111"/>
      <c r="J159" s="111"/>
      <c r="K159" s="111"/>
      <c r="L159" s="111"/>
    </row>
    <row r="160" spans="1:12" s="110" customFormat="1" ht="21" customHeight="1" x14ac:dyDescent="0.2">
      <c r="A160" s="83"/>
      <c r="B160" s="83"/>
      <c r="C160" s="90" t="s">
        <v>5</v>
      </c>
      <c r="D160" s="118">
        <v>46227083.600000001</v>
      </c>
      <c r="E160" s="92">
        <v>7562782</v>
      </c>
      <c r="F160" s="92">
        <f t="shared" si="32"/>
        <v>53789865.600000001</v>
      </c>
      <c r="G160" s="112" t="s">
        <v>171</v>
      </c>
      <c r="H160" s="76"/>
      <c r="I160" s="111"/>
      <c r="J160" s="111"/>
      <c r="K160" s="111"/>
      <c r="L160" s="111"/>
    </row>
    <row r="161" spans="1:12" s="110" customFormat="1" ht="45" customHeight="1" x14ac:dyDescent="0.2">
      <c r="A161" s="96">
        <v>1000000</v>
      </c>
      <c r="B161" s="91"/>
      <c r="C161" s="91" t="str">
        <f>C162</f>
        <v>Управління культури виконкому Криворізької міської ради</v>
      </c>
      <c r="D161" s="89">
        <f>D162</f>
        <v>40654088.270000003</v>
      </c>
      <c r="E161" s="89">
        <f>E162</f>
        <v>-149200</v>
      </c>
      <c r="F161" s="89">
        <f t="shared" si="32"/>
        <v>40504888.270000003</v>
      </c>
      <c r="G161" s="112"/>
      <c r="H161" s="76"/>
      <c r="I161" s="111"/>
      <c r="J161" s="111"/>
      <c r="K161" s="111"/>
      <c r="L161" s="111"/>
    </row>
    <row r="162" spans="1:12" s="110" customFormat="1" ht="43.15" customHeight="1" x14ac:dyDescent="0.2">
      <c r="A162" s="107">
        <v>1010000</v>
      </c>
      <c r="B162" s="91"/>
      <c r="C162" s="91" t="s">
        <v>148</v>
      </c>
      <c r="D162" s="89">
        <v>40654088.270000003</v>
      </c>
      <c r="E162" s="89">
        <f>E164+E166+E168</f>
        <v>-149200</v>
      </c>
      <c r="F162" s="89">
        <f t="shared" si="32"/>
        <v>40504888.270000003</v>
      </c>
      <c r="G162" s="112"/>
      <c r="H162" s="76"/>
      <c r="I162" s="111"/>
      <c r="J162" s="111"/>
      <c r="K162" s="111"/>
      <c r="L162" s="111"/>
    </row>
    <row r="163" spans="1:12" s="110" customFormat="1" ht="21" customHeight="1" x14ac:dyDescent="0.2">
      <c r="A163" s="85"/>
      <c r="B163" s="84"/>
      <c r="C163" s="84" t="s">
        <v>5</v>
      </c>
      <c r="D163" s="82">
        <v>27628876</v>
      </c>
      <c r="E163" s="82">
        <f>E165+E167+E169</f>
        <v>-149200</v>
      </c>
      <c r="F163" s="82">
        <f t="shared" si="32"/>
        <v>27479676</v>
      </c>
      <c r="G163" s="112"/>
      <c r="H163" s="76"/>
      <c r="I163" s="111"/>
      <c r="J163" s="111"/>
      <c r="K163" s="111"/>
      <c r="L163" s="111"/>
    </row>
    <row r="164" spans="1:12" s="110" customFormat="1" ht="88.9" customHeight="1" x14ac:dyDescent="0.2">
      <c r="A164" s="117" t="s">
        <v>173</v>
      </c>
      <c r="B164" s="117" t="s">
        <v>207</v>
      </c>
      <c r="C164" s="119" t="s">
        <v>172</v>
      </c>
      <c r="D164" s="116">
        <v>15018303</v>
      </c>
      <c r="E164" s="115">
        <f>E165</f>
        <v>-291100</v>
      </c>
      <c r="F164" s="115">
        <f t="shared" si="32"/>
        <v>14727203</v>
      </c>
      <c r="G164" s="112"/>
      <c r="H164" s="76"/>
      <c r="I164" s="111"/>
      <c r="J164" s="111"/>
      <c r="K164" s="111"/>
      <c r="L164" s="111"/>
    </row>
    <row r="165" spans="1:12" s="110" customFormat="1" ht="21" customHeight="1" x14ac:dyDescent="0.2">
      <c r="A165" s="83"/>
      <c r="B165" s="83"/>
      <c r="C165" s="90" t="s">
        <v>5</v>
      </c>
      <c r="D165" s="118">
        <v>6625319</v>
      </c>
      <c r="E165" s="92">
        <v>-291100</v>
      </c>
      <c r="F165" s="92">
        <f t="shared" si="32"/>
        <v>6334219</v>
      </c>
      <c r="G165" s="112"/>
      <c r="H165" s="76"/>
      <c r="I165" s="111"/>
      <c r="J165" s="111"/>
      <c r="K165" s="111"/>
      <c r="L165" s="111"/>
    </row>
    <row r="166" spans="1:12" s="110" customFormat="1" ht="37.15" customHeight="1" x14ac:dyDescent="0.2">
      <c r="A166" s="117" t="s">
        <v>201</v>
      </c>
      <c r="B166" s="117" t="s">
        <v>202</v>
      </c>
      <c r="C166" s="119" t="s">
        <v>203</v>
      </c>
      <c r="D166" s="116">
        <v>490328</v>
      </c>
      <c r="E166" s="115">
        <f>E167</f>
        <v>-30000</v>
      </c>
      <c r="F166" s="115">
        <f t="shared" ref="F166:F169" si="33">D166+E166</f>
        <v>460328</v>
      </c>
      <c r="G166" s="112"/>
      <c r="H166" s="76"/>
      <c r="I166" s="111"/>
      <c r="J166" s="111"/>
      <c r="K166" s="111"/>
      <c r="L166" s="111"/>
    </row>
    <row r="167" spans="1:12" s="110" customFormat="1" ht="21" customHeight="1" x14ac:dyDescent="0.2">
      <c r="A167" s="83"/>
      <c r="B167" s="83"/>
      <c r="C167" s="90" t="s">
        <v>5</v>
      </c>
      <c r="D167" s="118">
        <v>366683</v>
      </c>
      <c r="E167" s="92">
        <v>-30000</v>
      </c>
      <c r="F167" s="92">
        <f t="shared" si="33"/>
        <v>336683</v>
      </c>
      <c r="G167" s="112"/>
      <c r="H167" s="76"/>
      <c r="I167" s="111"/>
      <c r="J167" s="111"/>
      <c r="K167" s="111"/>
      <c r="L167" s="111"/>
    </row>
    <row r="168" spans="1:12" s="110" customFormat="1" ht="61.9" customHeight="1" x14ac:dyDescent="0.2">
      <c r="A168" s="117" t="s">
        <v>204</v>
      </c>
      <c r="B168" s="117" t="s">
        <v>205</v>
      </c>
      <c r="C168" s="119" t="s">
        <v>206</v>
      </c>
      <c r="D168" s="116">
        <v>15048962</v>
      </c>
      <c r="E168" s="115">
        <f>E169</f>
        <v>171900</v>
      </c>
      <c r="F168" s="115">
        <f t="shared" si="33"/>
        <v>15220862</v>
      </c>
      <c r="G168" s="112" t="s">
        <v>208</v>
      </c>
      <c r="H168" s="76"/>
      <c r="I168" s="111"/>
      <c r="J168" s="111"/>
      <c r="K168" s="111"/>
      <c r="L168" s="111"/>
    </row>
    <row r="169" spans="1:12" s="110" customFormat="1" ht="21" customHeight="1" x14ac:dyDescent="0.2">
      <c r="A169" s="83"/>
      <c r="B169" s="83"/>
      <c r="C169" s="90" t="s">
        <v>5</v>
      </c>
      <c r="D169" s="118">
        <v>11780700</v>
      </c>
      <c r="E169" s="92">
        <v>171900</v>
      </c>
      <c r="F169" s="92">
        <f t="shared" si="33"/>
        <v>11952600</v>
      </c>
      <c r="G169" s="112"/>
      <c r="H169" s="76"/>
      <c r="I169" s="111"/>
      <c r="J169" s="111"/>
      <c r="K169" s="111"/>
      <c r="L169" s="111"/>
    </row>
    <row r="170" spans="1:12" ht="56.25" customHeight="1" x14ac:dyDescent="0.2">
      <c r="A170" s="68">
        <v>1200000</v>
      </c>
      <c r="B170" s="49"/>
      <c r="C170" s="49" t="s">
        <v>30</v>
      </c>
      <c r="D170" s="30">
        <f>D171</f>
        <v>361741409.94999999</v>
      </c>
      <c r="E170" s="30">
        <f>E171</f>
        <v>-728294</v>
      </c>
      <c r="F170" s="30">
        <f t="shared" ref="F170:F171" si="34">D170+E170</f>
        <v>361013115.94999999</v>
      </c>
      <c r="G170" s="7"/>
      <c r="H170" s="7"/>
      <c r="I170" s="2"/>
      <c r="J170" s="2"/>
      <c r="K170" s="2"/>
      <c r="L170" s="2"/>
    </row>
    <row r="171" spans="1:12" ht="56.25" customHeight="1" x14ac:dyDescent="0.2">
      <c r="A171" s="68">
        <v>1210000</v>
      </c>
      <c r="B171" s="49"/>
      <c r="C171" s="49" t="s">
        <v>30</v>
      </c>
      <c r="D171" s="30">
        <v>361741409.94999999</v>
      </c>
      <c r="E171" s="30">
        <f>E173+E175+E177+E179+E181+E183+E185</f>
        <v>-728294</v>
      </c>
      <c r="F171" s="30">
        <f t="shared" si="34"/>
        <v>361013115.94999999</v>
      </c>
      <c r="G171" s="7"/>
      <c r="H171" s="7"/>
      <c r="I171" s="2"/>
      <c r="J171" s="2"/>
      <c r="K171" s="2"/>
      <c r="L171" s="2"/>
    </row>
    <row r="172" spans="1:12" ht="23.25" customHeight="1" x14ac:dyDescent="0.2">
      <c r="A172" s="69"/>
      <c r="B172" s="65"/>
      <c r="C172" s="65" t="s">
        <v>5</v>
      </c>
      <c r="D172" s="46">
        <v>289767640.94999999</v>
      </c>
      <c r="E172" s="46">
        <f>E174+E176+E178+E180+E182+E184+E186</f>
        <v>-728294</v>
      </c>
      <c r="F172" s="46">
        <f t="shared" ref="F172:F188" si="35">D172+E172</f>
        <v>289039346.94999999</v>
      </c>
      <c r="G172" s="7"/>
      <c r="H172" s="7"/>
      <c r="I172" s="2"/>
      <c r="J172" s="2"/>
      <c r="K172" s="2"/>
      <c r="L172" s="2"/>
    </row>
    <row r="173" spans="1:12" s="110" customFormat="1" ht="43.9" customHeight="1" x14ac:dyDescent="0.2">
      <c r="A173" s="117" t="s">
        <v>95</v>
      </c>
      <c r="B173" s="117" t="s">
        <v>96</v>
      </c>
      <c r="C173" s="119" t="s">
        <v>99</v>
      </c>
      <c r="D173" s="116">
        <v>30244900</v>
      </c>
      <c r="E173" s="115">
        <f>E174</f>
        <v>-147922</v>
      </c>
      <c r="F173" s="115">
        <f t="shared" ref="F173:F174" si="36">D173+E173</f>
        <v>30096978</v>
      </c>
      <c r="G173" s="112"/>
      <c r="H173" s="112"/>
      <c r="I173" s="111"/>
      <c r="J173" s="111"/>
      <c r="K173" s="111"/>
      <c r="L173" s="111"/>
    </row>
    <row r="174" spans="1:12" s="110" customFormat="1" ht="23.25" customHeight="1" x14ac:dyDescent="0.2">
      <c r="A174" s="83"/>
      <c r="B174" s="83"/>
      <c r="C174" s="90" t="s">
        <v>5</v>
      </c>
      <c r="D174" s="118">
        <v>30194900</v>
      </c>
      <c r="E174" s="92">
        <v>-147922</v>
      </c>
      <c r="F174" s="92">
        <f t="shared" si="36"/>
        <v>30046978</v>
      </c>
      <c r="G174" s="112"/>
      <c r="H174" s="112"/>
      <c r="I174" s="111"/>
      <c r="J174" s="111"/>
      <c r="K174" s="111"/>
      <c r="L174" s="111"/>
    </row>
    <row r="175" spans="1:12" s="110" customFormat="1" ht="45.6" customHeight="1" x14ac:dyDescent="0.2">
      <c r="A175" s="117" t="s">
        <v>232</v>
      </c>
      <c r="B175" s="117" t="s">
        <v>233</v>
      </c>
      <c r="C175" s="119" t="s">
        <v>234</v>
      </c>
      <c r="D175" s="116">
        <f>D176</f>
        <v>81568000</v>
      </c>
      <c r="E175" s="115">
        <f>E176</f>
        <v>3415000</v>
      </c>
      <c r="F175" s="115">
        <f t="shared" ref="F175:F176" si="37">D175+E175</f>
        <v>84983000</v>
      </c>
      <c r="G175" s="112"/>
      <c r="H175" s="112"/>
      <c r="I175" s="111"/>
      <c r="J175" s="111"/>
      <c r="K175" s="111"/>
      <c r="L175" s="111"/>
    </row>
    <row r="176" spans="1:12" s="110" customFormat="1" ht="23.25" customHeight="1" x14ac:dyDescent="0.2">
      <c r="A176" s="83"/>
      <c r="B176" s="83"/>
      <c r="C176" s="90" t="s">
        <v>5</v>
      </c>
      <c r="D176" s="118">
        <v>81568000</v>
      </c>
      <c r="E176" s="92">
        <v>3415000</v>
      </c>
      <c r="F176" s="92">
        <f t="shared" si="37"/>
        <v>84983000</v>
      </c>
      <c r="G176" s="112"/>
      <c r="H176" s="112"/>
      <c r="I176" s="111"/>
      <c r="J176" s="111"/>
      <c r="K176" s="111"/>
      <c r="L176" s="111"/>
    </row>
    <row r="177" spans="1:12" ht="38.450000000000003" customHeight="1" x14ac:dyDescent="0.2">
      <c r="A177" s="64">
        <v>1216030</v>
      </c>
      <c r="B177" s="64">
        <v>6030</v>
      </c>
      <c r="C177" s="71" t="s">
        <v>22</v>
      </c>
      <c r="D177" s="47">
        <f>D178</f>
        <v>80347843.060000002</v>
      </c>
      <c r="E177" s="45">
        <f>E178</f>
        <v>-1144153</v>
      </c>
      <c r="F177" s="45">
        <f t="shared" si="35"/>
        <v>79203690.060000002</v>
      </c>
      <c r="G177" s="74"/>
      <c r="H177" s="7"/>
      <c r="I177" s="2"/>
      <c r="J177" s="2"/>
      <c r="K177" s="2"/>
      <c r="L177" s="2"/>
    </row>
    <row r="178" spans="1:12" ht="23.25" customHeight="1" x14ac:dyDescent="0.2">
      <c r="A178" s="55"/>
      <c r="B178" s="55"/>
      <c r="C178" s="48" t="s">
        <v>5</v>
      </c>
      <c r="D178" s="66">
        <v>80347843.060000002</v>
      </c>
      <c r="E178" s="54">
        <v>-1144153</v>
      </c>
      <c r="F178" s="54">
        <f t="shared" si="35"/>
        <v>79203690.060000002</v>
      </c>
      <c r="G178" s="7"/>
      <c r="H178" s="7"/>
      <c r="I178" s="2"/>
      <c r="J178" s="2"/>
      <c r="K178" s="2"/>
      <c r="L178" s="2"/>
    </row>
    <row r="179" spans="1:12" s="110" customFormat="1" ht="39" customHeight="1" x14ac:dyDescent="0.2">
      <c r="A179" s="117" t="s">
        <v>235</v>
      </c>
      <c r="B179" s="117" t="s">
        <v>236</v>
      </c>
      <c r="C179" s="119" t="s">
        <v>237</v>
      </c>
      <c r="D179" s="116">
        <f>D180</f>
        <v>6891560.8899999997</v>
      </c>
      <c r="E179" s="115">
        <f>E180</f>
        <v>-659759</v>
      </c>
      <c r="F179" s="115">
        <f t="shared" ref="F179:F180" si="38">D179+E179</f>
        <v>6231801.8899999997</v>
      </c>
      <c r="G179" s="112"/>
      <c r="H179" s="112"/>
      <c r="I179" s="111"/>
      <c r="J179" s="111"/>
      <c r="K179" s="111"/>
      <c r="L179" s="111"/>
    </row>
    <row r="180" spans="1:12" s="110" customFormat="1" ht="23.25" customHeight="1" x14ac:dyDescent="0.2">
      <c r="A180" s="83"/>
      <c r="B180" s="83"/>
      <c r="C180" s="90" t="s">
        <v>5</v>
      </c>
      <c r="D180" s="118">
        <v>6891560.8899999997</v>
      </c>
      <c r="E180" s="92">
        <v>-659759</v>
      </c>
      <c r="F180" s="92">
        <f t="shared" si="38"/>
        <v>6231801.8899999997</v>
      </c>
      <c r="G180" s="112"/>
      <c r="H180" s="112"/>
      <c r="I180" s="111"/>
      <c r="J180" s="111"/>
      <c r="K180" s="111"/>
      <c r="L180" s="111"/>
    </row>
    <row r="181" spans="1:12" s="110" customFormat="1" ht="61.15" customHeight="1" x14ac:dyDescent="0.2">
      <c r="A181" s="117" t="s">
        <v>228</v>
      </c>
      <c r="B181" s="117" t="s">
        <v>229</v>
      </c>
      <c r="C181" s="119" t="s">
        <v>230</v>
      </c>
      <c r="D181" s="116">
        <v>45632311</v>
      </c>
      <c r="E181" s="115">
        <f>E182</f>
        <v>-1000000</v>
      </c>
      <c r="F181" s="115">
        <f t="shared" ref="F181:F182" si="39">D181+E181</f>
        <v>44632311</v>
      </c>
      <c r="G181" s="112"/>
      <c r="H181" s="112"/>
      <c r="I181" s="111"/>
      <c r="J181" s="111"/>
      <c r="K181" s="111"/>
      <c r="L181" s="111"/>
    </row>
    <row r="182" spans="1:12" s="110" customFormat="1" ht="23.25" customHeight="1" x14ac:dyDescent="0.2">
      <c r="A182" s="83"/>
      <c r="B182" s="83"/>
      <c r="C182" s="90" t="s">
        <v>5</v>
      </c>
      <c r="D182" s="118">
        <v>45555842</v>
      </c>
      <c r="E182" s="92">
        <v>-1000000</v>
      </c>
      <c r="F182" s="92">
        <f t="shared" si="39"/>
        <v>44555842</v>
      </c>
      <c r="G182" s="112"/>
      <c r="H182" s="112"/>
      <c r="I182" s="111"/>
      <c r="J182" s="111"/>
      <c r="K182" s="111"/>
      <c r="L182" s="111"/>
    </row>
    <row r="183" spans="1:12" s="110" customFormat="1" ht="42.6" customHeight="1" x14ac:dyDescent="0.2">
      <c r="A183" s="117" t="s">
        <v>91</v>
      </c>
      <c r="B183" s="117" t="s">
        <v>62</v>
      </c>
      <c r="C183" s="120" t="s">
        <v>63</v>
      </c>
      <c r="D183" s="116">
        <f>D184</f>
        <v>6677869</v>
      </c>
      <c r="E183" s="115">
        <f>E184</f>
        <v>-786441</v>
      </c>
      <c r="F183" s="115">
        <f t="shared" ref="F183:F184" si="40">D183+E183</f>
        <v>5891428</v>
      </c>
      <c r="G183" s="112"/>
      <c r="H183" s="112"/>
      <c r="I183" s="111"/>
      <c r="J183" s="111"/>
      <c r="K183" s="111"/>
      <c r="L183" s="111"/>
    </row>
    <row r="184" spans="1:12" s="110" customFormat="1" ht="23.25" customHeight="1" x14ac:dyDescent="0.2">
      <c r="A184" s="98"/>
      <c r="B184" s="99"/>
      <c r="C184" s="90" t="s">
        <v>5</v>
      </c>
      <c r="D184" s="118">
        <v>6677869</v>
      </c>
      <c r="E184" s="92">
        <v>-786441</v>
      </c>
      <c r="F184" s="92">
        <f t="shared" si="40"/>
        <v>5891428</v>
      </c>
      <c r="G184" s="112"/>
      <c r="H184" s="112"/>
      <c r="I184" s="111"/>
      <c r="J184" s="111"/>
      <c r="K184" s="111"/>
      <c r="L184" s="111"/>
    </row>
    <row r="185" spans="1:12" s="110" customFormat="1" ht="40.15" customHeight="1" x14ac:dyDescent="0.2">
      <c r="A185" s="117" t="s">
        <v>238</v>
      </c>
      <c r="B185" s="117" t="s">
        <v>47</v>
      </c>
      <c r="C185" s="119" t="s">
        <v>48</v>
      </c>
      <c r="D185" s="116">
        <f>D186</f>
        <v>19518515</v>
      </c>
      <c r="E185" s="115">
        <f>E186</f>
        <v>-405019</v>
      </c>
      <c r="F185" s="115">
        <f t="shared" si="35"/>
        <v>19113496</v>
      </c>
      <c r="G185" s="112"/>
      <c r="H185" s="112"/>
      <c r="I185" s="111"/>
      <c r="J185" s="111"/>
      <c r="K185" s="111"/>
      <c r="L185" s="111"/>
    </row>
    <row r="186" spans="1:12" s="110" customFormat="1" ht="23.25" customHeight="1" x14ac:dyDescent="0.2">
      <c r="A186" s="98"/>
      <c r="B186" s="99"/>
      <c r="C186" s="90" t="s">
        <v>5</v>
      </c>
      <c r="D186" s="118">
        <v>19518515</v>
      </c>
      <c r="E186" s="92">
        <v>-405019</v>
      </c>
      <c r="F186" s="92">
        <f t="shared" ref="F186" si="41">D186+E186</f>
        <v>19113496</v>
      </c>
      <c r="G186" s="112"/>
      <c r="H186" s="112"/>
      <c r="I186" s="111"/>
      <c r="J186" s="111"/>
      <c r="K186" s="111"/>
      <c r="L186" s="111"/>
    </row>
    <row r="187" spans="1:12" s="87" customFormat="1" ht="57.6" customHeight="1" x14ac:dyDescent="0.2">
      <c r="A187" s="96">
        <v>1500000</v>
      </c>
      <c r="B187" s="91"/>
      <c r="C187" s="91" t="s">
        <v>45</v>
      </c>
      <c r="D187" s="89">
        <f>D188</f>
        <v>133190140</v>
      </c>
      <c r="E187" s="89">
        <f>E188</f>
        <v>-5712978</v>
      </c>
      <c r="F187" s="89">
        <f t="shared" si="35"/>
        <v>127477162</v>
      </c>
      <c r="G187" s="80"/>
      <c r="H187" s="80"/>
      <c r="I187" s="88"/>
      <c r="J187" s="88"/>
      <c r="K187" s="88"/>
      <c r="L187" s="88"/>
    </row>
    <row r="188" spans="1:12" s="87" customFormat="1" ht="55.15" customHeight="1" x14ac:dyDescent="0.2">
      <c r="A188" s="96">
        <v>1510000</v>
      </c>
      <c r="B188" s="91"/>
      <c r="C188" s="91" t="s">
        <v>45</v>
      </c>
      <c r="D188" s="89">
        <v>133190140</v>
      </c>
      <c r="E188" s="89">
        <f>E190+E193+E195+E197+E199+E201</f>
        <v>-5712978</v>
      </c>
      <c r="F188" s="89">
        <f t="shared" si="35"/>
        <v>127477162</v>
      </c>
      <c r="G188" s="80"/>
      <c r="H188" s="80"/>
      <c r="I188" s="88"/>
      <c r="J188" s="88"/>
      <c r="K188" s="88"/>
      <c r="L188" s="88"/>
    </row>
    <row r="189" spans="1:12" s="87" customFormat="1" ht="23.25" customHeight="1" x14ac:dyDescent="0.2">
      <c r="A189" s="85"/>
      <c r="B189" s="84"/>
      <c r="C189" s="84" t="s">
        <v>5</v>
      </c>
      <c r="D189" s="82">
        <v>130171056</v>
      </c>
      <c r="E189" s="82">
        <f>E191+E194+E196+E198+E200+E202</f>
        <v>-5712978</v>
      </c>
      <c r="F189" s="82">
        <f t="shared" ref="F189:F196" si="42">D189+E189</f>
        <v>124458078</v>
      </c>
      <c r="G189" s="80"/>
      <c r="H189" s="80"/>
      <c r="I189" s="88"/>
      <c r="J189" s="88"/>
      <c r="K189" s="88"/>
      <c r="L189" s="88"/>
    </row>
    <row r="190" spans="1:12" s="110" customFormat="1" ht="36.6" customHeight="1" x14ac:dyDescent="0.2">
      <c r="A190" s="117" t="s">
        <v>256</v>
      </c>
      <c r="B190" s="117" t="s">
        <v>236</v>
      </c>
      <c r="C190" s="119" t="s">
        <v>237</v>
      </c>
      <c r="D190" s="116">
        <f>D191</f>
        <v>30153132</v>
      </c>
      <c r="E190" s="115">
        <f>E191</f>
        <v>1566402</v>
      </c>
      <c r="F190" s="115">
        <f t="shared" si="42"/>
        <v>31719534</v>
      </c>
      <c r="G190" s="112"/>
      <c r="H190" s="112"/>
      <c r="I190" s="111"/>
      <c r="J190" s="111"/>
      <c r="K190" s="111"/>
      <c r="L190" s="111"/>
    </row>
    <row r="191" spans="1:12" s="110" customFormat="1" ht="23.25" customHeight="1" x14ac:dyDescent="0.2">
      <c r="A191" s="83"/>
      <c r="B191" s="83"/>
      <c r="C191" s="90" t="s">
        <v>5</v>
      </c>
      <c r="D191" s="118">
        <v>30153132</v>
      </c>
      <c r="E191" s="92">
        <f>1305335+261067</f>
        <v>1566402</v>
      </c>
      <c r="F191" s="92">
        <f t="shared" si="42"/>
        <v>31719534</v>
      </c>
      <c r="G191" s="112"/>
      <c r="H191" s="112"/>
      <c r="I191" s="111"/>
      <c r="J191" s="111"/>
      <c r="K191" s="111"/>
      <c r="L191" s="111"/>
    </row>
    <row r="192" spans="1:12" s="110" customFormat="1" ht="72" customHeight="1" x14ac:dyDescent="0.2">
      <c r="A192" s="83"/>
      <c r="B192" s="83"/>
      <c r="C192" s="161" t="s">
        <v>257</v>
      </c>
      <c r="D192" s="118">
        <v>0</v>
      </c>
      <c r="E192" s="92">
        <v>1305335</v>
      </c>
      <c r="F192" s="92">
        <f t="shared" si="42"/>
        <v>1305335</v>
      </c>
      <c r="G192" s="112"/>
      <c r="H192" s="112"/>
      <c r="I192" s="111"/>
      <c r="J192" s="111"/>
      <c r="K192" s="111"/>
      <c r="L192" s="111"/>
    </row>
    <row r="193" spans="1:12" s="110" customFormat="1" ht="42.6" customHeight="1" x14ac:dyDescent="0.2">
      <c r="A193" s="117" t="s">
        <v>212</v>
      </c>
      <c r="B193" s="117" t="s">
        <v>213</v>
      </c>
      <c r="C193" s="119" t="s">
        <v>219</v>
      </c>
      <c r="D193" s="116">
        <f>D194</f>
        <v>19070340</v>
      </c>
      <c r="E193" s="115">
        <f>E194</f>
        <v>500000</v>
      </c>
      <c r="F193" s="115">
        <f t="shared" ref="F193:F194" si="43">D193+E193</f>
        <v>19570340</v>
      </c>
      <c r="G193" s="112"/>
      <c r="H193" s="112"/>
      <c r="I193" s="111"/>
      <c r="J193" s="111"/>
      <c r="K193" s="111"/>
      <c r="L193" s="111"/>
    </row>
    <row r="194" spans="1:12" s="110" customFormat="1" ht="23.25" customHeight="1" x14ac:dyDescent="0.2">
      <c r="A194" s="83"/>
      <c r="B194" s="83"/>
      <c r="C194" s="90" t="s">
        <v>5</v>
      </c>
      <c r="D194" s="118">
        <v>19070340</v>
      </c>
      <c r="E194" s="92">
        <v>500000</v>
      </c>
      <c r="F194" s="92">
        <f t="shared" si="43"/>
        <v>19570340</v>
      </c>
      <c r="G194" s="112"/>
      <c r="H194" s="112"/>
      <c r="I194" s="111"/>
      <c r="J194" s="111"/>
      <c r="K194" s="111"/>
      <c r="L194" s="111"/>
    </row>
    <row r="195" spans="1:12" s="87" customFormat="1" ht="37.15" customHeight="1" x14ac:dyDescent="0.2">
      <c r="A195" s="94" t="s">
        <v>214</v>
      </c>
      <c r="B195" s="94" t="s">
        <v>215</v>
      </c>
      <c r="C195" s="119" t="s">
        <v>220</v>
      </c>
      <c r="D195" s="47">
        <f>D196</f>
        <v>40503160</v>
      </c>
      <c r="E195" s="81">
        <f>E196</f>
        <v>-1979380</v>
      </c>
      <c r="F195" s="81">
        <f t="shared" si="42"/>
        <v>38523780</v>
      </c>
      <c r="G195" s="80"/>
      <c r="H195" s="80"/>
      <c r="I195" s="88"/>
      <c r="J195" s="88"/>
      <c r="K195" s="88"/>
      <c r="L195" s="88"/>
    </row>
    <row r="196" spans="1:12" s="87" customFormat="1" ht="23.25" customHeight="1" x14ac:dyDescent="0.2">
      <c r="A196" s="83"/>
      <c r="B196" s="83"/>
      <c r="C196" s="90" t="s">
        <v>5</v>
      </c>
      <c r="D196" s="95">
        <v>40503160</v>
      </c>
      <c r="E196" s="92">
        <f>-1700000-279380</f>
        <v>-1979380</v>
      </c>
      <c r="F196" s="92">
        <f t="shared" si="42"/>
        <v>38523780</v>
      </c>
      <c r="G196" s="80"/>
      <c r="H196" s="80"/>
      <c r="I196" s="88"/>
      <c r="J196" s="88"/>
      <c r="K196" s="88"/>
      <c r="L196" s="88"/>
    </row>
    <row r="197" spans="1:12" s="110" customFormat="1" ht="37.15" customHeight="1" x14ac:dyDescent="0.2">
      <c r="A197" s="117" t="s">
        <v>216</v>
      </c>
      <c r="B197" s="117" t="s">
        <v>217</v>
      </c>
      <c r="C197" s="119" t="s">
        <v>221</v>
      </c>
      <c r="D197" s="116">
        <f>D198</f>
        <v>1000000</v>
      </c>
      <c r="E197" s="115">
        <f>E198</f>
        <v>-500000</v>
      </c>
      <c r="F197" s="115">
        <f t="shared" ref="F197:F198" si="44">D197+E197</f>
        <v>500000</v>
      </c>
      <c r="G197" s="112"/>
      <c r="H197" s="112"/>
      <c r="I197" s="111"/>
      <c r="J197" s="111"/>
      <c r="K197" s="111"/>
      <c r="L197" s="111"/>
    </row>
    <row r="198" spans="1:12" s="110" customFormat="1" ht="23.25" customHeight="1" x14ac:dyDescent="0.2">
      <c r="A198" s="83"/>
      <c r="B198" s="83"/>
      <c r="C198" s="90" t="s">
        <v>5</v>
      </c>
      <c r="D198" s="118">
        <v>1000000</v>
      </c>
      <c r="E198" s="92">
        <v>-500000</v>
      </c>
      <c r="F198" s="92">
        <f t="shared" si="44"/>
        <v>500000</v>
      </c>
      <c r="G198" s="112"/>
      <c r="H198" s="112"/>
      <c r="I198" s="111"/>
      <c r="J198" s="111"/>
      <c r="K198" s="111"/>
      <c r="L198" s="111"/>
    </row>
    <row r="199" spans="1:12" s="110" customFormat="1" ht="60.6" customHeight="1" x14ac:dyDescent="0.2">
      <c r="A199" s="117" t="s">
        <v>251</v>
      </c>
      <c r="B199" s="117" t="s">
        <v>218</v>
      </c>
      <c r="C199" s="119" t="s">
        <v>222</v>
      </c>
      <c r="D199" s="116">
        <f>D200</f>
        <v>13614511</v>
      </c>
      <c r="E199" s="115">
        <f>E200</f>
        <v>-300000</v>
      </c>
      <c r="F199" s="115">
        <f t="shared" ref="F199:F200" si="45">D199+E199</f>
        <v>13314511</v>
      </c>
      <c r="G199" s="112"/>
      <c r="H199" s="112"/>
      <c r="I199" s="111"/>
      <c r="J199" s="111"/>
      <c r="K199" s="111"/>
      <c r="L199" s="111"/>
    </row>
    <row r="200" spans="1:12" s="110" customFormat="1" ht="23.25" customHeight="1" x14ac:dyDescent="0.2">
      <c r="A200" s="83"/>
      <c r="B200" s="83"/>
      <c r="C200" s="90" t="s">
        <v>5</v>
      </c>
      <c r="D200" s="118">
        <v>13614511</v>
      </c>
      <c r="E200" s="92">
        <v>-300000</v>
      </c>
      <c r="F200" s="92">
        <f t="shared" si="45"/>
        <v>13314511</v>
      </c>
      <c r="G200" s="112"/>
      <c r="H200" s="112"/>
      <c r="I200" s="111"/>
      <c r="J200" s="111"/>
      <c r="K200" s="111"/>
      <c r="L200" s="111"/>
    </row>
    <row r="201" spans="1:12" s="87" customFormat="1" ht="29.45" customHeight="1" x14ac:dyDescent="0.2">
      <c r="A201" s="94" t="s">
        <v>191</v>
      </c>
      <c r="B201" s="94" t="s">
        <v>192</v>
      </c>
      <c r="C201" s="119" t="s">
        <v>193</v>
      </c>
      <c r="D201" s="47">
        <f>D202</f>
        <v>13887138</v>
      </c>
      <c r="E201" s="81">
        <f>E202</f>
        <v>-5000000</v>
      </c>
      <c r="F201" s="81">
        <f t="shared" ref="F201:F209" si="46">D201+E201</f>
        <v>8887138</v>
      </c>
      <c r="G201" s="80"/>
      <c r="H201" s="80"/>
      <c r="I201" s="88"/>
      <c r="J201" s="88"/>
      <c r="K201" s="88"/>
      <c r="L201" s="88"/>
    </row>
    <row r="202" spans="1:12" s="87" customFormat="1" ht="23.25" customHeight="1" x14ac:dyDescent="0.2">
      <c r="A202" s="83"/>
      <c r="B202" s="83"/>
      <c r="C202" s="90" t="s">
        <v>5</v>
      </c>
      <c r="D202" s="95">
        <v>13887138</v>
      </c>
      <c r="E202" s="92">
        <v>-5000000</v>
      </c>
      <c r="F202" s="92">
        <f t="shared" si="46"/>
        <v>8887138</v>
      </c>
      <c r="G202" s="80"/>
      <c r="H202" s="80"/>
      <c r="I202" s="88"/>
      <c r="J202" s="88"/>
      <c r="K202" s="88"/>
      <c r="L202" s="88"/>
    </row>
    <row r="203" spans="1:12" s="87" customFormat="1" ht="46.15" customHeight="1" x14ac:dyDescent="0.2">
      <c r="A203" s="96">
        <v>1900000</v>
      </c>
      <c r="B203" s="91"/>
      <c r="C203" s="91" t="s">
        <v>46</v>
      </c>
      <c r="D203" s="89">
        <f>D204</f>
        <v>131329000</v>
      </c>
      <c r="E203" s="89">
        <f>E204</f>
        <v>-9219000</v>
      </c>
      <c r="F203" s="89">
        <f t="shared" si="46"/>
        <v>122110000</v>
      </c>
      <c r="G203" s="80"/>
      <c r="H203" s="80"/>
      <c r="I203" s="88"/>
      <c r="J203" s="88"/>
      <c r="K203" s="88"/>
      <c r="L203" s="88"/>
    </row>
    <row r="204" spans="1:12" s="87" customFormat="1" ht="39.6" customHeight="1" x14ac:dyDescent="0.2">
      <c r="A204" s="96">
        <v>1910000</v>
      </c>
      <c r="B204" s="91"/>
      <c r="C204" s="91" t="s">
        <v>46</v>
      </c>
      <c r="D204" s="89">
        <v>131329000</v>
      </c>
      <c r="E204" s="89">
        <f>E206+E208+E210</f>
        <v>-9219000</v>
      </c>
      <c r="F204" s="89">
        <f t="shared" si="46"/>
        <v>122110000</v>
      </c>
      <c r="G204" s="80"/>
      <c r="H204" s="80"/>
      <c r="I204" s="88"/>
      <c r="J204" s="88"/>
      <c r="K204" s="88"/>
      <c r="L204" s="88"/>
    </row>
    <row r="205" spans="1:12" s="87" customFormat="1" ht="23.25" customHeight="1" x14ac:dyDescent="0.2">
      <c r="A205" s="85"/>
      <c r="B205" s="84"/>
      <c r="C205" s="84" t="s">
        <v>5</v>
      </c>
      <c r="D205" s="82">
        <v>131329000</v>
      </c>
      <c r="E205" s="82">
        <f>E207+E209+E211</f>
        <v>-9219000</v>
      </c>
      <c r="F205" s="82">
        <f t="shared" si="46"/>
        <v>122110000</v>
      </c>
      <c r="G205" s="80"/>
      <c r="H205" s="80"/>
      <c r="I205" s="88"/>
      <c r="J205" s="88"/>
      <c r="K205" s="88"/>
      <c r="L205" s="88"/>
    </row>
    <row r="206" spans="1:12" s="110" customFormat="1" ht="41.45" customHeight="1" x14ac:dyDescent="0.2">
      <c r="A206" s="117" t="s">
        <v>87</v>
      </c>
      <c r="B206" s="117" t="s">
        <v>86</v>
      </c>
      <c r="C206" s="119" t="s">
        <v>85</v>
      </c>
      <c r="D206" s="116">
        <f>D207</f>
        <v>23400000</v>
      </c>
      <c r="E206" s="115">
        <f>E207</f>
        <v>-339700</v>
      </c>
      <c r="F206" s="115">
        <f t="shared" si="46"/>
        <v>23060300</v>
      </c>
      <c r="G206" s="112"/>
      <c r="H206" s="112"/>
      <c r="I206" s="111"/>
      <c r="J206" s="111"/>
      <c r="K206" s="111"/>
      <c r="L206" s="111"/>
    </row>
    <row r="207" spans="1:12" s="110" customFormat="1" ht="23.25" customHeight="1" x14ac:dyDescent="0.2">
      <c r="A207" s="83"/>
      <c r="B207" s="83"/>
      <c r="C207" s="90" t="s">
        <v>5</v>
      </c>
      <c r="D207" s="118">
        <v>23400000</v>
      </c>
      <c r="E207" s="92">
        <v>-339700</v>
      </c>
      <c r="F207" s="92">
        <f t="shared" si="46"/>
        <v>23060300</v>
      </c>
      <c r="G207" s="112"/>
      <c r="H207" s="112"/>
      <c r="I207" s="111"/>
      <c r="J207" s="111"/>
      <c r="K207" s="111"/>
      <c r="L207" s="111"/>
    </row>
    <row r="208" spans="1:12" s="110" customFormat="1" ht="46.9" customHeight="1" x14ac:dyDescent="0.2">
      <c r="A208" s="117" t="s">
        <v>61</v>
      </c>
      <c r="B208" s="117" t="s">
        <v>62</v>
      </c>
      <c r="C208" s="119" t="s">
        <v>63</v>
      </c>
      <c r="D208" s="116">
        <f>D209</f>
        <v>65905460</v>
      </c>
      <c r="E208" s="115">
        <f>E209</f>
        <v>-7379300</v>
      </c>
      <c r="F208" s="115">
        <f t="shared" si="46"/>
        <v>58526160</v>
      </c>
      <c r="G208" s="112"/>
      <c r="H208" s="112"/>
      <c r="I208" s="111"/>
      <c r="J208" s="111"/>
      <c r="K208" s="111"/>
      <c r="L208" s="111"/>
    </row>
    <row r="209" spans="1:12" s="110" customFormat="1" ht="23.25" customHeight="1" x14ac:dyDescent="0.2">
      <c r="A209" s="83"/>
      <c r="B209" s="83"/>
      <c r="C209" s="90" t="s">
        <v>5</v>
      </c>
      <c r="D209" s="118">
        <v>65905460</v>
      </c>
      <c r="E209" s="92">
        <v>-7379300</v>
      </c>
      <c r="F209" s="92">
        <f t="shared" si="46"/>
        <v>58526160</v>
      </c>
      <c r="G209" s="112"/>
      <c r="H209" s="112"/>
      <c r="I209" s="111"/>
      <c r="J209" s="111"/>
      <c r="K209" s="111"/>
      <c r="L209" s="111"/>
    </row>
    <row r="210" spans="1:12" s="87" customFormat="1" ht="40.9" customHeight="1" x14ac:dyDescent="0.2">
      <c r="A210" s="94" t="s">
        <v>194</v>
      </c>
      <c r="B210" s="94" t="s">
        <v>47</v>
      </c>
      <c r="C210" s="119" t="s">
        <v>48</v>
      </c>
      <c r="D210" s="47">
        <f>D211</f>
        <v>40423540</v>
      </c>
      <c r="E210" s="81">
        <f>E211</f>
        <v>-1500000</v>
      </c>
      <c r="F210" s="81">
        <f t="shared" ref="F210:F216" si="47">D210+E210</f>
        <v>38923540</v>
      </c>
      <c r="G210" s="80"/>
      <c r="H210" s="80"/>
      <c r="I210" s="88"/>
      <c r="J210" s="88"/>
      <c r="K210" s="88"/>
      <c r="L210" s="88"/>
    </row>
    <row r="211" spans="1:12" s="87" customFormat="1" ht="23.25" customHeight="1" x14ac:dyDescent="0.2">
      <c r="A211" s="83"/>
      <c r="B211" s="83"/>
      <c r="C211" s="90" t="s">
        <v>5</v>
      </c>
      <c r="D211" s="95">
        <v>40423540</v>
      </c>
      <c r="E211" s="92">
        <v>-1500000</v>
      </c>
      <c r="F211" s="92">
        <f t="shared" si="47"/>
        <v>38923540</v>
      </c>
      <c r="G211" s="80"/>
      <c r="H211" s="80"/>
      <c r="I211" s="88"/>
      <c r="J211" s="88"/>
      <c r="K211" s="88"/>
      <c r="L211" s="88"/>
    </row>
    <row r="212" spans="1:12" s="110" customFormat="1" ht="84.6" customHeight="1" x14ac:dyDescent="0.2">
      <c r="A212" s="96">
        <v>2900000</v>
      </c>
      <c r="B212" s="91"/>
      <c r="C212" s="91" t="str">
        <f>C213</f>
        <v>Управління з питань надзвичайних ситуацій та цивільного захисту населення виконавчого комітету Криворізької міської ради</v>
      </c>
      <c r="D212" s="89">
        <f>D213</f>
        <v>1260000</v>
      </c>
      <c r="E212" s="89">
        <f>E213</f>
        <v>97000</v>
      </c>
      <c r="F212" s="89">
        <f t="shared" si="47"/>
        <v>1357000</v>
      </c>
      <c r="G212" s="112"/>
      <c r="H212" s="112"/>
      <c r="I212" s="111"/>
      <c r="J212" s="111"/>
      <c r="K212" s="111"/>
      <c r="L212" s="111"/>
    </row>
    <row r="213" spans="1:12" s="110" customFormat="1" ht="73.900000000000006" customHeight="1" x14ac:dyDescent="0.2">
      <c r="A213" s="107">
        <v>2910000</v>
      </c>
      <c r="B213" s="91"/>
      <c r="C213" s="91" t="s">
        <v>184</v>
      </c>
      <c r="D213" s="89">
        <v>1260000</v>
      </c>
      <c r="E213" s="89">
        <f>E215+E219</f>
        <v>97000</v>
      </c>
      <c r="F213" s="89">
        <f t="shared" si="47"/>
        <v>1357000</v>
      </c>
      <c r="G213" s="112"/>
      <c r="H213" s="112"/>
      <c r="I213" s="111"/>
      <c r="J213" s="111"/>
      <c r="K213" s="111"/>
      <c r="L213" s="111"/>
    </row>
    <row r="214" spans="1:12" s="110" customFormat="1" ht="23.25" customHeight="1" x14ac:dyDescent="0.2">
      <c r="A214" s="85"/>
      <c r="B214" s="84"/>
      <c r="C214" s="84" t="s">
        <v>5</v>
      </c>
      <c r="D214" s="82">
        <v>1260000</v>
      </c>
      <c r="E214" s="82">
        <f>E216</f>
        <v>97000</v>
      </c>
      <c r="F214" s="82">
        <f t="shared" si="47"/>
        <v>1357000</v>
      </c>
      <c r="G214" s="112"/>
      <c r="H214" s="112"/>
      <c r="I214" s="111"/>
      <c r="J214" s="111"/>
      <c r="K214" s="111"/>
      <c r="L214" s="111"/>
    </row>
    <row r="215" spans="1:12" s="110" customFormat="1" ht="40.9" customHeight="1" x14ac:dyDescent="0.2">
      <c r="A215" s="117" t="s">
        <v>188</v>
      </c>
      <c r="B215" s="117" t="s">
        <v>189</v>
      </c>
      <c r="C215" s="119" t="s">
        <v>186</v>
      </c>
      <c r="D215" s="116">
        <f>D216</f>
        <v>0</v>
      </c>
      <c r="E215" s="115">
        <f>E216</f>
        <v>97000</v>
      </c>
      <c r="F215" s="115">
        <f t="shared" si="47"/>
        <v>97000</v>
      </c>
      <c r="G215" s="112"/>
      <c r="H215" s="112"/>
      <c r="I215" s="111"/>
      <c r="J215" s="111"/>
      <c r="K215" s="111"/>
      <c r="L215" s="111"/>
    </row>
    <row r="216" spans="1:12" s="110" customFormat="1" ht="23.25" customHeight="1" thickBot="1" x14ac:dyDescent="0.25">
      <c r="A216" s="83"/>
      <c r="B216" s="83"/>
      <c r="C216" s="90" t="s">
        <v>5</v>
      </c>
      <c r="D216" s="118">
        <v>0</v>
      </c>
      <c r="E216" s="92">
        <v>97000</v>
      </c>
      <c r="F216" s="92">
        <f t="shared" si="47"/>
        <v>97000</v>
      </c>
      <c r="G216" s="112"/>
      <c r="H216" s="112"/>
      <c r="I216" s="111"/>
      <c r="J216" s="111"/>
      <c r="K216" s="111"/>
      <c r="L216" s="111"/>
    </row>
    <row r="217" spans="1:12" ht="56.45" customHeight="1" thickBot="1" x14ac:dyDescent="0.35">
      <c r="A217" s="11"/>
      <c r="B217" s="11"/>
      <c r="C217" s="37" t="s">
        <v>13</v>
      </c>
      <c r="D217" s="43">
        <f>D24+D136</f>
        <v>7938585213.4900007</v>
      </c>
      <c r="E217" s="43">
        <f>E24+E136</f>
        <v>2065335</v>
      </c>
      <c r="F217" s="43">
        <f t="shared" ref="F217" si="48">D217+E217</f>
        <v>7940650548.4900007</v>
      </c>
      <c r="G217" s="86"/>
      <c r="H217" s="72"/>
      <c r="I217" s="77"/>
      <c r="J217" s="2"/>
      <c r="K217" s="2"/>
      <c r="L217" s="2"/>
    </row>
    <row r="218" spans="1:12" ht="46.9" customHeight="1" thickBot="1" x14ac:dyDescent="0.35">
      <c r="A218" s="11"/>
      <c r="B218" s="60"/>
      <c r="C218" s="37" t="s">
        <v>8</v>
      </c>
      <c r="D218" s="26">
        <f>D219+D220</f>
        <v>-642035562.18999994</v>
      </c>
      <c r="E218" s="26">
        <f>E219+E220</f>
        <v>12005853</v>
      </c>
      <c r="F218" s="26">
        <f t="shared" ref="F218:F224" si="49">D218+E218</f>
        <v>-630029709.18999994</v>
      </c>
      <c r="G218" s="7"/>
      <c r="H218" s="72"/>
      <c r="I218" s="2"/>
      <c r="J218" s="2"/>
      <c r="K218" s="2"/>
      <c r="L218" s="2"/>
    </row>
    <row r="219" spans="1:12" ht="69.599999999999994" hidden="1" customHeight="1" thickBot="1" x14ac:dyDescent="0.35">
      <c r="A219" s="56"/>
      <c r="B219" s="56"/>
      <c r="C219" s="57" t="s">
        <v>25</v>
      </c>
      <c r="D219" s="58">
        <f>152871643.85</f>
        <v>152871643.84999999</v>
      </c>
      <c r="E219" s="58"/>
      <c r="F219" s="58">
        <f t="shared" si="49"/>
        <v>152871643.84999999</v>
      </c>
      <c r="G219" s="7"/>
      <c r="H219" s="72"/>
      <c r="I219" s="2"/>
      <c r="J219" s="2"/>
      <c r="K219" s="2"/>
      <c r="L219" s="2"/>
    </row>
    <row r="220" spans="1:12" ht="71.45" customHeight="1" thickBot="1" x14ac:dyDescent="0.25">
      <c r="A220" s="22"/>
      <c r="B220" s="63"/>
      <c r="C220" s="40" t="s">
        <v>3</v>
      </c>
      <c r="D220" s="44">
        <f>-D224</f>
        <v>-794907206.03999996</v>
      </c>
      <c r="E220" s="44">
        <f>-E224</f>
        <v>12005853</v>
      </c>
      <c r="F220" s="44">
        <f t="shared" si="49"/>
        <v>-782901353.03999996</v>
      </c>
      <c r="G220" s="7"/>
      <c r="H220" s="72"/>
      <c r="I220" s="72"/>
      <c r="J220" s="2"/>
      <c r="K220" s="2"/>
      <c r="L220" s="2"/>
    </row>
    <row r="221" spans="1:12" ht="40.15" customHeight="1" thickBot="1" x14ac:dyDescent="0.35">
      <c r="A221" s="11"/>
      <c r="B221" s="60"/>
      <c r="C221" s="37" t="s">
        <v>9</v>
      </c>
      <c r="D221" s="26">
        <f>SUM(D222:D224)+6002838</f>
        <v>841135175.67999995</v>
      </c>
      <c r="E221" s="26">
        <f>SUM(E222:E224)</f>
        <v>-10700518</v>
      </c>
      <c r="F221" s="26">
        <f t="shared" si="49"/>
        <v>830434657.67999995</v>
      </c>
      <c r="G221" s="7"/>
      <c r="H221" s="72"/>
      <c r="I221" s="72"/>
      <c r="J221" s="2"/>
      <c r="K221" s="2"/>
      <c r="L221" s="2"/>
    </row>
    <row r="222" spans="1:12" ht="73.150000000000006" hidden="1" customHeight="1" thickBot="1" x14ac:dyDescent="0.25">
      <c r="A222" s="59"/>
      <c r="B222" s="59"/>
      <c r="C222" s="57" t="s">
        <v>26</v>
      </c>
      <c r="D222" s="58">
        <v>40225131.640000001</v>
      </c>
      <c r="E222" s="44"/>
      <c r="F222" s="58">
        <f t="shared" si="49"/>
        <v>40225131.640000001</v>
      </c>
      <c r="G222" s="7"/>
      <c r="H222" s="72"/>
      <c r="I222" s="78"/>
      <c r="J222" s="2"/>
      <c r="K222" s="2"/>
      <c r="L222" s="2"/>
    </row>
    <row r="223" spans="1:12" s="110" customFormat="1" ht="73.150000000000006" customHeight="1" thickBot="1" x14ac:dyDescent="0.25">
      <c r="A223" s="59"/>
      <c r="B223" s="162"/>
      <c r="C223" s="40" t="s">
        <v>258</v>
      </c>
      <c r="D223" s="58">
        <v>0</v>
      </c>
      <c r="E223" s="44">
        <v>1305335</v>
      </c>
      <c r="F223" s="58">
        <f t="shared" ref="F223" si="50">D223+E223</f>
        <v>1305335</v>
      </c>
      <c r="G223" s="112"/>
      <c r="H223" s="72"/>
      <c r="I223" s="78"/>
      <c r="J223" s="111"/>
      <c r="K223" s="111"/>
      <c r="L223" s="111"/>
    </row>
    <row r="224" spans="1:12" ht="78" customHeight="1" thickBot="1" x14ac:dyDescent="0.25">
      <c r="A224" s="22"/>
      <c r="B224" s="63"/>
      <c r="C224" s="40" t="s">
        <v>4</v>
      </c>
      <c r="D224" s="44">
        <v>794907206.03999996</v>
      </c>
      <c r="E224" s="44">
        <f>E138+E143+E161+E170+E187+E203+E212+7232782-1305335</f>
        <v>-12005853</v>
      </c>
      <c r="F224" s="44">
        <f t="shared" si="49"/>
        <v>782901353.03999996</v>
      </c>
      <c r="G224" s="7"/>
      <c r="H224" s="2"/>
      <c r="I224" s="72"/>
      <c r="J224" s="2"/>
      <c r="K224" s="2"/>
      <c r="L224" s="2"/>
    </row>
    <row r="225" spans="1:10" ht="60" customHeight="1" x14ac:dyDescent="0.2">
      <c r="A225" s="23"/>
      <c r="B225" s="23"/>
      <c r="C225" s="24"/>
      <c r="D225" s="7"/>
      <c r="E225" s="7"/>
      <c r="F225" s="7"/>
      <c r="G225" s="7"/>
      <c r="H225" s="2"/>
      <c r="I225" s="70"/>
    </row>
    <row r="226" spans="1:10" ht="84" customHeight="1" x14ac:dyDescent="0.35">
      <c r="A226" s="163" t="s">
        <v>101</v>
      </c>
      <c r="B226" s="163"/>
      <c r="C226" s="163"/>
      <c r="D226" s="100"/>
      <c r="E226" s="52" t="s">
        <v>102</v>
      </c>
      <c r="F226" s="12"/>
      <c r="G226" s="12"/>
      <c r="H226" s="72"/>
      <c r="I226" s="31"/>
      <c r="J226" s="31"/>
    </row>
    <row r="227" spans="1:10" ht="23.25" customHeight="1" x14ac:dyDescent="0.35">
      <c r="A227" s="15"/>
      <c r="B227" s="15"/>
      <c r="C227" s="13"/>
      <c r="D227" s="10"/>
      <c r="E227" s="14"/>
      <c r="F227" s="12"/>
      <c r="G227" s="12"/>
      <c r="H227" s="72"/>
      <c r="I227" s="31"/>
      <c r="J227" s="31"/>
    </row>
    <row r="228" spans="1:10" ht="20.25" x14ac:dyDescent="0.3">
      <c r="A228" s="10"/>
      <c r="B228" s="10"/>
      <c r="E228" s="10"/>
      <c r="F228" s="5"/>
      <c r="G228" s="5"/>
      <c r="H228" s="2"/>
      <c r="I228" s="31"/>
      <c r="J228" s="31"/>
    </row>
    <row r="229" spans="1:10" ht="18.75" x14ac:dyDescent="0.3">
      <c r="A229" s="8"/>
      <c r="B229" s="8"/>
      <c r="C229" s="9"/>
      <c r="D229" s="5"/>
      <c r="E229" s="5"/>
      <c r="F229" s="5"/>
      <c r="G229" s="5"/>
      <c r="H229" s="2"/>
    </row>
    <row r="230" spans="1:10" ht="18.75" x14ac:dyDescent="0.3">
      <c r="A230" s="8"/>
      <c r="B230" s="8"/>
      <c r="C230" s="9"/>
      <c r="D230" s="5"/>
      <c r="E230" s="25"/>
      <c r="F230" s="5"/>
      <c r="G230" s="5"/>
      <c r="H230" s="2"/>
    </row>
    <row r="231" spans="1:10" ht="18.75" x14ac:dyDescent="0.3">
      <c r="A231" s="8"/>
      <c r="B231" s="8"/>
      <c r="C231" s="9"/>
      <c r="D231" s="5"/>
      <c r="E231" s="5"/>
      <c r="F231" s="5"/>
      <c r="G231" s="5"/>
      <c r="H231" s="2"/>
      <c r="I231" s="33"/>
    </row>
    <row r="232" spans="1:10" ht="18.75" x14ac:dyDescent="0.3">
      <c r="A232" s="8"/>
      <c r="B232" s="8"/>
      <c r="C232" s="9"/>
      <c r="D232" s="5"/>
      <c r="E232" s="5"/>
      <c r="F232" s="5"/>
      <c r="G232" s="5"/>
      <c r="H232" s="2"/>
    </row>
    <row r="233" spans="1:10" ht="18.75" x14ac:dyDescent="0.3">
      <c r="A233" s="8"/>
      <c r="B233" s="8"/>
      <c r="C233" s="9"/>
      <c r="D233" s="5"/>
      <c r="E233" s="5"/>
      <c r="F233" s="5"/>
      <c r="G233" s="5"/>
      <c r="H233" s="2"/>
    </row>
    <row r="234" spans="1:10" ht="18.75" x14ac:dyDescent="0.3">
      <c r="A234" s="8"/>
      <c r="B234" s="8"/>
      <c r="C234" s="9"/>
      <c r="D234" s="5"/>
      <c r="E234" s="5"/>
      <c r="F234" s="5"/>
      <c r="G234" s="5"/>
      <c r="H234" s="2"/>
    </row>
    <row r="235" spans="1:10" ht="18.75" x14ac:dyDescent="0.3">
      <c r="A235" s="8"/>
      <c r="B235" s="8"/>
      <c r="C235" s="9"/>
      <c r="D235" s="5"/>
      <c r="E235" s="5"/>
      <c r="F235" s="5"/>
      <c r="G235" s="5"/>
      <c r="H235" s="2"/>
    </row>
    <row r="236" spans="1:10" ht="18.75" x14ac:dyDescent="0.3">
      <c r="A236" s="8"/>
      <c r="B236" s="8"/>
      <c r="C236" s="9"/>
      <c r="D236" s="5"/>
      <c r="E236" s="5"/>
      <c r="F236" s="5"/>
      <c r="G236" s="5"/>
      <c r="H236" s="2"/>
    </row>
    <row r="237" spans="1:10" ht="18.75" x14ac:dyDescent="0.3">
      <c r="A237" s="8"/>
      <c r="B237" s="8"/>
      <c r="C237" s="9"/>
      <c r="D237" s="5"/>
      <c r="E237" s="5"/>
      <c r="F237" s="5"/>
      <c r="G237" s="5"/>
      <c r="H237" s="2"/>
    </row>
    <row r="238" spans="1:10" ht="18.75" x14ac:dyDescent="0.3">
      <c r="A238" s="8"/>
      <c r="B238" s="8"/>
      <c r="C238" s="9"/>
      <c r="D238" s="5"/>
      <c r="E238" s="5"/>
      <c r="F238" s="5"/>
      <c r="G238" s="5"/>
      <c r="H238" s="2"/>
    </row>
    <row r="239" spans="1:10" ht="18.75" x14ac:dyDescent="0.3">
      <c r="A239" s="8"/>
      <c r="B239" s="8"/>
      <c r="C239" s="9"/>
      <c r="D239" s="5"/>
      <c r="E239" s="5"/>
      <c r="F239" s="5"/>
      <c r="G239" s="5"/>
      <c r="H239" s="2"/>
    </row>
    <row r="240" spans="1:10" x14ac:dyDescent="0.2">
      <c r="A240" s="3"/>
      <c r="B240" s="3"/>
      <c r="C240" s="2"/>
      <c r="H240" s="2"/>
    </row>
    <row r="241" spans="1:8" x14ac:dyDescent="0.2">
      <c r="A241" s="3"/>
      <c r="B241" s="3"/>
      <c r="C241" s="2"/>
      <c r="H241" s="2"/>
    </row>
    <row r="242" spans="1:8" x14ac:dyDescent="0.2">
      <c r="A242" s="3"/>
      <c r="B242" s="3"/>
      <c r="C242" s="2"/>
      <c r="H242" s="2"/>
    </row>
    <row r="243" spans="1:8" x14ac:dyDescent="0.2">
      <c r="A243" s="3"/>
      <c r="B243" s="3"/>
      <c r="C243" s="2"/>
      <c r="H243" s="2"/>
    </row>
    <row r="244" spans="1:8" x14ac:dyDescent="0.2">
      <c r="A244" s="3"/>
      <c r="B244" s="3"/>
      <c r="C244" s="2"/>
      <c r="H244" s="2"/>
    </row>
    <row r="245" spans="1:8" x14ac:dyDescent="0.2">
      <c r="A245" s="3"/>
      <c r="B245" s="3"/>
      <c r="C245" s="2"/>
      <c r="H245" s="2"/>
    </row>
    <row r="246" spans="1:8" x14ac:dyDescent="0.2">
      <c r="A246" s="3"/>
      <c r="B246" s="3"/>
      <c r="C246" s="2"/>
      <c r="H246" s="2"/>
    </row>
    <row r="247" spans="1:8" x14ac:dyDescent="0.2">
      <c r="A247" s="3"/>
      <c r="B247" s="3"/>
      <c r="C247" s="2"/>
      <c r="H247" s="2"/>
    </row>
    <row r="248" spans="1:8" x14ac:dyDescent="0.2">
      <c r="A248" s="3"/>
      <c r="B248" s="3"/>
      <c r="C248" s="2"/>
      <c r="H248" s="2"/>
    </row>
    <row r="249" spans="1:8" x14ac:dyDescent="0.2">
      <c r="A249" s="3"/>
      <c r="B249" s="3"/>
      <c r="C249" s="2"/>
      <c r="H249" s="2"/>
    </row>
    <row r="250" spans="1:8" x14ac:dyDescent="0.2">
      <c r="A250" s="3"/>
      <c r="B250" s="3"/>
      <c r="C250" s="2"/>
      <c r="H250" s="2"/>
    </row>
    <row r="251" spans="1:8" x14ac:dyDescent="0.2">
      <c r="A251" s="3"/>
      <c r="B251" s="3"/>
      <c r="C251" s="2"/>
      <c r="H251" s="2"/>
    </row>
    <row r="252" spans="1:8" x14ac:dyDescent="0.2">
      <c r="A252" s="3"/>
      <c r="B252" s="3"/>
      <c r="C252" s="2"/>
      <c r="H252" s="2"/>
    </row>
    <row r="253" spans="1:8" x14ac:dyDescent="0.2">
      <c r="A253" s="3"/>
      <c r="B253" s="3"/>
      <c r="C253" s="2"/>
      <c r="H253" s="2"/>
    </row>
    <row r="254" spans="1:8" x14ac:dyDescent="0.2">
      <c r="A254" s="3"/>
      <c r="B254" s="3"/>
      <c r="C254" s="2"/>
      <c r="H254" s="2"/>
    </row>
    <row r="255" spans="1:8" x14ac:dyDescent="0.2">
      <c r="A255" s="3"/>
      <c r="B255" s="3"/>
      <c r="C255" s="2"/>
      <c r="H255" s="2"/>
    </row>
    <row r="256" spans="1:8" x14ac:dyDescent="0.2">
      <c r="A256" s="3"/>
      <c r="B256" s="3"/>
      <c r="C256" s="2"/>
      <c r="H256" s="2"/>
    </row>
    <row r="257" spans="1:8" x14ac:dyDescent="0.2">
      <c r="A257" s="3"/>
      <c r="B257" s="3"/>
      <c r="C257" s="2"/>
      <c r="H257" s="2"/>
    </row>
    <row r="258" spans="1:8" x14ac:dyDescent="0.2">
      <c r="A258" s="3"/>
      <c r="B258" s="3"/>
      <c r="C258" s="2"/>
      <c r="H258" s="2"/>
    </row>
    <row r="259" spans="1:8" x14ac:dyDescent="0.2">
      <c r="A259" s="3"/>
      <c r="B259" s="3"/>
      <c r="C259" s="2"/>
      <c r="H259" s="2"/>
    </row>
    <row r="260" spans="1:8" x14ac:dyDescent="0.2">
      <c r="A260" s="3"/>
      <c r="B260" s="3"/>
      <c r="C260" s="2"/>
      <c r="H260" s="2"/>
    </row>
    <row r="261" spans="1:8" x14ac:dyDescent="0.2">
      <c r="A261" s="3"/>
      <c r="B261" s="3"/>
      <c r="C261" s="2"/>
      <c r="H261" s="2"/>
    </row>
    <row r="262" spans="1:8" x14ac:dyDescent="0.2">
      <c r="A262" s="3"/>
      <c r="B262" s="3"/>
      <c r="C262" s="2"/>
      <c r="H262" s="2"/>
    </row>
    <row r="263" spans="1:8" x14ac:dyDescent="0.2">
      <c r="A263" s="3"/>
      <c r="B263" s="3"/>
      <c r="C263" s="2"/>
      <c r="H263" s="2"/>
    </row>
    <row r="264" spans="1:8" x14ac:dyDescent="0.2">
      <c r="A264" s="3"/>
      <c r="B264" s="3"/>
      <c r="C264" s="2"/>
      <c r="H264" s="2"/>
    </row>
    <row r="265" spans="1:8" x14ac:dyDescent="0.2">
      <c r="A265" s="3"/>
      <c r="B265" s="3"/>
      <c r="C265" s="2"/>
      <c r="H265" s="2"/>
    </row>
    <row r="266" spans="1:8" x14ac:dyDescent="0.2">
      <c r="A266" s="3"/>
      <c r="B266" s="3"/>
      <c r="C266" s="2"/>
      <c r="H266" s="2"/>
    </row>
    <row r="267" spans="1:8" x14ac:dyDescent="0.2">
      <c r="A267" s="3"/>
      <c r="B267" s="3"/>
      <c r="C267" s="2"/>
      <c r="H267" s="2"/>
    </row>
    <row r="268" spans="1:8" x14ac:dyDescent="0.2">
      <c r="A268" s="3"/>
      <c r="B268" s="3"/>
      <c r="C268" s="2"/>
      <c r="H268" s="2"/>
    </row>
    <row r="269" spans="1:8" x14ac:dyDescent="0.2">
      <c r="A269" s="3"/>
      <c r="B269" s="3"/>
      <c r="C269" s="2"/>
      <c r="H269" s="2"/>
    </row>
    <row r="270" spans="1:8" x14ac:dyDescent="0.2">
      <c r="A270" s="3"/>
      <c r="B270" s="3"/>
      <c r="C270" s="2"/>
    </row>
    <row r="271" spans="1:8" x14ac:dyDescent="0.2">
      <c r="A271" s="3"/>
      <c r="B271" s="3"/>
      <c r="C271" s="2"/>
    </row>
    <row r="272" spans="1:8" x14ac:dyDescent="0.2">
      <c r="A272" s="3"/>
      <c r="B272" s="3"/>
      <c r="C272" s="2"/>
    </row>
    <row r="273" spans="1:3" x14ac:dyDescent="0.2">
      <c r="A273" s="3"/>
      <c r="B273" s="3"/>
      <c r="C273" s="2"/>
    </row>
    <row r="274" spans="1:3" x14ac:dyDescent="0.2">
      <c r="A274" s="3"/>
      <c r="B274" s="3"/>
      <c r="C274" s="2"/>
    </row>
    <row r="275" spans="1:3" x14ac:dyDescent="0.2">
      <c r="A275" s="3"/>
      <c r="B275" s="3"/>
      <c r="C275" s="2"/>
    </row>
    <row r="276" spans="1:3" x14ac:dyDescent="0.2">
      <c r="A276" s="3"/>
      <c r="B276" s="3"/>
      <c r="C276" s="2"/>
    </row>
    <row r="277" spans="1:3" x14ac:dyDescent="0.2">
      <c r="A277" s="3"/>
      <c r="B277" s="3"/>
      <c r="C277" s="2"/>
    </row>
    <row r="278" spans="1:3" x14ac:dyDescent="0.2">
      <c r="A278" s="3"/>
      <c r="B278" s="3"/>
      <c r="C278" s="2"/>
    </row>
    <row r="279" spans="1:3" x14ac:dyDescent="0.2">
      <c r="A279" s="3"/>
      <c r="B279" s="3"/>
      <c r="C279" s="2"/>
    </row>
    <row r="280" spans="1:3" x14ac:dyDescent="0.2">
      <c r="A280" s="3"/>
      <c r="B280" s="3"/>
      <c r="C280" s="2"/>
    </row>
    <row r="281" spans="1:3" x14ac:dyDescent="0.2">
      <c r="A281" s="3"/>
      <c r="B281" s="3"/>
      <c r="C281" s="2"/>
    </row>
    <row r="282" spans="1:3" x14ac:dyDescent="0.2">
      <c r="A282" s="3"/>
      <c r="B282" s="3"/>
      <c r="C282" s="2"/>
    </row>
    <row r="283" spans="1:3" x14ac:dyDescent="0.2">
      <c r="A283" s="3"/>
      <c r="B283" s="3"/>
      <c r="C283" s="2"/>
    </row>
    <row r="284" spans="1:3" x14ac:dyDescent="0.2">
      <c r="A284" s="3"/>
      <c r="B284" s="3"/>
      <c r="C284" s="2"/>
    </row>
    <row r="285" spans="1:3" x14ac:dyDescent="0.2">
      <c r="A285" s="3"/>
      <c r="B285" s="3"/>
      <c r="C285" s="2"/>
    </row>
    <row r="286" spans="1:3" x14ac:dyDescent="0.2">
      <c r="A286" s="3"/>
      <c r="B286" s="3"/>
      <c r="C286" s="2"/>
    </row>
    <row r="287" spans="1:3" x14ac:dyDescent="0.2">
      <c r="A287" s="3"/>
      <c r="B287" s="3"/>
      <c r="C287" s="2"/>
    </row>
    <row r="288" spans="1:3" x14ac:dyDescent="0.2">
      <c r="A288" s="3"/>
      <c r="B288" s="3"/>
      <c r="C288" s="2"/>
    </row>
    <row r="289" spans="1:3" x14ac:dyDescent="0.2">
      <c r="A289" s="3"/>
      <c r="B289" s="3"/>
      <c r="C289" s="2"/>
    </row>
    <row r="290" spans="1:3" x14ac:dyDescent="0.2">
      <c r="A290" s="3"/>
      <c r="B290" s="3"/>
      <c r="C290" s="2"/>
    </row>
    <row r="291" spans="1:3" x14ac:dyDescent="0.2">
      <c r="A291" s="3"/>
      <c r="B291" s="3"/>
      <c r="C291" s="2"/>
    </row>
    <row r="292" spans="1:3" x14ac:dyDescent="0.2">
      <c r="A292" s="3"/>
      <c r="B292" s="3"/>
      <c r="C292" s="2"/>
    </row>
    <row r="293" spans="1:3" x14ac:dyDescent="0.2">
      <c r="A293" s="3"/>
      <c r="B293" s="3"/>
      <c r="C293" s="2"/>
    </row>
    <row r="294" spans="1:3" x14ac:dyDescent="0.2">
      <c r="A294" s="3"/>
      <c r="B294" s="3"/>
      <c r="C294" s="2"/>
    </row>
    <row r="295" spans="1:3" x14ac:dyDescent="0.2">
      <c r="A295" s="3"/>
      <c r="B295" s="3"/>
      <c r="C295" s="2"/>
    </row>
    <row r="296" spans="1:3" x14ac:dyDescent="0.2">
      <c r="A296" s="3"/>
      <c r="B296" s="3"/>
      <c r="C296" s="2"/>
    </row>
    <row r="297" spans="1:3" x14ac:dyDescent="0.2">
      <c r="A297" s="3"/>
      <c r="B297" s="3"/>
      <c r="C297" s="2"/>
    </row>
    <row r="298" spans="1:3" x14ac:dyDescent="0.2">
      <c r="A298" s="3"/>
      <c r="B298" s="3"/>
      <c r="C298" s="2"/>
    </row>
    <row r="299" spans="1:3" x14ac:dyDescent="0.2">
      <c r="A299" s="3"/>
      <c r="B299" s="3"/>
      <c r="C299" s="2"/>
    </row>
    <row r="300" spans="1:3" x14ac:dyDescent="0.2">
      <c r="A300" s="3"/>
      <c r="B300" s="3"/>
      <c r="C300" s="2"/>
    </row>
    <row r="301" spans="1:3" x14ac:dyDescent="0.2">
      <c r="A301" s="3"/>
      <c r="B301" s="3"/>
      <c r="C301" s="2"/>
    </row>
    <row r="302" spans="1:3" x14ac:dyDescent="0.2">
      <c r="A302" s="3"/>
      <c r="B302" s="3"/>
      <c r="C302" s="2"/>
    </row>
    <row r="303" spans="1:3" x14ac:dyDescent="0.2">
      <c r="A303" s="3"/>
      <c r="B303" s="3"/>
      <c r="C303" s="2"/>
    </row>
    <row r="304" spans="1:3" x14ac:dyDescent="0.2">
      <c r="A304" s="3"/>
      <c r="B304" s="3"/>
    </row>
    <row r="305" spans="1:2" x14ac:dyDescent="0.2">
      <c r="A305" s="3"/>
      <c r="B305" s="3"/>
    </row>
    <row r="306" spans="1:2" x14ac:dyDescent="0.2">
      <c r="A306" s="3"/>
      <c r="B306" s="3"/>
    </row>
    <row r="307" spans="1:2" x14ac:dyDescent="0.2">
      <c r="A307" s="3"/>
      <c r="B307" s="3"/>
    </row>
    <row r="308" spans="1:2" x14ac:dyDescent="0.2">
      <c r="A308" s="3"/>
      <c r="B308" s="3"/>
    </row>
    <row r="309" spans="1:2" x14ac:dyDescent="0.2">
      <c r="A309" s="3"/>
      <c r="B309" s="3"/>
    </row>
    <row r="310" spans="1:2" x14ac:dyDescent="0.2">
      <c r="A310" s="3"/>
      <c r="B310" s="3"/>
    </row>
    <row r="311" spans="1:2" x14ac:dyDescent="0.2">
      <c r="A311" s="3"/>
      <c r="B311" s="3"/>
    </row>
    <row r="312" spans="1:2" x14ac:dyDescent="0.2">
      <c r="A312" s="3"/>
      <c r="B312" s="3"/>
    </row>
    <row r="313" spans="1:2" x14ac:dyDescent="0.2">
      <c r="A313" s="3"/>
      <c r="B313" s="3"/>
    </row>
    <row r="314" spans="1:2" x14ac:dyDescent="0.2">
      <c r="A314" s="3"/>
      <c r="B314" s="3"/>
    </row>
    <row r="315" spans="1:2" x14ac:dyDescent="0.2">
      <c r="A315" s="3"/>
      <c r="B315" s="3"/>
    </row>
    <row r="316" spans="1:2" x14ac:dyDescent="0.2">
      <c r="A316" s="3"/>
      <c r="B316" s="3"/>
    </row>
    <row r="317" spans="1:2" x14ac:dyDescent="0.2">
      <c r="A317" s="3"/>
      <c r="B317" s="3"/>
    </row>
    <row r="318" spans="1:2" x14ac:dyDescent="0.2">
      <c r="A318" s="3"/>
      <c r="B318" s="3"/>
    </row>
    <row r="319" spans="1:2" x14ac:dyDescent="0.2">
      <c r="A319" s="3"/>
      <c r="B319" s="3"/>
    </row>
    <row r="320" spans="1:2" x14ac:dyDescent="0.2">
      <c r="A320" s="3"/>
      <c r="B320" s="3"/>
    </row>
    <row r="321" spans="1:2" x14ac:dyDescent="0.2">
      <c r="A321" s="3"/>
      <c r="B321" s="3"/>
    </row>
    <row r="322" spans="1:2" x14ac:dyDescent="0.2">
      <c r="A322" s="3"/>
      <c r="B322" s="3"/>
    </row>
    <row r="323" spans="1:2" x14ac:dyDescent="0.2">
      <c r="A323" s="3"/>
      <c r="B323" s="3"/>
    </row>
    <row r="324" spans="1:2" x14ac:dyDescent="0.2">
      <c r="A324" s="3"/>
      <c r="B324" s="3"/>
    </row>
    <row r="325" spans="1:2" x14ac:dyDescent="0.2">
      <c r="A325" s="3"/>
      <c r="B325" s="3"/>
    </row>
    <row r="326" spans="1:2" x14ac:dyDescent="0.2">
      <c r="A326" s="3"/>
      <c r="B326" s="3"/>
    </row>
    <row r="327" spans="1:2" x14ac:dyDescent="0.2">
      <c r="A327" s="3"/>
      <c r="B327" s="3"/>
    </row>
    <row r="328" spans="1:2" x14ac:dyDescent="0.2">
      <c r="A328" s="3"/>
      <c r="B328" s="3"/>
    </row>
    <row r="329" spans="1:2" x14ac:dyDescent="0.2">
      <c r="A329" s="3"/>
      <c r="B329" s="3"/>
    </row>
    <row r="330" spans="1:2" x14ac:dyDescent="0.2">
      <c r="A330" s="3"/>
      <c r="B330" s="3"/>
    </row>
    <row r="331" spans="1:2" x14ac:dyDescent="0.2">
      <c r="A331" s="3"/>
      <c r="B331" s="3"/>
    </row>
    <row r="332" spans="1:2" x14ac:dyDescent="0.2">
      <c r="A332" s="3"/>
      <c r="B332" s="3"/>
    </row>
    <row r="333" spans="1:2" x14ac:dyDescent="0.2">
      <c r="A333" s="3"/>
      <c r="B333" s="3"/>
    </row>
    <row r="334" spans="1:2" x14ac:dyDescent="0.2">
      <c r="A334" s="3"/>
      <c r="B334" s="3"/>
    </row>
    <row r="335" spans="1:2" x14ac:dyDescent="0.2">
      <c r="A335" s="3"/>
      <c r="B335" s="3"/>
    </row>
    <row r="336" spans="1:2" x14ac:dyDescent="0.2">
      <c r="A336" s="3"/>
      <c r="B336" s="3"/>
    </row>
    <row r="337" spans="1:2" x14ac:dyDescent="0.2">
      <c r="A337" s="3"/>
      <c r="B337" s="3"/>
    </row>
    <row r="338" spans="1:2" x14ac:dyDescent="0.2">
      <c r="A338" s="3"/>
      <c r="B338" s="3"/>
    </row>
    <row r="339" spans="1:2" x14ac:dyDescent="0.2">
      <c r="A339" s="3"/>
      <c r="B339" s="3"/>
    </row>
    <row r="340" spans="1:2" x14ac:dyDescent="0.2">
      <c r="A340" s="3"/>
      <c r="B340" s="3"/>
    </row>
  </sheetData>
  <mergeCells count="8">
    <mergeCell ref="A226:C226"/>
    <mergeCell ref="A4:F4"/>
    <mergeCell ref="C7:C8"/>
    <mergeCell ref="D7:D8"/>
    <mergeCell ref="E7:E8"/>
    <mergeCell ref="F7:F8"/>
    <mergeCell ref="A7:A8"/>
    <mergeCell ref="B7:B8"/>
  </mergeCells>
  <phoneticPr fontId="0" type="noConversion"/>
  <hyperlinks>
    <hyperlink ref="C106" r:id="rId1" tooltip="Теплова енергія" display="https://uk.wikipedia.org/wiki/%D0%A2%D0%B5%D0%BF%D0%BB%D0%BE%D0%B2%D0%B0_%D0%B5%D0%BD%D0%B5%D1%80%D0%B3%D1%96%D1%8F"/>
  </hyperlinks>
  <pageMargins left="0.62992125984251968" right="0.39370078740157483" top="0.78740157480314965" bottom="0.62992125984251968" header="0.51181102362204722" footer="0.27559055118110237"/>
  <pageSetup paperSize="9" scale="65" orientation="portrait" r:id="rId2"/>
  <headerFooter differentFirst="1" alignWithMargins="0">
    <oddHeader xml:space="preserve">&amp;C&amp;"Times New Roman,курсив"&amp;14&amp;P&amp;R&amp;"Times New Roman,курсив"&amp;16Продовження додатка   
      </oddHeader>
  </headerFooter>
  <rowBreaks count="1" manualBreakCount="1">
    <brk id="2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2019-10-24T06:52:47Z</cp:lastPrinted>
  <dcterms:created xsi:type="dcterms:W3CDTF">2005-04-08T06:14:05Z</dcterms:created>
  <dcterms:modified xsi:type="dcterms:W3CDTF">2019-10-29T08:44:53Z</dcterms:modified>
</cp:coreProperties>
</file>