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Лист1!$10:$10</definedName>
    <definedName name="_xlnm.Print_Area" localSheetId="0">Лист1!$A$1:$J$95</definedName>
  </definedNames>
  <calcPr calcId="145621" iterate="1"/>
</workbook>
</file>

<file path=xl/calcChain.xml><?xml version="1.0" encoding="utf-8"?>
<calcChain xmlns="http://schemas.openxmlformats.org/spreadsheetml/2006/main">
  <c r="H53" i="1" l="1"/>
  <c r="I2" i="1"/>
  <c r="H49" i="1" l="1"/>
  <c r="H48" i="1"/>
  <c r="H47" i="1"/>
  <c r="H37" i="1"/>
  <c r="H41" i="1"/>
  <c r="H80" i="1" l="1"/>
  <c r="I75" i="1"/>
  <c r="H75" i="1"/>
  <c r="I67" i="1"/>
  <c r="H67" i="1"/>
  <c r="H63" i="1"/>
  <c r="I63" i="1"/>
  <c r="J63" i="1"/>
  <c r="H29" i="1" l="1"/>
  <c r="J11" i="1" l="1"/>
  <c r="I11" i="1"/>
  <c r="H11" i="1"/>
  <c r="J80" i="1" l="1"/>
  <c r="I80" i="1"/>
  <c r="G80" i="1" s="1"/>
  <c r="G81" i="1"/>
  <c r="J69" i="1" l="1"/>
  <c r="I69" i="1"/>
  <c r="H69" i="1"/>
  <c r="G74" i="1"/>
  <c r="G71" i="1"/>
  <c r="G67" i="1"/>
  <c r="G21" i="1"/>
  <c r="J28" i="1" l="1"/>
  <c r="I28" i="1"/>
  <c r="H28" i="1"/>
  <c r="G32" i="1"/>
  <c r="G91" i="1" l="1"/>
  <c r="G92" i="1"/>
  <c r="G42" i="1"/>
  <c r="H46" i="1" l="1"/>
  <c r="I35" i="1"/>
  <c r="J35" i="1"/>
  <c r="H35" i="1"/>
  <c r="I40" i="1"/>
  <c r="J40" i="1"/>
  <c r="H24" i="1"/>
  <c r="H76" i="1"/>
  <c r="H40" i="1"/>
  <c r="H34" i="1" l="1"/>
  <c r="G75" i="1"/>
  <c r="H45" i="1"/>
  <c r="I88" i="1"/>
  <c r="J88" i="1"/>
  <c r="H88" i="1"/>
  <c r="I76" i="1"/>
  <c r="J76" i="1"/>
  <c r="G39" i="1"/>
  <c r="G88" i="1" l="1"/>
  <c r="I59" i="1"/>
  <c r="J59" i="1"/>
  <c r="H59" i="1"/>
  <c r="G60" i="1"/>
  <c r="G61" i="1"/>
  <c r="I46" i="1"/>
  <c r="J46" i="1"/>
  <c r="G58" i="1"/>
  <c r="H62" i="1" l="1"/>
  <c r="G14" i="1" l="1"/>
  <c r="G93" i="1" l="1"/>
  <c r="G44" i="1"/>
  <c r="G41" i="1"/>
  <c r="G43" i="1"/>
  <c r="G40" i="1" l="1"/>
  <c r="I62" i="1"/>
  <c r="J62" i="1"/>
  <c r="H77" i="1" l="1"/>
  <c r="H79" i="1" s="1"/>
  <c r="I77" i="1"/>
  <c r="I79" i="1" s="1"/>
  <c r="J77" i="1"/>
  <c r="J79" i="1" s="1"/>
  <c r="G78" i="1"/>
  <c r="G77" i="1" s="1"/>
  <c r="G79" i="1" s="1"/>
  <c r="J45" i="1" l="1"/>
  <c r="I45" i="1"/>
  <c r="G36" i="1" l="1"/>
  <c r="G57" i="1"/>
  <c r="H86" i="1" l="1"/>
  <c r="I86" i="1"/>
  <c r="J86" i="1"/>
  <c r="G83" i="1"/>
  <c r="G84" i="1"/>
  <c r="G85" i="1"/>
  <c r="H68" i="1"/>
  <c r="I68" i="1"/>
  <c r="J68" i="1"/>
  <c r="G65" i="1"/>
  <c r="G15" i="1"/>
  <c r="G16" i="1"/>
  <c r="G17" i="1"/>
  <c r="G18" i="1"/>
  <c r="G19" i="1"/>
  <c r="G73" i="1"/>
  <c r="G59" i="1"/>
  <c r="H87" i="1" l="1"/>
  <c r="H89" i="1"/>
  <c r="J24" i="1"/>
  <c r="G25" i="1"/>
  <c r="I24" i="1"/>
  <c r="J34" i="1" l="1"/>
  <c r="I34" i="1"/>
  <c r="G82" i="1"/>
  <c r="G72" i="1"/>
  <c r="G70" i="1"/>
  <c r="G64" i="1"/>
  <c r="G63" i="1" s="1"/>
  <c r="G56" i="1"/>
  <c r="G55" i="1"/>
  <c r="G54" i="1"/>
  <c r="G53" i="1"/>
  <c r="G51" i="1"/>
  <c r="G50" i="1"/>
  <c r="G49" i="1"/>
  <c r="G48" i="1"/>
  <c r="G47" i="1"/>
  <c r="G38" i="1"/>
  <c r="G37" i="1"/>
  <c r="G86" i="1" l="1"/>
  <c r="G69" i="1"/>
  <c r="G68" i="1"/>
  <c r="I87" i="1"/>
  <c r="I89" i="1"/>
  <c r="G35" i="1"/>
  <c r="G45" i="1" s="1"/>
  <c r="J89" i="1"/>
  <c r="J87" i="1"/>
  <c r="G46" i="1"/>
  <c r="G62" i="1" s="1"/>
  <c r="G76" i="1"/>
  <c r="G33" i="1"/>
  <c r="G27" i="1"/>
  <c r="G31" i="1"/>
  <c r="G30" i="1"/>
  <c r="G20" i="1"/>
  <c r="G26" i="1"/>
  <c r="G29" i="1"/>
  <c r="G13" i="1"/>
  <c r="G12" i="1"/>
  <c r="G11" i="1" l="1"/>
  <c r="G28" i="1"/>
  <c r="G89" i="1"/>
  <c r="G24" i="1"/>
  <c r="G34" i="1" l="1"/>
  <c r="G87" i="1" s="1"/>
</calcChain>
</file>

<file path=xl/sharedStrings.xml><?xml version="1.0" encoding="utf-8"?>
<sst xmlns="http://schemas.openxmlformats.org/spreadsheetml/2006/main" count="147" uniqueCount="106">
  <si>
    <t>№ з/п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</si>
  <si>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</si>
  <si>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</si>
  <si>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</si>
  <si>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</si>
  <si>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</si>
  <si>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</si>
  <si>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</si>
  <si>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</si>
  <si>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</si>
  <si>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Реконструкція приміщень під амбулаторію "Центру первинної медико-санітарної допомоги №5" по вул. Вернадського,141 "В" в м. Кривий Ріг Дніпропетровської області </t>
  </si>
  <si>
    <t xml:space="preserve">ПЕРЕЛІК </t>
  </si>
  <si>
    <t>Інша економічна діяльність</t>
  </si>
  <si>
    <t>Усього</t>
  </si>
  <si>
    <t>1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</si>
  <si>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</si>
  <si>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</si>
  <si>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</si>
  <si>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</si>
  <si>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</si>
  <si>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</si>
  <si>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</si>
  <si>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</si>
  <si>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</si>
  <si>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</si>
  <si>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</si>
  <si>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</si>
  <si>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</si>
  <si>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</si>
  <si>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Проспект Карла Маркса, м. Кривий Ріг – реконструкція</t>
  </si>
  <si>
    <t>заходів і завдань Програми на 2019 - 2021 роки</t>
  </si>
  <si>
    <t>Нове будівництво, реконструкція та капітальний ремонт закладів культури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</si>
  <si>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</si>
  <si>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</si>
  <si>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</si>
  <si>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</si>
  <si>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7</t>
  </si>
  <si>
    <t>у тому числі:</t>
  </si>
  <si>
    <t>на 2020 рік</t>
  </si>
  <si>
    <t>на 2021 рік</t>
  </si>
  <si>
    <t xml:space="preserve">орієнтовний обсяг 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</si>
  <si>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</si>
  <si>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</si>
  <si>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</si>
  <si>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«Центр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</si>
  <si>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</si>
  <si>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</si>
  <si>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</si>
  <si>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</si>
  <si>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</si>
  <si>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Об'єкти будівництва адміністративних будівель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</si>
  <si>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</si>
  <si>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</si>
  <si>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</si>
  <si>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</si>
  <si>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</si>
  <si>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</si>
  <si>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</si>
  <si>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м. Кривому Розі Дніпропетровської області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</si>
  <si>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</si>
  <si>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</si>
  <si>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</si>
  <si>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Загальний обсяг фінансування заходу, з них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</si>
  <si>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</si>
  <si>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</si>
  <si>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</si>
  <si>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</si>
  <si>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</si>
  <si>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</si>
  <si>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2.2. Капітальний ремонт дошкільних, позашкільних і загальноосвітніх навчальних закладів, інші витрати</t>
  </si>
  <si>
    <t xml:space="preserve">Реконструкція приміщень під амбулаторію  "Центру первинної медико-санітарної допомоги №5"  по вул.Рокоссовського, 9, приміщення 26  в м.Кривий Ріг Дніпропетровської області                                                             </t>
  </si>
  <si>
    <t>міський бюджет,</t>
  </si>
  <si>
    <t>Державний бюджет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</si>
  <si>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вул. Макаренка, 2Б, м.Кривий Ріг, Дніпропетровська область</t>
  </si>
  <si>
    <t xml:space="preserve">Департамент освіти і науки виконкому Криворізької міської ради 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</si>
  <si>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</si>
  <si>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</si>
  <si>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</si>
  <si>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Секретар міської ради </t>
  </si>
  <si>
    <t xml:space="preserve">міський бюджет, </t>
  </si>
  <si>
    <t>грант від НЕФКО для реалізації інвес-тиційних проектів</t>
  </si>
  <si>
    <t xml:space="preserve">у тому числі: </t>
  </si>
  <si>
    <t>співфінансування інвестиційного проекту НЕФКО</t>
  </si>
  <si>
    <t>у тому числі співфінансування інвестиційного проекту НЕФКО</t>
  </si>
  <si>
    <t>Будівництво мереж зовнішнього освітлення</t>
  </si>
  <si>
    <t>Нове будівництво комплексу будівель та споруд комунального закладу культури "Міський історико-краєзнавчий музей" Криворізької міської ради на вул. Олександра Поля в м. Кривому Розі Дніпропетровської обл.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</si>
  <si>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</si>
  <si>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 xml:space="preserve">Нове будівництво модульної котельні на території комплексу будівель та споруд за адресою: вул. Юрія Камінського, 5, м. Кривий Ріг, Дніпропетровська обл. </t>
  </si>
  <si>
    <t>Нове будівництво кладовища "Всебратське-3" в     м. Кривому Розі Дніпропетровської області</t>
  </si>
  <si>
    <t>Реконструкція спортивної споруди зі штучним льодом "Льодова арена"  у м.Кривий Ріг  Дніпро-
петровської області</t>
  </si>
  <si>
    <t>Нове будівництво кінно-спортивного комплексу на вул.Льотчиків в м. Кривому Розі  Дніпропетровсь-
кої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</si>
  <si>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Дніпро-
петровська область</t>
  </si>
  <si>
    <t xml:space="preserve">Універсальний спортивний комплекс в парку культури і відпочинку ім. Б.Хмельницького (Дзержинський район), м. Кривий Ріг - будівництво
</t>
  </si>
  <si>
    <t>Реконструкція нежитлового приміщення, вбудованого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вул. Січеславська, 41Б,                                    м. Кривий Ріг, Дніпропетровська обл.</t>
  </si>
  <si>
    <t>Реконструкція котельні "Гігант", розташованої на території промислового майданчика шахти "Гігант" на вулиці Дарвіна, 2д у Саксаганському районі міста Кривого Рогу Дніпропетровської області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</si>
  <si>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</si>
  <si>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Реконструкція котельні "Механобрчормет", розташованої на вулиці Телевізійній, 3Н у Довгинцівському районі міста Кривого Рогу Дніпропетровської області</t>
  </si>
  <si>
    <t>Нове будівництво котельні, розташованої біля будинку 14 на вулиці Тбіліській міста Кривого Рогу Дніпропетровської області</t>
  </si>
  <si>
    <t>Нове будівництво котельні, розташованої на вулиці Криворіжсталі (біля будинку 1 на проспекті Металургів) міста Кривого Рогу Дніпропетровської області</t>
  </si>
  <si>
    <t>Субвенція з місцевого бюджету  обласному  бюджету на виконання інвестиційних проектів за об'єктом "Реконструкція будівлі комунального підприємства "Криворізький міський театр драми та музичної комедії імені Тараса Шевченка", м.Кривий Ріг"</t>
  </si>
  <si>
    <t xml:space="preserve">Реконструкція нежитлового приміщення  №69, вбудованого в перший поверх житлового будинку №24 на вул.Івана Сірка в м.Кривому Розі Дніпропетровської області під амбулаторію                                                                    </t>
  </si>
  <si>
    <t xml:space="preserve">Реконструкція будівлі на вул. Красноярській, 9 під розміщення дошкільного навчального закладу в м.Кривий Ріг Дніпропетровської області   </t>
  </si>
  <si>
    <t>Додаток 2</t>
  </si>
  <si>
    <t xml:space="preserve">      Сергій Маляренко</t>
  </si>
  <si>
    <t>Загальний обсяг фінансування, тис. грн</t>
  </si>
  <si>
    <t>28.08.2019 №4007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</si>
</sst>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7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justify" wrapText="1"/>
    </xf>
    <xf numFmtId="164" fontId="0" fillId="0" borderId="0" xfId="0" applyNumberFormat="1"/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49" fontId="11" fillId="0" borderId="7" xfId="0" applyNumberFormat="1" applyFont="1" applyFill="1" applyBorder="1" applyAlignment="1">
      <alignment vertical="top" wrapText="1"/>
    </xf>
    <xf numFmtId="0" fontId="12" fillId="0" borderId="7" xfId="0" applyFont="1" applyFill="1" applyBorder="1" applyAlignment="1">
      <alignment vertical="top" wrapText="1"/>
    </xf>
    <xf numFmtId="0" fontId="14" fillId="0" borderId="7" xfId="0" applyFont="1" applyFill="1" applyBorder="1" applyAlignment="1">
      <alignment vertical="top" wrapText="1"/>
    </xf>
    <xf numFmtId="49" fontId="11" fillId="0" borderId="11" xfId="0" applyNumberFormat="1" applyFont="1" applyFill="1" applyBorder="1" applyAlignment="1">
      <alignment vertical="top" wrapText="1"/>
    </xf>
    <xf numFmtId="49" fontId="11" fillId="0" borderId="12" xfId="0" applyNumberFormat="1" applyFont="1" applyFill="1" applyBorder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left" vertical="top" wrapText="1"/>
    </xf>
    <xf numFmtId="0" fontId="0" fillId="0" borderId="3" xfId="0" applyFill="1" applyBorder="1"/>
    <xf numFmtId="164" fontId="5" fillId="0" borderId="10" xfId="0" applyNumberFormat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top" wrapText="1"/>
    </xf>
    <xf numFmtId="0" fontId="14" fillId="0" borderId="12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left" vertical="top" wrapText="1"/>
    </xf>
    <xf numFmtId="0" fontId="9" fillId="0" borderId="2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9" fillId="0" borderId="3" xfId="0" applyFont="1" applyFill="1" applyBorder="1"/>
    <xf numFmtId="164" fontId="7" fillId="0" borderId="10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/>
    <xf numFmtId="0" fontId="16" fillId="0" borderId="1" xfId="0" applyFont="1" applyFill="1" applyBorder="1" applyAlignment="1">
      <alignment vertical="top" wrapText="1"/>
    </xf>
    <xf numFmtId="49" fontId="12" fillId="0" borderId="1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left"/>
    </xf>
    <xf numFmtId="0" fontId="15" fillId="0" borderId="8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9" fillId="0" borderId="4" xfId="0" applyFont="1" applyFill="1" applyBorder="1"/>
    <xf numFmtId="0" fontId="12" fillId="2" borderId="4" xfId="0" applyFont="1" applyFill="1" applyBorder="1" applyAlignment="1">
      <alignment horizontal="left" vertical="top" wrapText="1"/>
    </xf>
    <xf numFmtId="49" fontId="12" fillId="0" borderId="1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2" fillId="2" borderId="2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2" fillId="2" borderId="12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49" fontId="12" fillId="0" borderId="12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 wrapText="1"/>
    </xf>
    <xf numFmtId="164" fontId="5" fillId="0" borderId="9" xfId="0" applyNumberFormat="1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5" fillId="2" borderId="5" xfId="0" applyFont="1" applyFill="1" applyBorder="1" applyAlignment="1">
      <alignment horizontal="left" vertical="top" wrapText="1"/>
    </xf>
    <xf numFmtId="164" fontId="21" fillId="0" borderId="6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top" wrapText="1"/>
    </xf>
    <xf numFmtId="0" fontId="23" fillId="2" borderId="8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164" fontId="22" fillId="2" borderId="6" xfId="0" applyNumberFormat="1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16" fillId="2" borderId="1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0" fillId="3" borderId="0" xfId="0" applyFill="1"/>
    <xf numFmtId="164" fontId="0" fillId="3" borderId="0" xfId="0" applyNumberFormat="1" applyFill="1"/>
    <xf numFmtId="0" fontId="4" fillId="0" borderId="0" xfId="0" applyFont="1" applyAlignment="1">
      <alignment wrapText="1"/>
    </xf>
    <xf numFmtId="0" fontId="24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0" fillId="2" borderId="3" xfId="0" applyFill="1" applyBorder="1"/>
    <xf numFmtId="0" fontId="13" fillId="2" borderId="3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vertical="top" wrapText="1"/>
    </xf>
    <xf numFmtId="164" fontId="19" fillId="2" borderId="10" xfId="0" applyNumberFormat="1" applyFont="1" applyFill="1" applyBorder="1" applyAlignment="1">
      <alignment horizontal="center" vertical="top" wrapText="1"/>
    </xf>
    <xf numFmtId="164" fontId="19" fillId="2" borderId="1" xfId="0" applyNumberFormat="1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vertical="top" wrapText="1"/>
    </xf>
    <xf numFmtId="0" fontId="0" fillId="2" borderId="4" xfId="0" applyFill="1" applyBorder="1"/>
    <xf numFmtId="0" fontId="14" fillId="2" borderId="4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4" xfId="0" applyFont="1" applyFill="1" applyBorder="1" applyAlignment="1"/>
    <xf numFmtId="0" fontId="10" fillId="0" borderId="3" xfId="0" applyFont="1" applyFill="1" applyBorder="1" applyAlignment="1"/>
    <xf numFmtId="0" fontId="14" fillId="2" borderId="8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0" fillId="0" borderId="4" xfId="0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6" fillId="2" borderId="6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ctuction413\WORK\&#1055;&#1056;&#1054;&#1043;&#1056;&#1040;&#1052;&#1040;\&#1055;&#1088;&#1086;&#1075;&#1088;&#1072;&#1084;&#1072;%20&#1083;&#1080;&#1087;&#1077;&#1085;&#1100;\&#1044;&#1086;&#1076;&#1072;&#1090;&#1086;&#1082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I2" t="str">
            <v>до рішення міської ради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showWhiteSpace="0" view="pageBreakPreview" zoomScaleNormal="100" zoomScaleSheetLayoutView="100" workbookViewId="0">
      <selection activeCell="I3" sqref="I3"/>
    </sheetView>
  </sheetViews>
  <sheetFormatPr defaultRowHeight="15" x14ac:dyDescent="0.25"/>
  <cols>
    <col min="1" max="1" width="3.5703125" customWidth="1"/>
    <col min="2" max="2" width="13.7109375" customWidth="1"/>
    <col min="3" max="3" width="35.7109375" customWidth="1"/>
    <col min="4" max="4" width="7.42578125" customWidth="1"/>
    <col min="5" max="5" width="12" customWidth="1"/>
    <col min="6" max="6" width="12.140625" customWidth="1"/>
    <col min="7" max="7" width="14.5703125" customWidth="1"/>
    <col min="8" max="9" width="12" customWidth="1"/>
    <col min="10" max="10" width="12.7109375" customWidth="1"/>
    <col min="12" max="12" width="11.28515625" bestFit="1" customWidth="1"/>
    <col min="13" max="13" width="13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6" ht="20.25" customHeight="1" x14ac:dyDescent="0.25">
      <c r="A1" s="8"/>
      <c r="B1" s="8"/>
      <c r="C1" s="8"/>
      <c r="D1" s="8"/>
      <c r="E1" s="8"/>
      <c r="F1" s="8"/>
      <c r="G1" s="86"/>
      <c r="H1" s="57"/>
      <c r="I1" s="167" t="s">
        <v>102</v>
      </c>
      <c r="J1" s="167"/>
    </row>
    <row r="2" spans="1:16" ht="15.75" x14ac:dyDescent="0.25">
      <c r="A2" s="8"/>
      <c r="B2" s="8"/>
      <c r="C2" s="8"/>
      <c r="D2" s="8"/>
      <c r="E2" s="8"/>
      <c r="F2" s="8"/>
      <c r="G2" s="146"/>
      <c r="H2" s="146"/>
      <c r="I2" s="167" t="str">
        <f>[1]Лист1!$I$2</f>
        <v>до рішення міської ради</v>
      </c>
      <c r="J2" s="167"/>
    </row>
    <row r="3" spans="1:16" ht="15.75" x14ac:dyDescent="0.25">
      <c r="A3" s="8"/>
      <c r="B3" s="8"/>
      <c r="C3" s="8"/>
      <c r="D3" s="8"/>
      <c r="E3" s="8"/>
      <c r="F3" s="8"/>
      <c r="H3" s="57"/>
      <c r="I3" s="57" t="s">
        <v>105</v>
      </c>
      <c r="J3" s="57"/>
    </row>
    <row r="4" spans="1:16" ht="15" customHeight="1" x14ac:dyDescent="0.25">
      <c r="A4" s="214" t="s">
        <v>11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16" ht="21.75" customHeight="1" x14ac:dyDescent="0.25">
      <c r="A5" s="214" t="s">
        <v>30</v>
      </c>
      <c r="B5" s="215"/>
      <c r="C5" s="215"/>
      <c r="D5" s="215"/>
      <c r="E5" s="215"/>
      <c r="F5" s="215"/>
      <c r="G5" s="215"/>
      <c r="H5" s="215"/>
      <c r="I5" s="215"/>
      <c r="J5" s="215"/>
    </row>
    <row r="6" spans="1:16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6" x14ac:dyDescent="0.25">
      <c r="A7" s="182" t="s">
        <v>0</v>
      </c>
      <c r="B7" s="182" t="s">
        <v>23</v>
      </c>
      <c r="C7" s="182" t="s">
        <v>41</v>
      </c>
      <c r="D7" s="182" t="s">
        <v>24</v>
      </c>
      <c r="E7" s="182" t="s">
        <v>25</v>
      </c>
      <c r="F7" s="182" t="s">
        <v>66</v>
      </c>
      <c r="G7" s="182" t="s">
        <v>104</v>
      </c>
      <c r="H7" s="178" t="s">
        <v>37</v>
      </c>
      <c r="I7" s="229"/>
      <c r="J7" s="179"/>
      <c r="K7" s="1"/>
      <c r="L7" s="1"/>
    </row>
    <row r="8" spans="1:16" x14ac:dyDescent="0.25">
      <c r="A8" s="190"/>
      <c r="B8" s="190"/>
      <c r="C8" s="193"/>
      <c r="D8" s="189"/>
      <c r="E8" s="189"/>
      <c r="F8" s="189"/>
      <c r="G8" s="189"/>
      <c r="H8" s="182" t="s">
        <v>67</v>
      </c>
      <c r="I8" s="178" t="s">
        <v>40</v>
      </c>
      <c r="J8" s="179"/>
      <c r="K8" s="1"/>
      <c r="L8" s="1"/>
    </row>
    <row r="9" spans="1:16" x14ac:dyDescent="0.25">
      <c r="A9" s="191"/>
      <c r="B9" s="192"/>
      <c r="C9" s="192"/>
      <c r="D9" s="183"/>
      <c r="E9" s="183"/>
      <c r="F9" s="183"/>
      <c r="G9" s="191"/>
      <c r="H9" s="183"/>
      <c r="I9" s="9" t="s">
        <v>38</v>
      </c>
      <c r="J9" s="9" t="s">
        <v>39</v>
      </c>
      <c r="K9" s="1"/>
      <c r="L9" s="1"/>
    </row>
    <row r="10" spans="1:16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</row>
    <row r="11" spans="1:16" ht="36" hidden="1" customHeight="1" x14ac:dyDescent="0.25">
      <c r="A11" s="11" t="s">
        <v>14</v>
      </c>
      <c r="B11" s="87" t="s">
        <v>22</v>
      </c>
      <c r="C11" s="81" t="s">
        <v>42</v>
      </c>
      <c r="D11" s="12" t="s">
        <v>26</v>
      </c>
      <c r="E11" s="180" t="s">
        <v>27</v>
      </c>
      <c r="F11" s="12" t="s">
        <v>28</v>
      </c>
      <c r="G11" s="13">
        <f>G12+G13+G14+G15+G16+G17+G18+G19+G20+G21+G22+G23</f>
        <v>401665.85700000002</v>
      </c>
      <c r="H11" s="13">
        <f t="shared" ref="H11:J11" si="0">H12+H13+H14+H15+H16+H17+H18+H19+H20+H21+H22+H23</f>
        <v>1508.837</v>
      </c>
      <c r="I11" s="13">
        <f t="shared" si="0"/>
        <v>133140</v>
      </c>
      <c r="J11" s="13">
        <f t="shared" si="0"/>
        <v>267017.02</v>
      </c>
    </row>
    <row r="12" spans="1:16" ht="63" hidden="1" customHeight="1" x14ac:dyDescent="0.25">
      <c r="A12" s="14"/>
      <c r="B12" s="88"/>
      <c r="C12" s="80" t="s">
        <v>94</v>
      </c>
      <c r="D12" s="16"/>
      <c r="E12" s="181"/>
      <c r="F12" s="16"/>
      <c r="G12" s="66">
        <f>H12+I12+J12</f>
        <v>40050</v>
      </c>
      <c r="H12" s="33">
        <v>100</v>
      </c>
      <c r="I12" s="33">
        <v>20000</v>
      </c>
      <c r="J12" s="33">
        <v>19950</v>
      </c>
    </row>
    <row r="13" spans="1:16" ht="36" hidden="1" customHeight="1" x14ac:dyDescent="0.25">
      <c r="A13" s="14"/>
      <c r="B13" s="88"/>
      <c r="C13" s="80" t="s">
        <v>95</v>
      </c>
      <c r="D13" s="16"/>
      <c r="E13" s="181"/>
      <c r="F13" s="16"/>
      <c r="G13" s="66">
        <f t="shared" ref="G13:G29" si="1">H13+I13+J13</f>
        <v>70100</v>
      </c>
      <c r="H13" s="33">
        <v>150</v>
      </c>
      <c r="I13" s="33">
        <v>20000</v>
      </c>
      <c r="J13" s="33">
        <v>49950</v>
      </c>
    </row>
    <row r="14" spans="1:16" ht="48" hidden="1" customHeight="1" x14ac:dyDescent="0.25">
      <c r="A14" s="14"/>
      <c r="B14" s="88"/>
      <c r="C14" s="80" t="s">
        <v>96</v>
      </c>
      <c r="D14" s="16"/>
      <c r="E14" s="181"/>
      <c r="F14" s="16"/>
      <c r="G14" s="66">
        <f t="shared" si="1"/>
        <v>70100</v>
      </c>
      <c r="H14" s="33">
        <v>150</v>
      </c>
      <c r="I14" s="33">
        <v>20000</v>
      </c>
      <c r="J14" s="33">
        <v>49950</v>
      </c>
    </row>
    <row r="15" spans="1:16" ht="144" hidden="1" x14ac:dyDescent="0.25">
      <c r="A15" s="18"/>
      <c r="B15" s="83"/>
      <c r="C15" s="80" t="s">
        <v>15</v>
      </c>
      <c r="D15" s="20"/>
      <c r="E15" s="184"/>
      <c r="F15" s="20"/>
      <c r="G15" s="34">
        <f t="shared" si="1"/>
        <v>9843.7000000000007</v>
      </c>
      <c r="H15" s="33">
        <v>0</v>
      </c>
      <c r="I15" s="33">
        <v>450</v>
      </c>
      <c r="J15" s="33">
        <v>9393.7000000000007</v>
      </c>
      <c r="N15" s="4"/>
      <c r="O15" s="4"/>
      <c r="P15" s="4"/>
    </row>
    <row r="16" spans="1:16" ht="109.5" hidden="1" customHeight="1" x14ac:dyDescent="0.25">
      <c r="A16" s="21"/>
      <c r="B16" s="89"/>
      <c r="C16" s="82" t="s">
        <v>17</v>
      </c>
      <c r="D16" s="23"/>
      <c r="E16" s="23"/>
      <c r="F16" s="7"/>
      <c r="G16" s="33">
        <f t="shared" si="1"/>
        <v>5550</v>
      </c>
      <c r="H16" s="33">
        <v>0</v>
      </c>
      <c r="I16" s="33">
        <v>400</v>
      </c>
      <c r="J16" s="33">
        <v>5150</v>
      </c>
    </row>
    <row r="17" spans="1:10" ht="142.5" hidden="1" customHeight="1" x14ac:dyDescent="0.25">
      <c r="A17" s="24"/>
      <c r="B17" s="88"/>
      <c r="C17" s="80" t="s">
        <v>16</v>
      </c>
      <c r="D17" s="5"/>
      <c r="E17" s="5"/>
      <c r="F17" s="5"/>
      <c r="G17" s="34">
        <f t="shared" si="1"/>
        <v>8613.5</v>
      </c>
      <c r="H17" s="33">
        <v>0</v>
      </c>
      <c r="I17" s="33">
        <v>380</v>
      </c>
      <c r="J17" s="33">
        <v>8233.5</v>
      </c>
    </row>
    <row r="18" spans="1:10" ht="180" hidden="1" x14ac:dyDescent="0.25">
      <c r="A18" s="25"/>
      <c r="B18" s="83"/>
      <c r="C18" s="80" t="s">
        <v>43</v>
      </c>
      <c r="D18" s="6"/>
      <c r="E18" s="6"/>
      <c r="F18" s="6"/>
      <c r="G18" s="34">
        <f t="shared" si="1"/>
        <v>12958.5</v>
      </c>
      <c r="H18" s="33">
        <v>0</v>
      </c>
      <c r="I18" s="33">
        <v>470</v>
      </c>
      <c r="J18" s="33">
        <v>12488.5</v>
      </c>
    </row>
    <row r="19" spans="1:10" ht="108" hidden="1" x14ac:dyDescent="0.25">
      <c r="A19" s="21"/>
      <c r="B19" s="87"/>
      <c r="C19" s="80" t="s">
        <v>44</v>
      </c>
      <c r="D19" s="7"/>
      <c r="E19" s="7"/>
      <c r="F19" s="7"/>
      <c r="G19" s="33">
        <f t="shared" si="1"/>
        <v>10255.700000000001</v>
      </c>
      <c r="H19" s="33">
        <v>0</v>
      </c>
      <c r="I19" s="33">
        <v>440</v>
      </c>
      <c r="J19" s="33">
        <v>9815.7000000000007</v>
      </c>
    </row>
    <row r="20" spans="1:10" ht="48.75" hidden="1" customHeight="1" x14ac:dyDescent="0.25">
      <c r="A20" s="24"/>
      <c r="B20" s="90"/>
      <c r="C20" s="82" t="s">
        <v>3</v>
      </c>
      <c r="D20" s="5"/>
      <c r="E20" s="5"/>
      <c r="F20" s="5"/>
      <c r="G20" s="67">
        <f>H20+I20+J20</f>
        <v>84085.62</v>
      </c>
      <c r="H20" s="33">
        <v>1000</v>
      </c>
      <c r="I20" s="33">
        <v>31000</v>
      </c>
      <c r="J20" s="33">
        <v>52085.62</v>
      </c>
    </row>
    <row r="21" spans="1:10" hidden="1" x14ac:dyDescent="0.25">
      <c r="A21" s="24"/>
      <c r="B21" s="90"/>
      <c r="C21" s="82" t="s">
        <v>84</v>
      </c>
      <c r="D21" s="5"/>
      <c r="E21" s="5"/>
      <c r="F21" s="5"/>
      <c r="G21" s="66">
        <f>H21+I21+J21</f>
        <v>8.8369999999999997</v>
      </c>
      <c r="H21" s="62">
        <v>8.8369999999999997</v>
      </c>
      <c r="I21" s="62">
        <v>0</v>
      </c>
      <c r="J21" s="62">
        <v>0</v>
      </c>
    </row>
    <row r="22" spans="1:10" ht="39" hidden="1" customHeight="1" x14ac:dyDescent="0.25">
      <c r="A22" s="24"/>
      <c r="B22" s="90"/>
      <c r="C22" s="82" t="s">
        <v>97</v>
      </c>
      <c r="D22" s="5"/>
      <c r="E22" s="5"/>
      <c r="F22" s="5"/>
      <c r="G22" s="66">
        <v>45050</v>
      </c>
      <c r="H22" s="62">
        <v>50</v>
      </c>
      <c r="I22" s="62">
        <v>20000</v>
      </c>
      <c r="J22" s="62">
        <v>25000</v>
      </c>
    </row>
    <row r="23" spans="1:10" ht="39" hidden="1" customHeight="1" x14ac:dyDescent="0.25">
      <c r="A23" s="24"/>
      <c r="B23" s="90"/>
      <c r="C23" s="122" t="s">
        <v>98</v>
      </c>
      <c r="D23" s="32"/>
      <c r="E23" s="32"/>
      <c r="F23" s="32"/>
      <c r="G23" s="67">
        <v>45050</v>
      </c>
      <c r="H23" s="62">
        <v>50</v>
      </c>
      <c r="I23" s="62">
        <v>20000</v>
      </c>
      <c r="J23" s="62">
        <v>25000</v>
      </c>
    </row>
    <row r="24" spans="1:10" ht="42.75" hidden="1" customHeight="1" x14ac:dyDescent="0.25">
      <c r="A24" s="24"/>
      <c r="B24" s="90"/>
      <c r="C24" s="93" t="s">
        <v>46</v>
      </c>
      <c r="D24" s="70" t="s">
        <v>26</v>
      </c>
      <c r="E24" s="185" t="s">
        <v>27</v>
      </c>
      <c r="F24" s="69" t="s">
        <v>28</v>
      </c>
      <c r="G24" s="13">
        <f>G25+G26+G27</f>
        <v>81127.37</v>
      </c>
      <c r="H24" s="30">
        <f>H25+H26+H27</f>
        <v>17766.97</v>
      </c>
      <c r="I24" s="30">
        <f>I25+I26+I27</f>
        <v>25710.400000000001</v>
      </c>
      <c r="J24" s="30">
        <f>J25+J26+J27</f>
        <v>37650</v>
      </c>
    </row>
    <row r="25" spans="1:10" ht="52.5" hidden="1" customHeight="1" x14ac:dyDescent="0.25">
      <c r="A25" s="14"/>
      <c r="B25" s="88"/>
      <c r="C25" s="80" t="s">
        <v>34</v>
      </c>
      <c r="D25" s="31"/>
      <c r="E25" s="185"/>
      <c r="F25" s="5"/>
      <c r="G25" s="131">
        <f>H25+I25+J25</f>
        <v>60100</v>
      </c>
      <c r="H25" s="17">
        <v>2450</v>
      </c>
      <c r="I25" s="17">
        <v>20000</v>
      </c>
      <c r="J25" s="17">
        <v>37650</v>
      </c>
    </row>
    <row r="26" spans="1:10" ht="36" hidden="1" x14ac:dyDescent="0.25">
      <c r="A26" s="14"/>
      <c r="B26" s="88"/>
      <c r="C26" s="80" t="s">
        <v>2</v>
      </c>
      <c r="D26" s="31"/>
      <c r="E26" s="31"/>
      <c r="F26" s="5"/>
      <c r="G26" s="132">
        <f>H26+I26+J26</f>
        <v>10316.969999999999</v>
      </c>
      <c r="H26" s="17">
        <v>10316.969999999999</v>
      </c>
      <c r="I26" s="17">
        <v>0</v>
      </c>
      <c r="J26" s="17">
        <v>0</v>
      </c>
    </row>
    <row r="27" spans="1:10" ht="36" hidden="1" x14ac:dyDescent="0.25">
      <c r="A27" s="14"/>
      <c r="B27" s="88"/>
      <c r="C27" s="125" t="s">
        <v>5</v>
      </c>
      <c r="D27" s="31"/>
      <c r="E27" s="31"/>
      <c r="F27" s="5"/>
      <c r="G27" s="123">
        <f>H27+I27+J27</f>
        <v>10710.4</v>
      </c>
      <c r="H27" s="17">
        <v>5000</v>
      </c>
      <c r="I27" s="17">
        <v>5710.4</v>
      </c>
      <c r="J27" s="17">
        <v>0</v>
      </c>
    </row>
    <row r="28" spans="1:10" ht="29.25" hidden="1" customHeight="1" x14ac:dyDescent="0.25">
      <c r="A28" s="14"/>
      <c r="B28" s="88"/>
      <c r="C28" s="81" t="s">
        <v>45</v>
      </c>
      <c r="D28" s="28" t="s">
        <v>26</v>
      </c>
      <c r="E28" s="186" t="s">
        <v>27</v>
      </c>
      <c r="F28" s="180" t="s">
        <v>28</v>
      </c>
      <c r="G28" s="13">
        <f>G29+G30+G31+G32+G33</f>
        <v>202275.652</v>
      </c>
      <c r="H28" s="13">
        <f t="shared" ref="H28:J28" si="2">H29+H30+H31+H32+H33</f>
        <v>16377.325000000001</v>
      </c>
      <c r="I28" s="13">
        <f t="shared" si="2"/>
        <v>36298.326999999997</v>
      </c>
      <c r="J28" s="13">
        <f t="shared" si="2"/>
        <v>149600</v>
      </c>
    </row>
    <row r="29" spans="1:10" hidden="1" x14ac:dyDescent="0.25">
      <c r="A29" s="14"/>
      <c r="B29" s="88"/>
      <c r="C29" s="134" t="s">
        <v>1</v>
      </c>
      <c r="D29" s="31"/>
      <c r="E29" s="185"/>
      <c r="F29" s="181"/>
      <c r="G29" s="66">
        <f t="shared" si="1"/>
        <v>13680.37</v>
      </c>
      <c r="H29" s="33">
        <f>13680.37-1903.045</f>
        <v>11777.325000000001</v>
      </c>
      <c r="I29" s="33">
        <v>1903.0450000000001</v>
      </c>
      <c r="J29" s="33">
        <v>0</v>
      </c>
    </row>
    <row r="30" spans="1:10" ht="24" hidden="1" x14ac:dyDescent="0.25">
      <c r="A30" s="14"/>
      <c r="B30" s="88"/>
      <c r="C30" s="80" t="s">
        <v>4</v>
      </c>
      <c r="D30" s="31"/>
      <c r="E30" s="185"/>
      <c r="F30" s="5"/>
      <c r="G30" s="66">
        <f>H30+I30+J30</f>
        <v>50100</v>
      </c>
      <c r="H30" s="33">
        <v>600</v>
      </c>
      <c r="I30" s="33">
        <v>10000</v>
      </c>
      <c r="J30" s="33">
        <v>39500</v>
      </c>
    </row>
    <row r="31" spans="1:10" ht="36" hidden="1" x14ac:dyDescent="0.25">
      <c r="A31" s="111"/>
      <c r="B31" s="109"/>
      <c r="C31" s="80" t="s">
        <v>88</v>
      </c>
      <c r="D31" s="31"/>
      <c r="E31" s="185"/>
      <c r="F31" s="5"/>
      <c r="G31" s="34">
        <f>H31+I31+J31</f>
        <v>130100</v>
      </c>
      <c r="H31" s="33">
        <v>0</v>
      </c>
      <c r="I31" s="33">
        <v>20000</v>
      </c>
      <c r="J31" s="33">
        <v>110100</v>
      </c>
    </row>
    <row r="32" spans="1:10" ht="24" hidden="1" x14ac:dyDescent="0.25">
      <c r="A32" s="120"/>
      <c r="B32" s="110"/>
      <c r="C32" s="134" t="s">
        <v>29</v>
      </c>
      <c r="D32" s="32"/>
      <c r="E32" s="39"/>
      <c r="F32" s="6"/>
      <c r="G32" s="66">
        <f>H32+I32+J32</f>
        <v>0</v>
      </c>
      <c r="H32" s="33">
        <v>0</v>
      </c>
      <c r="I32" s="33">
        <v>0</v>
      </c>
      <c r="J32" s="33">
        <v>0</v>
      </c>
    </row>
    <row r="33" spans="1:15" ht="24" hidden="1" x14ac:dyDescent="0.25">
      <c r="A33" s="11"/>
      <c r="B33" s="119"/>
      <c r="C33" s="108" t="s">
        <v>6</v>
      </c>
      <c r="D33" s="7"/>
      <c r="E33" s="7"/>
      <c r="F33" s="7"/>
      <c r="G33" s="33">
        <f>H33+I33+J33</f>
        <v>8395.2819999999992</v>
      </c>
      <c r="H33" s="33">
        <v>4000</v>
      </c>
      <c r="I33" s="33">
        <v>4395.2820000000002</v>
      </c>
      <c r="J33" s="33">
        <v>0</v>
      </c>
    </row>
    <row r="34" spans="1:15" hidden="1" x14ac:dyDescent="0.25">
      <c r="A34" s="18"/>
      <c r="B34" s="187" t="s">
        <v>13</v>
      </c>
      <c r="C34" s="188"/>
      <c r="D34" s="49"/>
      <c r="E34" s="49"/>
      <c r="F34" s="49"/>
      <c r="G34" s="30">
        <f>G24+G11+G28</f>
        <v>685068.87899999996</v>
      </c>
      <c r="H34" s="30">
        <f>H24+H11+H28</f>
        <v>35653.131999999998</v>
      </c>
      <c r="I34" s="30">
        <f>I24+I11+I28</f>
        <v>195148.72699999998</v>
      </c>
      <c r="J34" s="30">
        <f>J24+J11+J28</f>
        <v>454267.02</v>
      </c>
    </row>
    <row r="35" spans="1:15" ht="79.5" customHeight="1" x14ac:dyDescent="0.25">
      <c r="A35" s="168">
        <v>2</v>
      </c>
      <c r="B35" s="223" t="s">
        <v>47</v>
      </c>
      <c r="C35" s="148" t="s">
        <v>68</v>
      </c>
      <c r="D35" s="141" t="s">
        <v>26</v>
      </c>
      <c r="E35" s="210" t="s">
        <v>27</v>
      </c>
      <c r="F35" s="141" t="s">
        <v>28</v>
      </c>
      <c r="G35" s="149">
        <f>G36+G37+G38+G39</f>
        <v>63263.369999999995</v>
      </c>
      <c r="H35" s="149">
        <f>H36+H37+H38+H39</f>
        <v>19197.939999999999</v>
      </c>
      <c r="I35" s="149">
        <f t="shared" ref="I35:J35" si="3">I36+I37+I38+I39</f>
        <v>44065.43</v>
      </c>
      <c r="J35" s="149">
        <f t="shared" si="3"/>
        <v>0</v>
      </c>
    </row>
    <row r="36" spans="1:15" ht="77.25" hidden="1" customHeight="1" x14ac:dyDescent="0.25">
      <c r="A36" s="169"/>
      <c r="B36" s="224"/>
      <c r="C36" s="82" t="s">
        <v>59</v>
      </c>
      <c r="D36" s="141"/>
      <c r="E36" s="210"/>
      <c r="F36" s="141"/>
      <c r="G36" s="67">
        <f t="shared" ref="G36:G75" si="4">H36+I36+J36</f>
        <v>4613.96</v>
      </c>
      <c r="H36" s="67">
        <v>4613.96</v>
      </c>
      <c r="I36" s="67">
        <v>0</v>
      </c>
      <c r="J36" s="67">
        <v>0</v>
      </c>
      <c r="M36" s="4"/>
      <c r="N36" s="4"/>
      <c r="O36" s="4"/>
    </row>
    <row r="37" spans="1:15" ht="36.75" customHeight="1" x14ac:dyDescent="0.25">
      <c r="A37" s="88"/>
      <c r="B37" s="90"/>
      <c r="C37" s="138" t="s">
        <v>101</v>
      </c>
      <c r="D37" s="64"/>
      <c r="E37" s="64"/>
      <c r="F37" s="64"/>
      <c r="G37" s="67">
        <f t="shared" si="4"/>
        <v>18349.71</v>
      </c>
      <c r="H37" s="67">
        <f>18349.71-4993.33</f>
        <v>13356.38</v>
      </c>
      <c r="I37" s="67">
        <v>4993.33</v>
      </c>
      <c r="J37" s="67">
        <v>0</v>
      </c>
    </row>
    <row r="38" spans="1:15" ht="60" hidden="1" customHeight="1" x14ac:dyDescent="0.25">
      <c r="A38" s="15"/>
      <c r="B38" s="88"/>
      <c r="C38" s="92" t="s">
        <v>56</v>
      </c>
      <c r="D38" s="64"/>
      <c r="E38" s="64"/>
      <c r="F38" s="94"/>
      <c r="G38" s="66">
        <f t="shared" si="4"/>
        <v>40172.1</v>
      </c>
      <c r="H38" s="67">
        <v>1100</v>
      </c>
      <c r="I38" s="67">
        <v>39072.1</v>
      </c>
      <c r="J38" s="67">
        <v>0</v>
      </c>
    </row>
    <row r="39" spans="1:15" ht="87.75" hidden="1" customHeight="1" x14ac:dyDescent="0.25">
      <c r="A39" s="15"/>
      <c r="B39" s="88"/>
      <c r="C39" s="139" t="s">
        <v>73</v>
      </c>
      <c r="D39" s="94"/>
      <c r="E39" s="150" t="s">
        <v>74</v>
      </c>
      <c r="F39" s="151" t="s">
        <v>72</v>
      </c>
      <c r="G39" s="66">
        <f>H39+I39+J39</f>
        <v>127.6</v>
      </c>
      <c r="H39" s="67">
        <v>127.6</v>
      </c>
      <c r="I39" s="67">
        <v>0</v>
      </c>
      <c r="J39" s="67">
        <v>0</v>
      </c>
    </row>
    <row r="40" spans="1:15" ht="39" customHeight="1" x14ac:dyDescent="0.25">
      <c r="A40" s="26"/>
      <c r="B40" s="175"/>
      <c r="C40" s="152" t="s">
        <v>69</v>
      </c>
      <c r="D40" s="140" t="s">
        <v>26</v>
      </c>
      <c r="E40" s="227" t="s">
        <v>27</v>
      </c>
      <c r="F40" s="153" t="s">
        <v>62</v>
      </c>
      <c r="G40" s="118">
        <f>G41+G43+G44</f>
        <v>20695.190000000002</v>
      </c>
      <c r="H40" s="118">
        <f>H41+H43+H44</f>
        <v>17495.190000000002</v>
      </c>
      <c r="I40" s="118">
        <f t="shared" ref="I40:J40" si="5">I41+I43+I44</f>
        <v>3200</v>
      </c>
      <c r="J40" s="118">
        <f t="shared" si="5"/>
        <v>0</v>
      </c>
    </row>
    <row r="41" spans="1:15" ht="32.25" customHeight="1" x14ac:dyDescent="0.25">
      <c r="A41" s="26"/>
      <c r="B41" s="175"/>
      <c r="C41" s="154"/>
      <c r="D41" s="141"/>
      <c r="E41" s="228"/>
      <c r="F41" s="155" t="s">
        <v>79</v>
      </c>
      <c r="G41" s="156">
        <f t="shared" ref="G41:G43" si="6">H41+I41+J41</f>
        <v>11105.862000000001</v>
      </c>
      <c r="H41" s="67">
        <f>7444.63+3361.3-0.068-3200+300</f>
        <v>7905.862000000001</v>
      </c>
      <c r="I41" s="67">
        <v>3200</v>
      </c>
      <c r="J41" s="67">
        <v>0</v>
      </c>
      <c r="L41" s="4"/>
    </row>
    <row r="42" spans="1:15" ht="44.25" hidden="1" customHeight="1" x14ac:dyDescent="0.25">
      <c r="A42" s="15"/>
      <c r="B42" s="157"/>
      <c r="C42" s="158"/>
      <c r="D42" s="141"/>
      <c r="E42" s="228"/>
      <c r="F42" s="159" t="s">
        <v>83</v>
      </c>
      <c r="G42" s="160">
        <f t="shared" si="6"/>
        <v>7444.63</v>
      </c>
      <c r="H42" s="161">
        <v>7444.63</v>
      </c>
      <c r="I42" s="161">
        <v>0</v>
      </c>
      <c r="J42" s="161">
        <v>0</v>
      </c>
      <c r="L42" s="4"/>
    </row>
    <row r="43" spans="1:15" ht="39.75" hidden="1" customHeight="1" x14ac:dyDescent="0.25">
      <c r="A43" s="15"/>
      <c r="B43" s="157"/>
      <c r="C43" s="158"/>
      <c r="D43" s="141"/>
      <c r="E43" s="228"/>
      <c r="F43" s="162" t="s">
        <v>65</v>
      </c>
      <c r="G43" s="156">
        <f t="shared" si="6"/>
        <v>6602.8379999999997</v>
      </c>
      <c r="H43" s="67">
        <v>6602.8379999999997</v>
      </c>
      <c r="I43" s="67">
        <v>0</v>
      </c>
      <c r="J43" s="67">
        <v>0</v>
      </c>
    </row>
    <row r="44" spans="1:15" ht="5.25" hidden="1" customHeight="1" x14ac:dyDescent="0.25">
      <c r="A44" s="19"/>
      <c r="B44" s="163"/>
      <c r="C44" s="93"/>
      <c r="D44" s="142"/>
      <c r="E44" s="164"/>
      <c r="F44" s="155" t="s">
        <v>80</v>
      </c>
      <c r="G44" s="156">
        <f t="shared" ref="G44" si="7">H44+I44+J44</f>
        <v>2986.49</v>
      </c>
      <c r="H44" s="67">
        <v>2986.49</v>
      </c>
      <c r="I44" s="67">
        <v>0</v>
      </c>
      <c r="J44" s="67">
        <v>0</v>
      </c>
    </row>
    <row r="45" spans="1:15" ht="17.25" customHeight="1" x14ac:dyDescent="0.25">
      <c r="A45" s="121"/>
      <c r="B45" s="171" t="s">
        <v>13</v>
      </c>
      <c r="C45" s="171"/>
      <c r="D45" s="137"/>
      <c r="E45" s="150"/>
      <c r="F45" s="150"/>
      <c r="G45" s="149">
        <f>G35+G40</f>
        <v>83958.56</v>
      </c>
      <c r="H45" s="149">
        <f>H35+H40</f>
        <v>36693.130000000005</v>
      </c>
      <c r="I45" s="149">
        <f t="shared" ref="I45:J45" si="8">I35+I40</f>
        <v>47265.43</v>
      </c>
      <c r="J45" s="149">
        <f t="shared" si="8"/>
        <v>0</v>
      </c>
    </row>
    <row r="46" spans="1:15" ht="25.5" customHeight="1" x14ac:dyDescent="0.25">
      <c r="A46" s="165">
        <v>3</v>
      </c>
      <c r="B46" s="173" t="s">
        <v>48</v>
      </c>
      <c r="C46" s="148" t="s">
        <v>61</v>
      </c>
      <c r="D46" s="63" t="s">
        <v>26</v>
      </c>
      <c r="E46" s="221" t="s">
        <v>27</v>
      </c>
      <c r="F46" s="221" t="s">
        <v>28</v>
      </c>
      <c r="G46" s="149">
        <f>G47+G48+G49+G50+G51+G53+G54+G55+G56+G57+G58</f>
        <v>191145.924</v>
      </c>
      <c r="H46" s="149">
        <f>H47+H48+H49+H50+H51+H53+H54+H55+H56+H57+H58</f>
        <v>40503.159999999996</v>
      </c>
      <c r="I46" s="149">
        <f t="shared" ref="I46:J46" si="9">I47+I48+I49+I50+I51+I53+I54+I55+I56+I57+I58</f>
        <v>117952.17300000001</v>
      </c>
      <c r="J46" s="149">
        <f t="shared" si="9"/>
        <v>32690.591</v>
      </c>
    </row>
    <row r="47" spans="1:15" s="144" customFormat="1" ht="69" customHeight="1" x14ac:dyDescent="0.25">
      <c r="A47" s="88"/>
      <c r="B47" s="175"/>
      <c r="C47" s="147" t="s">
        <v>7</v>
      </c>
      <c r="D47" s="65"/>
      <c r="E47" s="222"/>
      <c r="F47" s="222"/>
      <c r="G47" s="67">
        <f t="shared" si="4"/>
        <v>26472.222999999998</v>
      </c>
      <c r="H47" s="67">
        <f>13871.67+6500</f>
        <v>20371.669999999998</v>
      </c>
      <c r="I47" s="67">
        <v>6100.5529999999999</v>
      </c>
      <c r="J47" s="67">
        <v>0</v>
      </c>
      <c r="M47" s="145"/>
      <c r="N47" s="145"/>
      <c r="O47" s="145"/>
    </row>
    <row r="48" spans="1:15" ht="70.5" customHeight="1" x14ac:dyDescent="0.25">
      <c r="A48" s="83"/>
      <c r="B48" s="83"/>
      <c r="C48" s="82" t="s">
        <v>53</v>
      </c>
      <c r="D48" s="94"/>
      <c r="E48" s="94"/>
      <c r="F48" s="94"/>
      <c r="G48" s="67">
        <f t="shared" si="4"/>
        <v>12939.369999999999</v>
      </c>
      <c r="H48" s="67">
        <f>6939.37+6000</f>
        <v>12939.369999999999</v>
      </c>
      <c r="I48" s="67">
        <v>0</v>
      </c>
      <c r="J48" s="67">
        <v>0</v>
      </c>
    </row>
    <row r="49" spans="1:10" ht="48" x14ac:dyDescent="0.25">
      <c r="A49" s="88"/>
      <c r="B49" s="88"/>
      <c r="C49" s="94" t="s">
        <v>54</v>
      </c>
      <c r="D49" s="65"/>
      <c r="E49" s="65"/>
      <c r="F49" s="65"/>
      <c r="G49" s="166">
        <f t="shared" si="4"/>
        <v>4603</v>
      </c>
      <c r="H49" s="166">
        <f>2409.67+2193.33</f>
        <v>4603</v>
      </c>
      <c r="I49" s="166">
        <v>0</v>
      </c>
      <c r="J49" s="166">
        <v>0</v>
      </c>
    </row>
    <row r="50" spans="1:10" ht="60" hidden="1" customHeight="1" x14ac:dyDescent="0.25">
      <c r="A50" s="88"/>
      <c r="B50" s="88"/>
      <c r="C50" s="126" t="s">
        <v>8</v>
      </c>
      <c r="D50" s="65"/>
      <c r="E50" s="65"/>
      <c r="F50" s="65"/>
      <c r="G50" s="67">
        <f t="shared" si="4"/>
        <v>21280.591</v>
      </c>
      <c r="H50" s="67">
        <v>170</v>
      </c>
      <c r="I50" s="67">
        <v>0</v>
      </c>
      <c r="J50" s="67">
        <v>21110.591</v>
      </c>
    </row>
    <row r="51" spans="1:10" ht="60" hidden="1" customHeight="1" x14ac:dyDescent="0.25">
      <c r="A51" s="88"/>
      <c r="B51" s="88"/>
      <c r="C51" s="124" t="s">
        <v>57</v>
      </c>
      <c r="D51" s="65"/>
      <c r="E51" s="65"/>
      <c r="F51" s="65"/>
      <c r="G51" s="67">
        <f t="shared" si="4"/>
        <v>7339.8190000000004</v>
      </c>
      <c r="H51" s="67">
        <v>100</v>
      </c>
      <c r="I51" s="67">
        <v>7239.8190000000004</v>
      </c>
      <c r="J51" s="67">
        <v>0</v>
      </c>
    </row>
    <row r="52" spans="1:10" ht="80.25" hidden="1" customHeight="1" x14ac:dyDescent="0.25">
      <c r="A52" s="88"/>
      <c r="B52" s="88"/>
      <c r="C52" s="82" t="s">
        <v>9</v>
      </c>
      <c r="D52" s="65"/>
      <c r="E52" s="65"/>
      <c r="F52" s="65"/>
      <c r="G52" s="67"/>
      <c r="H52" s="67"/>
      <c r="I52" s="67"/>
      <c r="J52" s="67"/>
    </row>
    <row r="53" spans="1:10" ht="60" x14ac:dyDescent="0.25">
      <c r="A53" s="88"/>
      <c r="B53" s="88"/>
      <c r="C53" s="82" t="s">
        <v>100</v>
      </c>
      <c r="D53" s="65"/>
      <c r="E53" s="65"/>
      <c r="F53" s="65"/>
      <c r="G53" s="67">
        <f t="shared" si="4"/>
        <v>3200</v>
      </c>
      <c r="H53" s="67">
        <f>3200-3000</f>
        <v>200</v>
      </c>
      <c r="I53" s="67">
        <v>3000</v>
      </c>
      <c r="J53" s="67">
        <v>0</v>
      </c>
    </row>
    <row r="54" spans="1:10" ht="60" hidden="1" x14ac:dyDescent="0.25">
      <c r="A54" s="15"/>
      <c r="B54" s="88"/>
      <c r="C54" s="82" t="s">
        <v>70</v>
      </c>
      <c r="D54" s="5"/>
      <c r="E54" s="5"/>
      <c r="F54" s="5"/>
      <c r="G54" s="67">
        <f t="shared" si="4"/>
        <v>12529.704</v>
      </c>
      <c r="H54" s="33">
        <v>100</v>
      </c>
      <c r="I54" s="33">
        <v>12429.704</v>
      </c>
      <c r="J54" s="33">
        <v>0</v>
      </c>
    </row>
    <row r="55" spans="1:10" ht="48" hidden="1" x14ac:dyDescent="0.25">
      <c r="A55" s="19"/>
      <c r="B55" s="83"/>
      <c r="C55" s="124" t="s">
        <v>10</v>
      </c>
      <c r="D55" s="6"/>
      <c r="E55" s="6"/>
      <c r="F55" s="6"/>
      <c r="G55" s="67">
        <f t="shared" si="4"/>
        <v>25131.217000000001</v>
      </c>
      <c r="H55" s="33">
        <v>149.12</v>
      </c>
      <c r="I55" s="33">
        <v>24982.097000000002</v>
      </c>
      <c r="J55" s="33">
        <v>0</v>
      </c>
    </row>
    <row r="56" spans="1:10" ht="72" hidden="1" x14ac:dyDescent="0.25">
      <c r="A56" s="22"/>
      <c r="B56" s="87"/>
      <c r="C56" s="125" t="s">
        <v>58</v>
      </c>
      <c r="D56" s="7"/>
      <c r="E56" s="7"/>
      <c r="F56" s="27"/>
      <c r="G56" s="66">
        <f t="shared" si="4"/>
        <v>11850</v>
      </c>
      <c r="H56" s="33">
        <v>270</v>
      </c>
      <c r="I56" s="33">
        <v>0</v>
      </c>
      <c r="J56" s="33">
        <v>11580</v>
      </c>
    </row>
    <row r="57" spans="1:10" ht="48" hidden="1" x14ac:dyDescent="0.25">
      <c r="A57" s="26"/>
      <c r="B57" s="88"/>
      <c r="C57" s="125" t="s">
        <v>87</v>
      </c>
      <c r="D57" s="31"/>
      <c r="E57" s="5"/>
      <c r="F57" s="5"/>
      <c r="G57" s="66">
        <f t="shared" si="4"/>
        <v>50800</v>
      </c>
      <c r="H57" s="33">
        <v>800</v>
      </c>
      <c r="I57" s="33">
        <v>50000</v>
      </c>
      <c r="J57" s="33">
        <v>0</v>
      </c>
    </row>
    <row r="58" spans="1:10" ht="96" hidden="1" x14ac:dyDescent="0.25">
      <c r="A58" s="103"/>
      <c r="B58" s="102"/>
      <c r="C58" s="91" t="s">
        <v>93</v>
      </c>
      <c r="D58" s="39"/>
      <c r="E58" s="39"/>
      <c r="F58" s="39"/>
      <c r="G58" s="67">
        <f t="shared" si="4"/>
        <v>15000</v>
      </c>
      <c r="H58" s="33">
        <v>800</v>
      </c>
      <c r="I58" s="33">
        <v>14200</v>
      </c>
      <c r="J58" s="33">
        <v>0</v>
      </c>
    </row>
    <row r="59" spans="1:10" ht="49.5" hidden="1" customHeight="1" x14ac:dyDescent="0.25">
      <c r="A59" s="26"/>
      <c r="B59" s="88"/>
      <c r="C59" s="95" t="s">
        <v>60</v>
      </c>
      <c r="D59" s="42" t="s">
        <v>26</v>
      </c>
      <c r="E59" s="181" t="s">
        <v>27</v>
      </c>
      <c r="F59" s="35" t="s">
        <v>62</v>
      </c>
      <c r="G59" s="30">
        <f t="shared" si="4"/>
        <v>19335.99999</v>
      </c>
      <c r="H59" s="30">
        <f>H60+H61</f>
        <v>5244.55</v>
      </c>
      <c r="I59" s="30">
        <f t="shared" ref="I59:J59" si="10">I60+I61</f>
        <v>14091.449989999999</v>
      </c>
      <c r="J59" s="30">
        <f t="shared" si="10"/>
        <v>0</v>
      </c>
    </row>
    <row r="60" spans="1:10" ht="32.25" hidden="1" customHeight="1" x14ac:dyDescent="0.25">
      <c r="A60" s="26"/>
      <c r="B60" s="88"/>
      <c r="C60" s="95"/>
      <c r="D60" s="42"/>
      <c r="E60" s="181"/>
      <c r="F60" s="43" t="s">
        <v>72</v>
      </c>
      <c r="G60" s="33">
        <f t="shared" si="4"/>
        <v>244.55</v>
      </c>
      <c r="H60" s="33">
        <v>244.55</v>
      </c>
      <c r="I60" s="33">
        <v>0</v>
      </c>
      <c r="J60" s="33">
        <v>0</v>
      </c>
    </row>
    <row r="61" spans="1:10" ht="24" hidden="1" x14ac:dyDescent="0.25">
      <c r="A61" s="26"/>
      <c r="B61" s="83"/>
      <c r="C61" s="96"/>
      <c r="D61" s="44"/>
      <c r="E61" s="184"/>
      <c r="F61" s="43" t="s">
        <v>28</v>
      </c>
      <c r="G61" s="33">
        <f t="shared" si="4"/>
        <v>19091.449990000001</v>
      </c>
      <c r="H61" s="33">
        <v>5000</v>
      </c>
      <c r="I61" s="33">
        <v>14091.449989999999</v>
      </c>
      <c r="J61" s="33">
        <v>0</v>
      </c>
    </row>
    <row r="62" spans="1:10" hidden="1" x14ac:dyDescent="0.25">
      <c r="A62" s="19"/>
      <c r="B62" s="176" t="s">
        <v>13</v>
      </c>
      <c r="C62" s="177"/>
      <c r="D62" s="135"/>
      <c r="E62" s="136"/>
      <c r="F62" s="135"/>
      <c r="G62" s="30">
        <f>G46+G59</f>
        <v>210481.92399000001</v>
      </c>
      <c r="H62" s="30">
        <f>H46+H59</f>
        <v>45747.71</v>
      </c>
      <c r="I62" s="30">
        <f t="shared" ref="I62:J62" si="11">I46+I59</f>
        <v>132043.62299</v>
      </c>
      <c r="J62" s="30">
        <f t="shared" si="11"/>
        <v>32690.591</v>
      </c>
    </row>
    <row r="63" spans="1:10" ht="24" hidden="1" x14ac:dyDescent="0.25">
      <c r="A63" s="74">
        <v>4</v>
      </c>
      <c r="B63" s="173" t="s">
        <v>49</v>
      </c>
      <c r="C63" s="81" t="s">
        <v>31</v>
      </c>
      <c r="D63" s="128" t="s">
        <v>26</v>
      </c>
      <c r="E63" s="186" t="s">
        <v>27</v>
      </c>
      <c r="F63" s="127" t="s">
        <v>28</v>
      </c>
      <c r="G63" s="13">
        <f>G64+G65+G66+G67</f>
        <v>79114.388000000006</v>
      </c>
      <c r="H63" s="13">
        <f t="shared" ref="H63:J63" si="12">H64+H65+H66+H67</f>
        <v>6419.387999999999</v>
      </c>
      <c r="I63" s="13">
        <f t="shared" si="12"/>
        <v>47695</v>
      </c>
      <c r="J63" s="13">
        <f t="shared" si="12"/>
        <v>25000</v>
      </c>
    </row>
    <row r="64" spans="1:10" ht="60" hidden="1" x14ac:dyDescent="0.25">
      <c r="A64" s="72"/>
      <c r="B64" s="174"/>
      <c r="C64" s="80" t="s">
        <v>52</v>
      </c>
      <c r="D64" s="31"/>
      <c r="E64" s="225"/>
      <c r="F64" s="5"/>
      <c r="G64" s="66">
        <f t="shared" si="4"/>
        <v>24175</v>
      </c>
      <c r="H64" s="33">
        <v>480</v>
      </c>
      <c r="I64" s="33">
        <v>23695</v>
      </c>
      <c r="J64" s="33">
        <v>0</v>
      </c>
    </row>
    <row r="65" spans="1:10" ht="54.75" hidden="1" customHeight="1" x14ac:dyDescent="0.25">
      <c r="A65" s="73"/>
      <c r="B65" s="77"/>
      <c r="C65" s="91" t="s">
        <v>18</v>
      </c>
      <c r="D65" s="31"/>
      <c r="E65" s="31"/>
      <c r="F65" s="5"/>
      <c r="G65" s="66">
        <f t="shared" si="4"/>
        <v>3873.47</v>
      </c>
      <c r="H65" s="33">
        <v>3873.47</v>
      </c>
      <c r="I65" s="33">
        <v>0</v>
      </c>
      <c r="J65" s="33">
        <v>0</v>
      </c>
    </row>
    <row r="66" spans="1:10" ht="80.25" hidden="1" customHeight="1" x14ac:dyDescent="0.25">
      <c r="A66" s="130"/>
      <c r="B66" s="129"/>
      <c r="C66" s="133" t="s">
        <v>99</v>
      </c>
      <c r="D66" s="31"/>
      <c r="E66" s="31"/>
      <c r="F66" s="5"/>
      <c r="G66" s="66">
        <v>1065.9179999999999</v>
      </c>
      <c r="H66" s="33">
        <v>1065.9179999999999</v>
      </c>
      <c r="I66" s="33">
        <v>0</v>
      </c>
      <c r="J66" s="33">
        <v>0</v>
      </c>
    </row>
    <row r="67" spans="1:10" ht="72" hidden="1" x14ac:dyDescent="0.25">
      <c r="A67" s="68"/>
      <c r="B67" s="84"/>
      <c r="C67" s="133" t="s">
        <v>85</v>
      </c>
      <c r="D67" s="32"/>
      <c r="E67" s="32"/>
      <c r="F67" s="6"/>
      <c r="G67" s="66">
        <f t="shared" si="4"/>
        <v>50000</v>
      </c>
      <c r="H67" s="67">
        <f>500+500</f>
        <v>1000</v>
      </c>
      <c r="I67" s="67">
        <f>24500-500</f>
        <v>24000</v>
      </c>
      <c r="J67" s="67">
        <v>25000</v>
      </c>
    </row>
    <row r="68" spans="1:10" hidden="1" x14ac:dyDescent="0.25">
      <c r="A68" s="47"/>
      <c r="B68" s="226" t="s">
        <v>13</v>
      </c>
      <c r="C68" s="171"/>
      <c r="D68" s="40"/>
      <c r="E68" s="40"/>
      <c r="F68" s="40"/>
      <c r="G68" s="30">
        <f>G63</f>
        <v>79114.388000000006</v>
      </c>
      <c r="H68" s="30">
        <f t="shared" ref="H68:J68" si="13">H63</f>
        <v>6419.387999999999</v>
      </c>
      <c r="I68" s="30">
        <f t="shared" si="13"/>
        <v>47695</v>
      </c>
      <c r="J68" s="30">
        <f t="shared" si="13"/>
        <v>25000</v>
      </c>
    </row>
    <row r="69" spans="1:10" ht="34.5" hidden="1" customHeight="1" x14ac:dyDescent="0.25">
      <c r="A69" s="41">
        <v>5</v>
      </c>
      <c r="B69" s="220" t="s">
        <v>32</v>
      </c>
      <c r="C69" s="46" t="s">
        <v>76</v>
      </c>
      <c r="D69" s="85" t="s">
        <v>26</v>
      </c>
      <c r="E69" s="180" t="s">
        <v>27</v>
      </c>
      <c r="F69" s="60" t="s">
        <v>28</v>
      </c>
      <c r="G69" s="13">
        <f>G70+G71+G72+G73+G74</f>
        <v>127083.45699999999</v>
      </c>
      <c r="H69" s="30">
        <f t="shared" ref="H69:J69" si="14">H70+H71+H72+H73+H74</f>
        <v>3778.837</v>
      </c>
      <c r="I69" s="30">
        <f t="shared" si="14"/>
        <v>38700</v>
      </c>
      <c r="J69" s="30">
        <f t="shared" si="14"/>
        <v>84604.62</v>
      </c>
    </row>
    <row r="70" spans="1:10" ht="51.75" hidden="1" customHeight="1" x14ac:dyDescent="0.25">
      <c r="A70" s="45"/>
      <c r="B70" s="216"/>
      <c r="C70" s="80" t="s">
        <v>92</v>
      </c>
      <c r="D70" s="31"/>
      <c r="E70" s="216"/>
      <c r="F70" s="5"/>
      <c r="G70" s="66">
        <f t="shared" si="4"/>
        <v>87950</v>
      </c>
      <c r="H70" s="33">
        <v>2950</v>
      </c>
      <c r="I70" s="33">
        <v>10000</v>
      </c>
      <c r="J70" s="33">
        <v>75000</v>
      </c>
    </row>
    <row r="71" spans="1:10" ht="48" hidden="1" customHeight="1" x14ac:dyDescent="0.25">
      <c r="A71" s="45"/>
      <c r="B71" s="216"/>
      <c r="C71" s="80" t="s">
        <v>86</v>
      </c>
      <c r="D71" s="31"/>
      <c r="E71" s="217"/>
      <c r="F71" s="5"/>
      <c r="G71" s="66">
        <f t="shared" si="4"/>
        <v>8.8369999999999997</v>
      </c>
      <c r="H71" s="33">
        <v>8.8369999999999997</v>
      </c>
      <c r="I71" s="33">
        <v>0</v>
      </c>
      <c r="J71" s="33">
        <v>0</v>
      </c>
    </row>
    <row r="72" spans="1:10" ht="48" hidden="1" x14ac:dyDescent="0.25">
      <c r="A72" s="45"/>
      <c r="B72" s="216"/>
      <c r="C72" s="125" t="s">
        <v>89</v>
      </c>
      <c r="D72" s="31"/>
      <c r="E72" s="217"/>
      <c r="F72" s="5"/>
      <c r="G72" s="66">
        <f t="shared" si="4"/>
        <v>19624.620000000003</v>
      </c>
      <c r="H72" s="33">
        <v>20</v>
      </c>
      <c r="I72" s="33">
        <v>10000</v>
      </c>
      <c r="J72" s="33">
        <v>9604.6200000000008</v>
      </c>
    </row>
    <row r="73" spans="1:10" ht="76.5" hidden="1" customHeight="1" x14ac:dyDescent="0.25">
      <c r="A73" s="45"/>
      <c r="B73" s="217"/>
      <c r="C73" s="80" t="s">
        <v>91</v>
      </c>
      <c r="D73" s="31"/>
      <c r="E73" s="218"/>
      <c r="F73" s="31"/>
      <c r="G73" s="67">
        <f t="shared" si="4"/>
        <v>19500</v>
      </c>
      <c r="H73" s="33">
        <v>800</v>
      </c>
      <c r="I73" s="33">
        <v>18700</v>
      </c>
      <c r="J73" s="33">
        <v>0</v>
      </c>
    </row>
    <row r="74" spans="1:10" ht="52.5" hidden="1" customHeight="1" x14ac:dyDescent="0.25">
      <c r="A74" s="59"/>
      <c r="B74" s="219"/>
      <c r="C74" s="58" t="s">
        <v>90</v>
      </c>
      <c r="D74" s="32"/>
      <c r="E74" s="219"/>
      <c r="F74" s="6"/>
      <c r="G74" s="66">
        <f t="shared" si="4"/>
        <v>0</v>
      </c>
      <c r="H74" s="66">
        <v>0</v>
      </c>
      <c r="I74" s="66">
        <v>0</v>
      </c>
      <c r="J74" s="66">
        <v>0</v>
      </c>
    </row>
    <row r="75" spans="1:10" ht="79.5" hidden="1" customHeight="1" x14ac:dyDescent="0.25">
      <c r="A75" s="45"/>
      <c r="B75" s="97"/>
      <c r="C75" s="143" t="s">
        <v>77</v>
      </c>
      <c r="D75" s="61" t="s">
        <v>26</v>
      </c>
      <c r="E75" s="38" t="s">
        <v>27</v>
      </c>
      <c r="F75" s="35" t="s">
        <v>28</v>
      </c>
      <c r="G75" s="13">
        <f t="shared" si="4"/>
        <v>28980.719000000001</v>
      </c>
      <c r="H75" s="13">
        <f>8476.482-323.203</f>
        <v>8153.2790000000005</v>
      </c>
      <c r="I75" s="13">
        <f>5504.237+7500+323.203</f>
        <v>13327.44</v>
      </c>
      <c r="J75" s="13">
        <v>7500</v>
      </c>
    </row>
    <row r="76" spans="1:10" hidden="1" x14ac:dyDescent="0.25">
      <c r="A76" s="47"/>
      <c r="B76" s="171" t="s">
        <v>13</v>
      </c>
      <c r="C76" s="171"/>
      <c r="D76" s="71"/>
      <c r="E76" s="75"/>
      <c r="F76" s="48"/>
      <c r="G76" s="30">
        <f>G69+G75</f>
        <v>156064.17600000001</v>
      </c>
      <c r="H76" s="30">
        <f>H69+H75</f>
        <v>11932.116</v>
      </c>
      <c r="I76" s="30">
        <f>I69+I75</f>
        <v>52027.44</v>
      </c>
      <c r="J76" s="30">
        <f>J69+J75</f>
        <v>92104.62</v>
      </c>
    </row>
    <row r="77" spans="1:10" ht="36" hidden="1" x14ac:dyDescent="0.25">
      <c r="A77" s="168">
        <v>6</v>
      </c>
      <c r="B77" s="172" t="s">
        <v>50</v>
      </c>
      <c r="C77" s="98" t="s">
        <v>33</v>
      </c>
      <c r="D77" s="28" t="s">
        <v>26</v>
      </c>
      <c r="E77" s="180" t="s">
        <v>27</v>
      </c>
      <c r="F77" s="29" t="s">
        <v>28</v>
      </c>
      <c r="G77" s="13">
        <f>G78</f>
        <v>50000</v>
      </c>
      <c r="H77" s="30">
        <f t="shared" ref="H77:J77" si="15">H78</f>
        <v>1000</v>
      </c>
      <c r="I77" s="30">
        <f t="shared" si="15"/>
        <v>49000</v>
      </c>
      <c r="J77" s="30">
        <f t="shared" si="15"/>
        <v>0</v>
      </c>
    </row>
    <row r="78" spans="1:10" ht="42" hidden="1" customHeight="1" x14ac:dyDescent="0.25">
      <c r="A78" s="169"/>
      <c r="B78" s="172"/>
      <c r="C78" s="91" t="s">
        <v>35</v>
      </c>
      <c r="D78" s="49"/>
      <c r="E78" s="199"/>
      <c r="F78" s="40"/>
      <c r="G78" s="66">
        <f t="shared" ref="G78" si="16">H78+I78+J78</f>
        <v>50000</v>
      </c>
      <c r="H78" s="33">
        <v>1000</v>
      </c>
      <c r="I78" s="33">
        <v>49000</v>
      </c>
      <c r="J78" s="33">
        <v>0</v>
      </c>
    </row>
    <row r="79" spans="1:10" hidden="1" x14ac:dyDescent="0.25">
      <c r="A79" s="170"/>
      <c r="B79" s="171" t="s">
        <v>13</v>
      </c>
      <c r="C79" s="171"/>
      <c r="D79" s="55"/>
      <c r="E79" s="55"/>
      <c r="F79" s="55"/>
      <c r="G79" s="30">
        <f>G77</f>
        <v>50000</v>
      </c>
      <c r="H79" s="30">
        <f t="shared" ref="H79:J79" si="17">H77</f>
        <v>1000</v>
      </c>
      <c r="I79" s="30">
        <f t="shared" si="17"/>
        <v>49000</v>
      </c>
      <c r="J79" s="30">
        <f t="shared" si="17"/>
        <v>0</v>
      </c>
    </row>
    <row r="80" spans="1:10" ht="75.75" hidden="1" customHeight="1" x14ac:dyDescent="0.25">
      <c r="A80" s="113" t="s">
        <v>36</v>
      </c>
      <c r="B80" s="173" t="s">
        <v>12</v>
      </c>
      <c r="C80" s="143" t="s">
        <v>51</v>
      </c>
      <c r="D80" s="104" t="s">
        <v>26</v>
      </c>
      <c r="E80" s="209" t="s">
        <v>27</v>
      </c>
      <c r="F80" s="63" t="s">
        <v>28</v>
      </c>
      <c r="G80" s="118">
        <f>H80+I80+J80</f>
        <v>670.88</v>
      </c>
      <c r="H80" s="118">
        <f>600.88+70</f>
        <v>670.88</v>
      </c>
      <c r="I80" s="118">
        <f t="shared" ref="I80:J80" si="18">I81+I82+I83+I84+I85</f>
        <v>0</v>
      </c>
      <c r="J80" s="118">
        <f t="shared" si="18"/>
        <v>0</v>
      </c>
    </row>
    <row r="81" spans="1:13" ht="36.75" hidden="1" customHeight="1" x14ac:dyDescent="0.25">
      <c r="A81" s="78"/>
      <c r="B81" s="175"/>
      <c r="C81" s="106" t="s">
        <v>19</v>
      </c>
      <c r="D81" s="105"/>
      <c r="E81" s="210"/>
      <c r="F81" s="79"/>
      <c r="G81" s="66">
        <f>H81+I81+J81</f>
        <v>0</v>
      </c>
      <c r="H81" s="67">
        <v>0</v>
      </c>
      <c r="I81" s="67">
        <v>0</v>
      </c>
      <c r="J81" s="67">
        <v>0</v>
      </c>
    </row>
    <row r="82" spans="1:13" hidden="1" x14ac:dyDescent="0.25">
      <c r="A82" s="56"/>
      <c r="B82" s="203"/>
      <c r="C82" s="106" t="s">
        <v>55</v>
      </c>
      <c r="D82" s="64"/>
      <c r="E82" s="210"/>
      <c r="F82" s="65"/>
      <c r="G82" s="66">
        <f>H82+I82+J82</f>
        <v>0</v>
      </c>
      <c r="H82" s="67">
        <v>0</v>
      </c>
      <c r="I82" s="67">
        <v>0</v>
      </c>
      <c r="J82" s="67">
        <v>0</v>
      </c>
    </row>
    <row r="83" spans="1:13" ht="24" hidden="1" x14ac:dyDescent="0.25">
      <c r="A83" s="56"/>
      <c r="B83" s="107"/>
      <c r="C83" s="106" t="s">
        <v>21</v>
      </c>
      <c r="D83" s="64"/>
      <c r="E83" s="210"/>
      <c r="F83" s="65"/>
      <c r="G83" s="66">
        <f t="shared" ref="G83:G85" si="19">H83+I83+J83</f>
        <v>0</v>
      </c>
      <c r="H83" s="67">
        <v>0</v>
      </c>
      <c r="I83" s="67">
        <v>0</v>
      </c>
      <c r="J83" s="67">
        <v>0</v>
      </c>
    </row>
    <row r="84" spans="1:13" ht="24" hidden="1" x14ac:dyDescent="0.25">
      <c r="A84" s="112"/>
      <c r="B84" s="77"/>
      <c r="C84" s="106" t="s">
        <v>20</v>
      </c>
      <c r="D84" s="99"/>
      <c r="E84" s="211"/>
      <c r="F84" s="94"/>
      <c r="G84" s="66">
        <f t="shared" si="19"/>
        <v>0</v>
      </c>
      <c r="H84" s="67">
        <v>0</v>
      </c>
      <c r="I84" s="67">
        <v>0</v>
      </c>
      <c r="J84" s="67">
        <v>0</v>
      </c>
    </row>
    <row r="85" spans="1:13" hidden="1" x14ac:dyDescent="0.25">
      <c r="A85" s="56"/>
      <c r="B85" s="107"/>
      <c r="C85" s="114"/>
      <c r="D85" s="31"/>
      <c r="E85" s="31"/>
      <c r="F85" s="5"/>
      <c r="G85" s="115">
        <f t="shared" si="19"/>
        <v>0</v>
      </c>
      <c r="H85" s="116">
        <v>0</v>
      </c>
      <c r="I85" s="116">
        <v>0</v>
      </c>
      <c r="J85" s="116">
        <v>0</v>
      </c>
    </row>
    <row r="86" spans="1:13" hidden="1" x14ac:dyDescent="0.25">
      <c r="A86" s="117"/>
      <c r="B86" s="188" t="s">
        <v>13</v>
      </c>
      <c r="C86" s="202"/>
      <c r="D86" s="48"/>
      <c r="E86" s="48"/>
      <c r="F86" s="48"/>
      <c r="G86" s="30">
        <f>G80</f>
        <v>670.88</v>
      </c>
      <c r="H86" s="30">
        <f>H80</f>
        <v>670.88</v>
      </c>
      <c r="I86" s="30">
        <f>I80</f>
        <v>0</v>
      </c>
      <c r="J86" s="30">
        <f>J80</f>
        <v>0</v>
      </c>
    </row>
    <row r="87" spans="1:13" x14ac:dyDescent="0.25">
      <c r="A87" s="52"/>
      <c r="B87" s="196" t="s">
        <v>63</v>
      </c>
      <c r="C87" s="197"/>
      <c r="D87" s="197"/>
      <c r="E87" s="197"/>
      <c r="F87" s="198"/>
      <c r="G87" s="51">
        <f>G45+G34+G62+G68+G76+G79+G86</f>
        <v>1265358.80699</v>
      </c>
      <c r="H87" s="51">
        <f>H45+H34+H62+H68+H76+H79+H86</f>
        <v>138116.35600000003</v>
      </c>
      <c r="I87" s="51">
        <f>I45+I34+I62+I68+I76+I79+I86</f>
        <v>523180.21998999995</v>
      </c>
      <c r="J87" s="51">
        <f>J45+J34+J62+J68+J76+J79+J86</f>
        <v>604062.23100000003</v>
      </c>
      <c r="L87" s="4"/>
      <c r="M87" s="4"/>
    </row>
    <row r="88" spans="1:13" hidden="1" x14ac:dyDescent="0.25">
      <c r="A88" s="50"/>
      <c r="B88" s="194" t="s">
        <v>75</v>
      </c>
      <c r="C88" s="200"/>
      <c r="D88" s="200"/>
      <c r="E88" s="200"/>
      <c r="F88" s="201"/>
      <c r="G88" s="37">
        <f t="shared" ref="G88:G93" si="20">H88+I88+J88</f>
        <v>372.15</v>
      </c>
      <c r="H88" s="37">
        <f>H60+H39</f>
        <v>372.15</v>
      </c>
      <c r="I88" s="37">
        <f>I60+I39</f>
        <v>0</v>
      </c>
      <c r="J88" s="37">
        <f>J60+J39</f>
        <v>0</v>
      </c>
      <c r="M88" s="4"/>
    </row>
    <row r="89" spans="1:13" x14ac:dyDescent="0.25">
      <c r="A89" s="76"/>
      <c r="B89" s="204" t="s">
        <v>71</v>
      </c>
      <c r="C89" s="205"/>
      <c r="D89" s="205"/>
      <c r="E89" s="205"/>
      <c r="F89" s="206"/>
      <c r="G89" s="37">
        <f>H89+I89+J89</f>
        <v>1262000.1669900001</v>
      </c>
      <c r="H89" s="33">
        <f>H34+H45+H62+H68+H76+H79+H86-H44-H60-H39</f>
        <v>134757.71600000004</v>
      </c>
      <c r="I89" s="33">
        <f>I34+I45+I62+I68+I76+I79+I86-I44-I60-I39</f>
        <v>523180.21998999995</v>
      </c>
      <c r="J89" s="33">
        <f>J34+J45+J62+J68+J76+J79+J86-J44-J60-J39</f>
        <v>604062.23100000003</v>
      </c>
      <c r="L89" s="4"/>
      <c r="M89" s="4"/>
    </row>
    <row r="90" spans="1:13" hidden="1" x14ac:dyDescent="0.25">
      <c r="A90" s="36"/>
      <c r="B90" s="208" t="s">
        <v>81</v>
      </c>
      <c r="C90" s="212"/>
      <c r="D90" s="212"/>
      <c r="E90" s="212"/>
      <c r="F90" s="213"/>
      <c r="G90" s="53"/>
      <c r="H90" s="17"/>
      <c r="I90" s="17"/>
      <c r="J90" s="17"/>
      <c r="L90" s="4"/>
      <c r="M90" s="4"/>
    </row>
    <row r="91" spans="1:13" hidden="1" x14ac:dyDescent="0.25">
      <c r="A91" s="36"/>
      <c r="B91" s="207" t="s">
        <v>65</v>
      </c>
      <c r="C91" s="208"/>
      <c r="D91" s="100"/>
      <c r="E91" s="100"/>
      <c r="F91" s="101"/>
      <c r="G91" s="53">
        <f t="shared" si="20"/>
        <v>6602.8379999999997</v>
      </c>
      <c r="H91" s="17">
        <v>6602.8379999999997</v>
      </c>
      <c r="I91" s="17">
        <v>0</v>
      </c>
      <c r="J91" s="17">
        <v>0</v>
      </c>
      <c r="L91" s="4"/>
      <c r="M91" s="4"/>
    </row>
    <row r="92" spans="1:13" hidden="1" x14ac:dyDescent="0.25">
      <c r="A92" s="36"/>
      <c r="B92" s="207" t="s">
        <v>82</v>
      </c>
      <c r="C92" s="208"/>
      <c r="D92" s="100"/>
      <c r="E92" s="100"/>
      <c r="F92" s="101"/>
      <c r="G92" s="53">
        <f t="shared" si="20"/>
        <v>7444.63</v>
      </c>
      <c r="H92" s="17">
        <v>7444.63</v>
      </c>
      <c r="I92" s="17">
        <v>0</v>
      </c>
      <c r="J92" s="17">
        <v>0</v>
      </c>
      <c r="L92" s="4"/>
      <c r="M92" s="4"/>
    </row>
    <row r="93" spans="1:13" ht="19.5" hidden="1" x14ac:dyDescent="0.35">
      <c r="A93" s="54"/>
      <c r="B93" s="194" t="s">
        <v>64</v>
      </c>
      <c r="C93" s="194"/>
      <c r="D93" s="194"/>
      <c r="E93" s="194"/>
      <c r="F93" s="195"/>
      <c r="G93" s="37">
        <f t="shared" si="20"/>
        <v>2986.49</v>
      </c>
      <c r="H93" s="33">
        <v>2986.49</v>
      </c>
      <c r="I93" s="33">
        <v>0</v>
      </c>
      <c r="J93" s="33">
        <v>0</v>
      </c>
      <c r="M93" s="4"/>
    </row>
    <row r="94" spans="1:13" ht="68.25" customHeight="1" x14ac:dyDescent="0.35">
      <c r="A94" s="2"/>
      <c r="B94" s="3"/>
      <c r="C94" s="1"/>
      <c r="D94" s="1"/>
      <c r="E94" s="2"/>
    </row>
    <row r="95" spans="1:13" ht="19.5" x14ac:dyDescent="0.35">
      <c r="A95" s="2" t="s">
        <v>78</v>
      </c>
      <c r="B95" s="3"/>
      <c r="C95" s="1"/>
      <c r="D95" s="1"/>
      <c r="E95" s="2" t="s">
        <v>103</v>
      </c>
    </row>
  </sheetData>
  <mergeCells count="50">
    <mergeCell ref="A5:J5"/>
    <mergeCell ref="I1:J1"/>
    <mergeCell ref="E69:E74"/>
    <mergeCell ref="B69:B74"/>
    <mergeCell ref="F46:F47"/>
    <mergeCell ref="B35:B36"/>
    <mergeCell ref="E59:E61"/>
    <mergeCell ref="E63:E64"/>
    <mergeCell ref="B68:C68"/>
    <mergeCell ref="B45:C45"/>
    <mergeCell ref="E35:E36"/>
    <mergeCell ref="E46:E47"/>
    <mergeCell ref="E40:E43"/>
    <mergeCell ref="A4:J4"/>
    <mergeCell ref="H7:J7"/>
    <mergeCell ref="G7:G9"/>
    <mergeCell ref="B93:F93"/>
    <mergeCell ref="B87:F87"/>
    <mergeCell ref="E77:E78"/>
    <mergeCell ref="B88:F88"/>
    <mergeCell ref="B76:C76"/>
    <mergeCell ref="B86:C86"/>
    <mergeCell ref="B80:B82"/>
    <mergeCell ref="B89:F89"/>
    <mergeCell ref="B91:C91"/>
    <mergeCell ref="B92:C92"/>
    <mergeCell ref="E80:E84"/>
    <mergeCell ref="B90:F90"/>
    <mergeCell ref="E7:E9"/>
    <mergeCell ref="F7:F9"/>
    <mergeCell ref="A7:A9"/>
    <mergeCell ref="B7:B9"/>
    <mergeCell ref="C7:C9"/>
    <mergeCell ref="D7:D9"/>
    <mergeCell ref="I2:J2"/>
    <mergeCell ref="A77:A79"/>
    <mergeCell ref="B79:C79"/>
    <mergeCell ref="B77:B78"/>
    <mergeCell ref="A35:A36"/>
    <mergeCell ref="B63:B64"/>
    <mergeCell ref="B46:B47"/>
    <mergeCell ref="B62:C62"/>
    <mergeCell ref="B40:B41"/>
    <mergeCell ref="I8:J8"/>
    <mergeCell ref="F28:F29"/>
    <mergeCell ref="H8:H9"/>
    <mergeCell ref="E11:E15"/>
    <mergeCell ref="E24:E25"/>
    <mergeCell ref="E28:E31"/>
    <mergeCell ref="B34:C34"/>
  </mergeCells>
  <pageMargins left="0.70866141732283472" right="0.70866141732283472" top="0.98425196850393704" bottom="0.39370078740157483" header="0.31496062992125984" footer="0.31496062992125984"/>
  <pageSetup paperSize="9" scale="95" orientation="landscape" r:id="rId1"/>
  <headerFooter differentFirst="1">
    <oddHeader xml:space="preserve">&amp;C&amp;"Times New Roman,обычный"&amp;14&amp;P&amp;R&amp;"Times New Roman,курсив"&amp;12Продовження додатка 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2019-08-29T08:35:30Z</dcterms:modified>
</cp:coreProperties>
</file>