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205" yWindow="-90" windowWidth="12120" windowHeight="8865" tabRatio="602"/>
  </bookViews>
  <sheets>
    <sheet name="додаток зі змінами" sheetId="4" r:id="rId1"/>
  </sheets>
  <definedNames>
    <definedName name="_xlnm.Print_Titles" localSheetId="0">'додаток зі змінами'!$9:$9</definedName>
    <definedName name="_xlnm.Print_Area" localSheetId="0">'додаток зі змінами'!$A$1:$F$123</definedName>
  </definedNames>
  <calcPr calcId="145621"/>
</workbook>
</file>

<file path=xl/calcChain.xml><?xml version="1.0" encoding="utf-8"?>
<calcChain xmlns="http://schemas.openxmlformats.org/spreadsheetml/2006/main">
  <c r="E66" i="4" l="1"/>
  <c r="E111" i="4"/>
  <c r="E113" i="4"/>
  <c r="F113" i="4"/>
  <c r="F114" i="4"/>
  <c r="E112" i="4"/>
  <c r="E110" i="4" s="1"/>
  <c r="E109" i="4" s="1"/>
  <c r="D112" i="4"/>
  <c r="F111" i="4"/>
  <c r="D110" i="4"/>
  <c r="D10" i="4"/>
  <c r="D15" i="4" s="1"/>
  <c r="F112" i="4" l="1"/>
  <c r="F110" i="4"/>
  <c r="D109" i="4"/>
  <c r="F109" i="4" s="1"/>
  <c r="E33" i="4" l="1"/>
  <c r="D41" i="4"/>
  <c r="D40" i="4"/>
  <c r="D39" i="4"/>
  <c r="D38" i="4"/>
  <c r="F38" i="4" s="1"/>
  <c r="D37" i="4"/>
  <c r="D36" i="4"/>
  <c r="F36" i="4" s="1"/>
  <c r="D35" i="4"/>
  <c r="F40" i="4"/>
  <c r="F41" i="4"/>
  <c r="F39" i="4"/>
  <c r="F37" i="4"/>
  <c r="F35" i="4"/>
  <c r="E80" i="4"/>
  <c r="E79" i="4" s="1"/>
  <c r="E78" i="4"/>
  <c r="E76" i="4" s="1"/>
  <c r="E19" i="4"/>
  <c r="F19" i="4" s="1"/>
  <c r="E25" i="4"/>
  <c r="F26" i="4"/>
  <c r="D33" i="4" l="1"/>
  <c r="F33" i="4" s="1"/>
  <c r="E77" i="4"/>
  <c r="E75" i="4" s="1"/>
  <c r="F25" i="4"/>
  <c r="F20" i="4"/>
  <c r="E14" i="4"/>
  <c r="D14" i="4"/>
  <c r="D13" i="4"/>
  <c r="D12" i="4"/>
  <c r="D11" i="4" l="1"/>
  <c r="F14" i="4"/>
  <c r="E13" i="4"/>
  <c r="F13" i="4" s="1"/>
  <c r="E12" i="4" l="1"/>
  <c r="F12" i="4" s="1"/>
  <c r="E11" i="4" l="1"/>
  <c r="F11" i="4" s="1"/>
  <c r="E10" i="4" l="1"/>
  <c r="E15" i="4" l="1"/>
  <c r="F15" i="4" s="1"/>
  <c r="F10" i="4"/>
  <c r="E65" i="4"/>
  <c r="E61" i="4"/>
  <c r="E59" i="4" l="1"/>
  <c r="E58" i="4" s="1"/>
  <c r="E104" i="4"/>
  <c r="D103" i="4"/>
  <c r="D102" i="4" s="1"/>
  <c r="F108" i="4"/>
  <c r="E107" i="4"/>
  <c r="D107" i="4"/>
  <c r="F106" i="4"/>
  <c r="E105" i="4"/>
  <c r="D105" i="4"/>
  <c r="E93" i="4"/>
  <c r="E100" i="4"/>
  <c r="E98" i="4"/>
  <c r="E96" i="4"/>
  <c r="E94" i="4"/>
  <c r="D100" i="4"/>
  <c r="F100" i="4" s="1"/>
  <c r="D98" i="4"/>
  <c r="D96" i="4"/>
  <c r="F96" i="4" s="1"/>
  <c r="D94" i="4"/>
  <c r="F99" i="4"/>
  <c r="F101" i="4"/>
  <c r="F97" i="4"/>
  <c r="E103" i="4" l="1"/>
  <c r="E92" i="4"/>
  <c r="E91" i="4" s="1"/>
  <c r="F107" i="4"/>
  <c r="F105" i="4"/>
  <c r="F98" i="4"/>
  <c r="E90" i="4"/>
  <c r="E89" i="4" s="1"/>
  <c r="E87" i="4" s="1"/>
  <c r="F95" i="4"/>
  <c r="F94" i="4"/>
  <c r="F93" i="4"/>
  <c r="F92" i="4"/>
  <c r="D91" i="4"/>
  <c r="E55" i="4"/>
  <c r="F55" i="4" s="1"/>
  <c r="F56" i="4"/>
  <c r="E54" i="4"/>
  <c r="D54" i="4"/>
  <c r="E71" i="4"/>
  <c r="F48" i="4"/>
  <c r="F49" i="4"/>
  <c r="E88" i="4" l="1"/>
  <c r="F91" i="4"/>
  <c r="E72" i="4"/>
  <c r="E70" i="4" s="1"/>
  <c r="F54" i="4"/>
  <c r="E32" i="4"/>
  <c r="E31" i="4" s="1"/>
  <c r="E43" i="4"/>
  <c r="F44" i="4"/>
  <c r="F62" i="4" l="1"/>
  <c r="F63" i="4"/>
  <c r="F64" i="4"/>
  <c r="F65" i="4"/>
  <c r="F61" i="4"/>
  <c r="D58" i="4" l="1"/>
  <c r="E53" i="4"/>
  <c r="E51" i="4"/>
  <c r="E24" i="4"/>
  <c r="E18" i="4" s="1"/>
  <c r="E83" i="4"/>
  <c r="E68" i="4" s="1"/>
  <c r="E84" i="4"/>
  <c r="E82" i="4" s="1"/>
  <c r="E29" i="4"/>
  <c r="E28" i="4" s="1"/>
  <c r="F22" i="4"/>
  <c r="E47" i="4" l="1"/>
  <c r="D121" i="4"/>
  <c r="D118" i="4" s="1"/>
  <c r="D67" i="4"/>
  <c r="D16" i="4"/>
  <c r="D115" i="4" l="1"/>
  <c r="F80" i="4"/>
  <c r="F78" i="4"/>
  <c r="F77" i="4"/>
  <c r="D74" i="4"/>
  <c r="F21" i="4" l="1"/>
  <c r="F76" i="4"/>
  <c r="D42" i="4"/>
  <c r="F79" i="4" l="1"/>
  <c r="F45" i="4"/>
  <c r="F73" i="4"/>
  <c r="F72" i="4"/>
  <c r="F71" i="4"/>
  <c r="F75" i="4" l="1"/>
  <c r="E74" i="4"/>
  <c r="F43" i="4"/>
  <c r="E42" i="4"/>
  <c r="F42" i="4" s="1"/>
  <c r="F66" i="4"/>
  <c r="F70" i="4"/>
  <c r="E69" i="4"/>
  <c r="F69" i="4" l="1"/>
  <c r="F74" i="4"/>
  <c r="D117" i="4"/>
  <c r="F52" i="4" l="1"/>
  <c r="F59" i="4" l="1"/>
  <c r="F53" i="4" l="1"/>
  <c r="F51" i="4" l="1"/>
  <c r="D81" i="4" l="1"/>
  <c r="F85" i="4"/>
  <c r="F29" i="4"/>
  <c r="E121" i="4" l="1"/>
  <c r="E118" i="4" s="1"/>
  <c r="F84" i="4"/>
  <c r="F83" i="4"/>
  <c r="E81" i="4" l="1"/>
  <c r="F82" i="4"/>
  <c r="F81" i="4" l="1"/>
  <c r="F32" i="4" l="1"/>
  <c r="F23" i="4" l="1"/>
  <c r="F24" i="4" l="1"/>
  <c r="D116" i="4" l="1"/>
  <c r="F50" i="4" l="1"/>
  <c r="E30" i="4" l="1"/>
  <c r="F31" i="4"/>
  <c r="D30" i="4"/>
  <c r="F30" i="4" l="1"/>
  <c r="D17" i="4" l="1"/>
  <c r="D119" i="4"/>
  <c r="E17" i="4" l="1"/>
  <c r="F18" i="4"/>
  <c r="F17" i="4" l="1"/>
  <c r="D57" i="4" l="1"/>
  <c r="D86" i="4"/>
  <c r="D46" i="4"/>
  <c r="D27" i="4"/>
  <c r="E46" i="4" l="1"/>
  <c r="E27" i="4"/>
  <c r="E86" i="4" l="1"/>
  <c r="E57" i="4" l="1"/>
  <c r="E16" i="4" s="1"/>
  <c r="F88" i="4" l="1"/>
  <c r="F120" i="4"/>
  <c r="F90" i="4"/>
  <c r="F121" i="4"/>
  <c r="F89" i="4"/>
  <c r="F118" i="4"/>
  <c r="E119" i="4"/>
  <c r="F28" i="4"/>
  <c r="F27" i="4"/>
  <c r="F119" i="4" l="1"/>
  <c r="F46" i="4" l="1"/>
  <c r="F47" i="4"/>
  <c r="F68" i="4"/>
  <c r="F58" i="4"/>
  <c r="F57" i="4"/>
  <c r="F86" i="4"/>
  <c r="F87" i="4"/>
  <c r="F16" i="4" l="1"/>
  <c r="E116" i="4" l="1"/>
  <c r="F117" i="4"/>
  <c r="F103" i="4" l="1"/>
  <c r="E102" i="4"/>
  <c r="E67" i="4" s="1"/>
  <c r="F116" i="4"/>
  <c r="F102" i="4" l="1"/>
  <c r="E115" i="4"/>
  <c r="F104" i="4" l="1"/>
  <c r="F115" i="4"/>
  <c r="F67" i="4"/>
</calcChain>
</file>

<file path=xl/sharedStrings.xml><?xml version="1.0" encoding="utf-8"?>
<sst xmlns="http://schemas.openxmlformats.org/spreadsheetml/2006/main" count="200" uniqueCount="145">
  <si>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</si>
  <si>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</si>
  <si>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</si>
  <si>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</si>
  <si>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</si>
  <si>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</si>
  <si>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</si>
  <si>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</si>
  <si>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</si>
  <si>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</si>
  <si>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</si>
  <si>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Код  програмної класифікації видатків та кредитування місцевого бюджету</t>
  </si>
  <si>
    <t>Управління охорони  здоров'я виконкому Криворізької міської ради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</si>
  <si>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</si>
  <si>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</si>
  <si>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</si>
  <si>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>0600000</t>
  </si>
  <si>
    <t>0610000</t>
  </si>
  <si>
    <t>Інші програми та заходи у сфері освіти</t>
  </si>
  <si>
    <t>1162</t>
  </si>
  <si>
    <t>0611162</t>
  </si>
  <si>
    <t>0700000</t>
  </si>
  <si>
    <t>0710000</t>
  </si>
  <si>
    <t>Організація благоустрою населених пунктів</t>
  </si>
  <si>
    <t xml:space="preserve">             Додаток</t>
  </si>
  <si>
    <t xml:space="preserve">Проект унесення змін до показників міського бюджету на 2019 рік </t>
  </si>
  <si>
    <t xml:space="preserve">Затверджено на 2019 рік 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</si>
  <si>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01.01.2019</t>
  </si>
  <si>
    <t xml:space="preserve"> - дефіцит за рахунок розподілу залишків коштів, що склалися на рахунках спеціального фонду міського бюджету станом на 01.01.2019</t>
  </si>
  <si>
    <t>Уточнені показники на 2019 рік</t>
  </si>
  <si>
    <t>Департамент освіти і науки виконкому Криворізької міської ради</t>
  </si>
  <si>
    <t>Департамент фінансів виконкому Криворізької міської ради</t>
  </si>
  <si>
    <t>0800000</t>
  </si>
  <si>
    <t>0810000</t>
  </si>
  <si>
    <t>Департамент соціальної політики виконкому Криворізької міської ради</t>
  </si>
  <si>
    <t>Департамент розвитку інфраструктури міста виконкому Криворізької міської ради</t>
  </si>
  <si>
    <t>0611090</t>
  </si>
  <si>
    <t>1090</t>
  </si>
  <si>
    <t>Надання позашкільної освіти позашкільними закладами освіти, заходи із позашкільної роботи з дітьми</t>
  </si>
  <si>
    <t>Інші заходи у сфері соціального захисту і соціального забезпечення</t>
  </si>
  <si>
    <t>3242</t>
  </si>
  <si>
    <t>0813242</t>
  </si>
  <si>
    <t>Доходи загального та спеціального фондів разом:</t>
  </si>
  <si>
    <t>0712152</t>
  </si>
  <si>
    <t>2152</t>
  </si>
  <si>
    <t>Інші програми та заходи у сфері охорони здоров’я</t>
  </si>
  <si>
    <t>1216090</t>
  </si>
  <si>
    <t>6090</t>
  </si>
  <si>
    <t>Інша діяльність у сфері житлово-комунального господарства</t>
  </si>
  <si>
    <t>1217640</t>
  </si>
  <si>
    <t>7640</t>
  </si>
  <si>
    <t>Заходи з енергозбереження</t>
  </si>
  <si>
    <t>Доходи загального фонду разом:</t>
  </si>
  <si>
    <t>3719150</t>
  </si>
  <si>
    <t>9150</t>
  </si>
  <si>
    <t xml:space="preserve">Інші дотації з місцевого бюджету </t>
  </si>
  <si>
    <t>1217461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</si>
  <si>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</si>
  <si>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</si>
  <si>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Виконавчий комітет Криворізької міської ради</t>
  </si>
  <si>
    <t>0200000</t>
  </si>
  <si>
    <t>0210000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</si>
  <si>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</si>
  <si>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0210160</t>
  </si>
  <si>
    <t>0160</t>
  </si>
  <si>
    <t>Управління культури виконкому Криворізької міської ради</t>
  </si>
  <si>
    <t>Надання дошкільної освіти</t>
  </si>
  <si>
    <t>0611010</t>
  </si>
  <si>
    <t>1010</t>
  </si>
  <si>
    <t>0611020</t>
  </si>
  <si>
    <t>1020</t>
  </si>
  <si>
    <t>Надання загальної середньої освіти загальноосвітніми навчальними закладами (в т. ч. школою-дитячим садком, інтернатом при школі), спеціалізованими школами, ліцеями, гімназіями, колегіумами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</si>
  <si>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</si>
  <si>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1011100</t>
  </si>
  <si>
    <t>1100</t>
  </si>
  <si>
    <t xml:space="preserve">Керуюча справами виконкому </t>
  </si>
  <si>
    <t>Т.Мала</t>
  </si>
  <si>
    <t>0611040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</si>
  <si>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</si>
  <si>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</si>
  <si>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 xml:space="preserve">Стоматологічна допомога населенню </t>
  </si>
  <si>
    <t>0712100</t>
  </si>
  <si>
    <t>2100</t>
  </si>
  <si>
    <t>у тому числі за бюджетами районних  у місті рад</t>
  </si>
  <si>
    <t>Центрально-Міської</t>
  </si>
  <si>
    <t>Металургійної</t>
  </si>
  <si>
    <t>Покровської</t>
  </si>
  <si>
    <t>Інгулецької</t>
  </si>
  <si>
    <t>Тернівської</t>
  </si>
  <si>
    <t>Саксаганської</t>
  </si>
  <si>
    <t>Довгинцівської</t>
  </si>
  <si>
    <t>1014010</t>
  </si>
  <si>
    <t>4010</t>
  </si>
  <si>
    <t>Фінансова підтримка театрів</t>
  </si>
  <si>
    <t>1216012</t>
  </si>
  <si>
    <t>6012</t>
  </si>
  <si>
    <t>1216016</t>
  </si>
  <si>
    <t>6016</t>
  </si>
  <si>
    <t>Забезпечення діяльності з виробництва, транспортування, постачання теплової енергії</t>
  </si>
  <si>
    <t>Впровадження засобів обліку витрат та регулювання споживання води та теплової енергії</t>
  </si>
  <si>
    <t>Департамент регулювання містобудівної діяльності та земельних відносин виконкому Криворізької міської ради</t>
  </si>
  <si>
    <t>1617130</t>
  </si>
  <si>
    <t>7130</t>
  </si>
  <si>
    <t>Здійснення  заходів із землеустрою</t>
  </si>
  <si>
    <t>Управління капітального будівництва виконкому Криворізької міської ради</t>
  </si>
  <si>
    <t>1517321</t>
  </si>
  <si>
    <t>7321</t>
  </si>
  <si>
    <t>Будівництво освітніх установ та закладів</t>
  </si>
  <si>
    <t>1517324</t>
  </si>
  <si>
    <t>7324</t>
  </si>
  <si>
    <t>Будівництво установ та закладів культури</t>
  </si>
  <si>
    <t>1517325</t>
  </si>
  <si>
    <t>7325</t>
  </si>
  <si>
    <t>Будівництво споруд, установ та закладів фізичної культури і спорту</t>
  </si>
  <si>
    <t>1517370</t>
  </si>
  <si>
    <t>7370</t>
  </si>
  <si>
    <t>Реалізація інших заходів щодо соціально-економічного розвитку територій</t>
  </si>
  <si>
    <t xml:space="preserve">Відділ транспорту і зв'язку виконкому Криворізької міської ради </t>
  </si>
  <si>
    <t>1917426</t>
  </si>
  <si>
    <t>7426</t>
  </si>
  <si>
    <t>1917693</t>
  </si>
  <si>
    <t>7693</t>
  </si>
  <si>
    <t>Інші заходи у сфері електротранспорту</t>
  </si>
  <si>
    <t>Інші заходи, пов'язані з економічною діяльністю</t>
  </si>
  <si>
    <t>40000000</t>
  </si>
  <si>
    <t xml:space="preserve">Офіційні трансферти </t>
  </si>
  <si>
    <t>41000000</t>
  </si>
  <si>
    <t>Від органів державного управління</t>
  </si>
  <si>
    <t>41050000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</si>
  <si>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</si>
  <si>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за рахунок відповідної субвенції з державного бюджету</t>
  </si>
  <si>
    <t>41050100</t>
  </si>
  <si>
    <t>Утримання та навчально-тренувальна робота комунальних дитячо-юнацьких спортивних шкіл</t>
  </si>
  <si>
    <t>0615031</t>
  </si>
  <si>
    <t>5031</t>
  </si>
  <si>
    <t>у тому числі комунальні послуги та енергоносії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</si>
  <si>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за рахунок відповідної субвенції з державного бюджету </t>
  </si>
  <si>
    <t>0819210</t>
  </si>
  <si>
    <t>9210</t>
  </si>
  <si>
    <t>Управління з питань надзвичайних ситуацій та цивільного захисту населення виконавчого комітету Криворізької міської ради</t>
  </si>
  <si>
    <t>2919770</t>
  </si>
  <si>
    <t>9770</t>
  </si>
  <si>
    <t xml:space="preserve">Інші субвенції з місцевого бюджету, у тому числі: </t>
  </si>
  <si>
    <t xml:space="preserve"> обласному бюджету на створення й використання матеріальних резервів для запобігання та ліквідації надзвичайних ситуацій техногенного і природного характеру та їх наслідків</t>
  </si>
  <si>
    <t xml:space="preserve">           12.06.2019 №280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</si>
</sst>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9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0"/>
      <color rgb="FFFF0000"/>
      <name val="Arial Cyr"/>
      <charset val="204"/>
    </font>
    <font>
      <b/>
      <sz val="13"/>
      <name val="Times New Roman"/>
      <family val="1"/>
      <charset val="204"/>
    </font>
    <font>
      <b/>
      <sz val="15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0" fontId="5" fillId="2" borderId="1" xfId="0" applyFont="1" applyFill="1" applyBorder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4" fontId="2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4" fontId="5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9" fontId="4" fillId="0" borderId="15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4" fontId="0" fillId="0" borderId="0" xfId="0" applyNumberFormat="1" applyFill="1"/>
    <xf numFmtId="4" fontId="4" fillId="0" borderId="0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/>
    <xf numFmtId="0" fontId="26" fillId="0" borderId="0" xfId="0" applyFont="1" applyFill="1"/>
    <xf numFmtId="4" fontId="23" fillId="0" borderId="0" xfId="0" applyNumberFormat="1" applyFont="1" applyFill="1"/>
    <xf numFmtId="4" fontId="9" fillId="0" borderId="0" xfId="0" applyNumberFormat="1" applyFont="1" applyFill="1" applyBorder="1" applyAlignment="1">
      <alignment horizontal="center" vertical="center"/>
    </xf>
    <xf numFmtId="0" fontId="27" fillId="2" borderId="1" xfId="0" applyFont="1" applyFill="1" applyBorder="1"/>
    <xf numFmtId="4" fontId="28" fillId="2" borderId="2" xfId="0" applyNumberFormat="1" applyFont="1" applyFill="1" applyBorder="1" applyAlignment="1">
      <alignment horizontal="center" vertical="center"/>
    </xf>
    <xf numFmtId="0" fontId="27" fillId="2" borderId="2" xfId="0" applyFont="1" applyFill="1" applyBorder="1"/>
    <xf numFmtId="0" fontId="28" fillId="2" borderId="1" xfId="0" applyFont="1" applyFill="1" applyBorder="1" applyAlignment="1">
      <alignment vertical="center" wrapText="1"/>
    </xf>
    <xf numFmtId="4" fontId="28" fillId="2" borderId="1" xfId="0" applyNumberFormat="1" applyFont="1" applyFill="1" applyBorder="1" applyAlignment="1">
      <alignment horizontal="center" vertical="center"/>
    </xf>
    <xf numFmtId="4" fontId="24" fillId="5" borderId="0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4" fontId="4" fillId="0" borderId="0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3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Fill="1"/>
    <xf numFmtId="4" fontId="2" fillId="3" borderId="6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3" fillId="0" borderId="9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9" fillId="0" borderId="0" xfId="0" applyFont="1"/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4" borderId="3" xfId="0" applyFont="1" applyFill="1" applyBorder="1"/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" fontId="2" fillId="0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/>
    <xf numFmtId="4" fontId="4" fillId="0" borderId="14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4" fontId="4" fillId="0" borderId="1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7"/>
  <sheetViews>
    <sheetView tabSelected="1" view="pageBreakPreview" zoomScale="89" zoomScaleNormal="93" zoomScaleSheetLayoutView="89" workbookViewId="0">
      <selection activeCell="D6" sqref="D6"/>
    </sheetView>
  </sheetViews>
  <sheetFormatPr defaultRowHeight="12.75" x14ac:dyDescent="0.2"/>
  <cols>
    <col min="1" max="1" width="15.7109375" customWidth="1"/>
    <col min="2" max="2" width="14.140625" customWidth="1"/>
    <col min="3" max="3" width="44.85546875" customWidth="1"/>
    <col min="4" max="4" width="23.42578125" customWidth="1"/>
    <col min="5" max="5" width="19.85546875" customWidth="1"/>
    <col min="6" max="6" width="22.7109375" customWidth="1"/>
    <col min="7" max="7" width="20.28515625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36.75" customHeight="1" x14ac:dyDescent="0.7">
      <c r="A1" s="5"/>
      <c r="B1" s="5"/>
      <c r="C1" s="5"/>
      <c r="D1" s="52" t="s">
        <v>24</v>
      </c>
      <c r="E1" s="51"/>
      <c r="F1" s="34"/>
      <c r="G1" s="20"/>
    </row>
    <row r="2" spans="1:8" ht="24.75" customHeight="1" x14ac:dyDescent="0.65">
      <c r="A2" s="5"/>
      <c r="B2" s="5"/>
      <c r="C2" s="5"/>
      <c r="D2" s="52" t="s">
        <v>13</v>
      </c>
      <c r="E2" s="36"/>
      <c r="F2" s="35"/>
      <c r="G2" s="21"/>
    </row>
    <row r="3" spans="1:8" ht="18.75" customHeight="1" x14ac:dyDescent="0.3">
      <c r="A3" s="5"/>
      <c r="B3" s="5"/>
      <c r="C3" s="5"/>
      <c r="D3" s="20" t="s">
        <v>144</v>
      </c>
      <c r="E3" s="20"/>
      <c r="F3" s="21"/>
      <c r="G3" s="21"/>
    </row>
    <row r="4" spans="1:8" ht="26.25" customHeight="1" x14ac:dyDescent="0.25">
      <c r="A4" s="140" t="s">
        <v>25</v>
      </c>
      <c r="B4" s="140"/>
      <c r="C4" s="141"/>
      <c r="D4" s="141"/>
      <c r="E4" s="141"/>
      <c r="F4" s="141"/>
      <c r="G4" s="17"/>
      <c r="H4" s="1"/>
    </row>
    <row r="5" spans="1:8" ht="12" customHeight="1" x14ac:dyDescent="0.25">
      <c r="A5" s="16"/>
      <c r="B5" s="16"/>
      <c r="C5" s="17"/>
      <c r="D5" s="17"/>
      <c r="E5" s="17"/>
      <c r="F5" s="17"/>
      <c r="G5" s="17"/>
      <c r="H5" s="1"/>
    </row>
    <row r="6" spans="1:8" ht="15" customHeight="1" thickBot="1" x14ac:dyDescent="0.35">
      <c r="A6" s="5"/>
      <c r="B6" s="5"/>
      <c r="C6" s="5"/>
      <c r="D6" s="6"/>
      <c r="E6" s="6"/>
      <c r="F6" s="4" t="s">
        <v>0</v>
      </c>
      <c r="G6" s="4"/>
    </row>
    <row r="7" spans="1:8" ht="45" customHeight="1" x14ac:dyDescent="0.2">
      <c r="A7" s="144" t="s">
        <v>11</v>
      </c>
      <c r="B7" s="144" t="s">
        <v>15</v>
      </c>
      <c r="C7" s="142" t="s">
        <v>1</v>
      </c>
      <c r="D7" s="142" t="s">
        <v>26</v>
      </c>
      <c r="E7" s="142" t="s">
        <v>3</v>
      </c>
      <c r="F7" s="142" t="s">
        <v>29</v>
      </c>
      <c r="G7" s="32"/>
    </row>
    <row r="8" spans="1:8" ht="66" customHeight="1" thickBot="1" x14ac:dyDescent="0.25">
      <c r="A8" s="145" t="s">
        <v>2</v>
      </c>
      <c r="B8" s="145"/>
      <c r="C8" s="143"/>
      <c r="D8" s="143"/>
      <c r="E8" s="143"/>
      <c r="F8" s="143"/>
      <c r="G8" s="32"/>
    </row>
    <row r="9" spans="1:8" ht="18.75" customHeight="1" thickBot="1" x14ac:dyDescent="0.25">
      <c r="A9" s="18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32"/>
    </row>
    <row r="10" spans="1:8" s="109" customFormat="1" ht="29.45" customHeight="1" thickBot="1" x14ac:dyDescent="0.35">
      <c r="A10" s="11"/>
      <c r="B10" s="86"/>
      <c r="C10" s="37" t="s">
        <v>52</v>
      </c>
      <c r="D10" s="43">
        <f>7334289493+40000</f>
        <v>7334329493</v>
      </c>
      <c r="E10" s="43">
        <f>E11</f>
        <v>-172049800</v>
      </c>
      <c r="F10" s="43">
        <f>D10+E10</f>
        <v>7162279693</v>
      </c>
      <c r="G10" s="32"/>
    </row>
    <row r="11" spans="1:8" s="109" customFormat="1" ht="25.9" customHeight="1" x14ac:dyDescent="0.3">
      <c r="A11" s="126"/>
      <c r="B11" s="127" t="s">
        <v>124</v>
      </c>
      <c r="C11" s="128" t="s">
        <v>125</v>
      </c>
      <c r="D11" s="129">
        <f>D12</f>
        <v>2545485909</v>
      </c>
      <c r="E11" s="129">
        <f>E12</f>
        <v>-172049800</v>
      </c>
      <c r="F11" s="129">
        <f>D11+E11</f>
        <v>2373436109</v>
      </c>
      <c r="G11" s="32"/>
    </row>
    <row r="12" spans="1:8" s="109" customFormat="1" ht="27.6" customHeight="1" x14ac:dyDescent="0.3">
      <c r="A12" s="130"/>
      <c r="B12" s="127" t="s">
        <v>126</v>
      </c>
      <c r="C12" s="128" t="s">
        <v>127</v>
      </c>
      <c r="D12" s="129">
        <f>2545445909+40000</f>
        <v>2545485909</v>
      </c>
      <c r="E12" s="129">
        <f>E13</f>
        <v>-172049800</v>
      </c>
      <c r="F12" s="129">
        <f t="shared" ref="F12:F13" si="0">D12+E12</f>
        <v>2373436109</v>
      </c>
      <c r="G12" s="32"/>
    </row>
    <row r="13" spans="1:8" s="109" customFormat="1" ht="48.6" customHeight="1" x14ac:dyDescent="0.3">
      <c r="A13" s="130"/>
      <c r="B13" s="127" t="s">
        <v>128</v>
      </c>
      <c r="C13" s="128" t="s">
        <v>129</v>
      </c>
      <c r="D13" s="129">
        <f>1301109109+40000</f>
        <v>1301149109</v>
      </c>
      <c r="E13" s="129">
        <f>E14</f>
        <v>-172049800</v>
      </c>
      <c r="F13" s="129">
        <f t="shared" si="0"/>
        <v>1129099309</v>
      </c>
      <c r="G13" s="32"/>
    </row>
    <row r="14" spans="1:8" s="109" customFormat="1" ht="329.45" customHeight="1" thickBot="1" x14ac:dyDescent="0.35">
      <c r="A14" s="130"/>
      <c r="B14" s="116" t="s">
        <v>131</v>
      </c>
      <c r="C14" s="132" t="s">
        <v>130</v>
      </c>
      <c r="D14" s="131">
        <f>474531400</f>
        <v>474531400</v>
      </c>
      <c r="E14" s="47">
        <f>-172049800</f>
        <v>-172049800</v>
      </c>
      <c r="F14" s="47">
        <f t="shared" ref="F14" si="1">D14+E14</f>
        <v>302481600</v>
      </c>
      <c r="G14" s="32"/>
    </row>
    <row r="15" spans="1:8" s="109" customFormat="1" ht="40.9" customHeight="1" thickBot="1" x14ac:dyDescent="0.35">
      <c r="A15" s="11"/>
      <c r="B15" s="84"/>
      <c r="C15" s="87" t="s">
        <v>42</v>
      </c>
      <c r="D15" s="85">
        <f>D10+266664913</f>
        <v>7600994406</v>
      </c>
      <c r="E15" s="88">
        <f>E10</f>
        <v>-172049800</v>
      </c>
      <c r="F15" s="88">
        <f>D15+E15</f>
        <v>7428944606</v>
      </c>
      <c r="G15" s="32"/>
    </row>
    <row r="16" spans="1:8" ht="42.75" customHeight="1" thickBot="1" x14ac:dyDescent="0.35">
      <c r="A16" s="11"/>
      <c r="B16" s="11"/>
      <c r="C16" s="37" t="s">
        <v>7</v>
      </c>
      <c r="D16" s="50">
        <f>621494+6795775081.16+40000</f>
        <v>6796436575.1599998</v>
      </c>
      <c r="E16" s="43">
        <f>E17+E27+E30+E42+E46+E54+E57</f>
        <v>-169543387.00000003</v>
      </c>
      <c r="F16" s="50">
        <f t="shared" ref="F16" si="2">D16+E16</f>
        <v>6626893188.1599998</v>
      </c>
      <c r="G16" s="54"/>
      <c r="H16" s="2"/>
    </row>
    <row r="17" spans="1:14" ht="39" customHeight="1" x14ac:dyDescent="0.2">
      <c r="A17" s="69" t="s">
        <v>16</v>
      </c>
      <c r="B17" s="49"/>
      <c r="C17" s="49" t="s">
        <v>30</v>
      </c>
      <c r="D17" s="30">
        <f>D18</f>
        <v>2369424896.23</v>
      </c>
      <c r="E17" s="30">
        <f>E18</f>
        <v>-788316</v>
      </c>
      <c r="F17" s="30">
        <f t="shared" ref="F17:F22" si="3">D17+E17</f>
        <v>2368636580.23</v>
      </c>
      <c r="G17" s="54"/>
      <c r="H17" s="2"/>
      <c r="I17" s="2"/>
      <c r="J17" s="2"/>
      <c r="K17" s="2"/>
      <c r="L17" s="2"/>
      <c r="M17" s="2"/>
      <c r="N17" s="2"/>
    </row>
    <row r="18" spans="1:14" ht="40.5" customHeight="1" x14ac:dyDescent="0.2">
      <c r="A18" s="69" t="s">
        <v>17</v>
      </c>
      <c r="B18" s="49"/>
      <c r="C18" s="49" t="s">
        <v>30</v>
      </c>
      <c r="D18" s="30">
        <v>2369424896.23</v>
      </c>
      <c r="E18" s="30">
        <f>SUM(E20:E25)</f>
        <v>-788316</v>
      </c>
      <c r="F18" s="30">
        <f t="shared" si="3"/>
        <v>2368636580.23</v>
      </c>
      <c r="G18" s="54"/>
      <c r="H18" s="2"/>
      <c r="I18" s="2"/>
      <c r="J18" s="2"/>
      <c r="K18" s="2"/>
      <c r="L18" s="2"/>
      <c r="M18" s="2"/>
      <c r="N18" s="2"/>
    </row>
    <row r="19" spans="1:14" s="109" customFormat="1" ht="40.5" customHeight="1" x14ac:dyDescent="0.2">
      <c r="A19" s="133"/>
      <c r="B19" s="113"/>
      <c r="C19" s="103" t="s">
        <v>135</v>
      </c>
      <c r="D19" s="96">
        <v>229076159</v>
      </c>
      <c r="E19" s="96">
        <f>E26</f>
        <v>-561300</v>
      </c>
      <c r="F19" s="96">
        <f t="shared" si="3"/>
        <v>228514859</v>
      </c>
      <c r="G19" s="54"/>
      <c r="H19" s="110"/>
      <c r="I19" s="110"/>
      <c r="J19" s="110"/>
      <c r="K19" s="110"/>
      <c r="L19" s="110"/>
      <c r="M19" s="110"/>
      <c r="N19" s="110"/>
    </row>
    <row r="20" spans="1:14" s="109" customFormat="1" ht="28.9" customHeight="1" x14ac:dyDescent="0.2">
      <c r="A20" s="116" t="s">
        <v>67</v>
      </c>
      <c r="B20" s="116" t="s">
        <v>68</v>
      </c>
      <c r="C20" s="119" t="s">
        <v>66</v>
      </c>
      <c r="D20" s="95">
        <v>746297260</v>
      </c>
      <c r="E20" s="95">
        <v>-67316</v>
      </c>
      <c r="F20" s="95">
        <f t="shared" ref="F20" si="4">D20+E20</f>
        <v>746229944</v>
      </c>
      <c r="G20" s="54"/>
      <c r="H20" s="110"/>
      <c r="I20" s="110"/>
      <c r="J20" s="110"/>
      <c r="K20" s="110"/>
      <c r="L20" s="110"/>
      <c r="M20" s="110"/>
      <c r="N20" s="110"/>
    </row>
    <row r="21" spans="1:14" s="109" customFormat="1" ht="111" customHeight="1" x14ac:dyDescent="0.2">
      <c r="A21" s="116" t="s">
        <v>69</v>
      </c>
      <c r="B21" s="116" t="s">
        <v>70</v>
      </c>
      <c r="C21" s="119" t="s">
        <v>71</v>
      </c>
      <c r="D21" s="95">
        <v>1240978190.23</v>
      </c>
      <c r="E21" s="95">
        <v>-830027</v>
      </c>
      <c r="F21" s="95">
        <f t="shared" si="3"/>
        <v>1240148163.23</v>
      </c>
      <c r="G21" s="54"/>
      <c r="H21" s="110"/>
      <c r="I21" s="110"/>
      <c r="J21" s="110"/>
      <c r="K21" s="110"/>
      <c r="L21" s="110"/>
      <c r="M21" s="110"/>
      <c r="N21" s="110"/>
    </row>
    <row r="22" spans="1:14" s="109" customFormat="1" ht="74.45" customHeight="1" x14ac:dyDescent="0.2">
      <c r="A22" s="116" t="s">
        <v>77</v>
      </c>
      <c r="B22" s="116" t="s">
        <v>78</v>
      </c>
      <c r="C22" s="119" t="s">
        <v>79</v>
      </c>
      <c r="D22" s="95">
        <v>56608066</v>
      </c>
      <c r="E22" s="95">
        <v>-304546</v>
      </c>
      <c r="F22" s="95">
        <f t="shared" si="3"/>
        <v>56303520</v>
      </c>
      <c r="G22" s="54"/>
      <c r="H22" s="110"/>
      <c r="I22" s="110"/>
      <c r="J22" s="110"/>
      <c r="K22" s="110"/>
      <c r="L22" s="110"/>
      <c r="M22" s="110"/>
      <c r="N22" s="110"/>
    </row>
    <row r="23" spans="1:14" ht="63" customHeight="1" x14ac:dyDescent="0.2">
      <c r="A23" s="66" t="s">
        <v>36</v>
      </c>
      <c r="B23" s="66" t="s">
        <v>37</v>
      </c>
      <c r="C23" s="74" t="s">
        <v>38</v>
      </c>
      <c r="D23" s="45">
        <v>134694394</v>
      </c>
      <c r="E23" s="45">
        <v>1116873</v>
      </c>
      <c r="F23" s="45">
        <f t="shared" ref="F23" si="5">D23+E23</f>
        <v>135811267</v>
      </c>
      <c r="G23" s="77"/>
      <c r="H23" s="7"/>
      <c r="I23" s="2"/>
      <c r="J23" s="2"/>
      <c r="K23" s="2"/>
      <c r="L23" s="2"/>
      <c r="M23" s="2"/>
      <c r="N23" s="2"/>
    </row>
    <row r="24" spans="1:14" ht="25.15" customHeight="1" x14ac:dyDescent="0.2">
      <c r="A24" s="66" t="s">
        <v>20</v>
      </c>
      <c r="B24" s="66" t="s">
        <v>19</v>
      </c>
      <c r="C24" s="74" t="s">
        <v>18</v>
      </c>
      <c r="D24" s="45">
        <v>37729321</v>
      </c>
      <c r="E24" s="45">
        <f>-30000-112000</f>
        <v>-142000</v>
      </c>
      <c r="F24" s="45">
        <f t="shared" ref="F24:F25" si="6">D24+E24</f>
        <v>37587321</v>
      </c>
      <c r="G24" s="7"/>
      <c r="H24" s="7"/>
      <c r="I24" s="2"/>
      <c r="J24" s="2"/>
      <c r="K24" s="2"/>
      <c r="L24" s="2"/>
      <c r="M24" s="2"/>
      <c r="N24" s="2"/>
    </row>
    <row r="25" spans="1:14" s="109" customFormat="1" ht="53.45" customHeight="1" x14ac:dyDescent="0.2">
      <c r="A25" s="116" t="s">
        <v>133</v>
      </c>
      <c r="B25" s="116" t="s">
        <v>134</v>
      </c>
      <c r="C25" s="125" t="s">
        <v>132</v>
      </c>
      <c r="D25" s="115">
        <v>82845200</v>
      </c>
      <c r="E25" s="115">
        <f>E26</f>
        <v>-561300</v>
      </c>
      <c r="F25" s="95">
        <f t="shared" si="6"/>
        <v>82283900</v>
      </c>
      <c r="G25" s="93"/>
      <c r="H25" s="93"/>
      <c r="I25" s="110"/>
      <c r="J25" s="110"/>
      <c r="K25" s="110"/>
      <c r="L25" s="110"/>
      <c r="M25" s="110"/>
      <c r="N25" s="110"/>
    </row>
    <row r="26" spans="1:14" s="109" customFormat="1" ht="37.9" customHeight="1" x14ac:dyDescent="0.2">
      <c r="A26" s="123"/>
      <c r="B26" s="124"/>
      <c r="C26" s="112" t="s">
        <v>135</v>
      </c>
      <c r="D26" s="134">
        <v>18706235</v>
      </c>
      <c r="E26" s="134">
        <v>-561300</v>
      </c>
      <c r="F26" s="134">
        <f>D26+E26</f>
        <v>18144935</v>
      </c>
      <c r="G26" s="93"/>
      <c r="H26" s="93"/>
      <c r="I26" s="110"/>
      <c r="J26" s="110"/>
      <c r="K26" s="110"/>
      <c r="L26" s="110"/>
      <c r="M26" s="110"/>
      <c r="N26" s="110"/>
    </row>
    <row r="27" spans="1:14" ht="39" customHeight="1" x14ac:dyDescent="0.2">
      <c r="A27" s="69" t="s">
        <v>21</v>
      </c>
      <c r="B27" s="49"/>
      <c r="C27" s="49" t="s">
        <v>12</v>
      </c>
      <c r="D27" s="30">
        <f>D28</f>
        <v>776176290.88</v>
      </c>
      <c r="E27" s="30">
        <f>E28</f>
        <v>-258000</v>
      </c>
      <c r="F27" s="30">
        <f t="shared" ref="F27:F78" si="7">D27+E27</f>
        <v>775918290.88</v>
      </c>
      <c r="G27" s="54"/>
      <c r="H27" s="2"/>
      <c r="I27" s="2"/>
      <c r="J27" s="2"/>
      <c r="K27" s="2"/>
      <c r="L27" s="2"/>
      <c r="M27" s="2"/>
      <c r="N27" s="2"/>
    </row>
    <row r="28" spans="1:14" ht="45.6" customHeight="1" x14ac:dyDescent="0.2">
      <c r="A28" s="69" t="s">
        <v>22</v>
      </c>
      <c r="B28" s="49"/>
      <c r="C28" s="49" t="s">
        <v>12</v>
      </c>
      <c r="D28" s="30">
        <v>776176290.88</v>
      </c>
      <c r="E28" s="30">
        <f>E29</f>
        <v>-258000</v>
      </c>
      <c r="F28" s="30">
        <f t="shared" si="7"/>
        <v>775918290.88</v>
      </c>
      <c r="G28" s="77"/>
      <c r="H28" s="77"/>
      <c r="I28" s="2"/>
      <c r="J28" s="2"/>
      <c r="K28" s="2"/>
      <c r="L28" s="2"/>
      <c r="M28" s="2"/>
      <c r="N28" s="2"/>
    </row>
    <row r="29" spans="1:14" ht="40.15" customHeight="1" x14ac:dyDescent="0.2">
      <c r="A29" s="66" t="s">
        <v>43</v>
      </c>
      <c r="B29" s="66" t="s">
        <v>44</v>
      </c>
      <c r="C29" s="74" t="s">
        <v>45</v>
      </c>
      <c r="D29" s="57">
        <v>10614100</v>
      </c>
      <c r="E29" s="57">
        <f>-258000</f>
        <v>-258000</v>
      </c>
      <c r="F29" s="45">
        <f t="shared" si="7"/>
        <v>10356100</v>
      </c>
      <c r="G29" s="76"/>
      <c r="H29" s="76"/>
      <c r="I29" s="75"/>
      <c r="J29" s="2"/>
      <c r="K29" s="2"/>
      <c r="L29" s="2"/>
      <c r="M29" s="2"/>
      <c r="N29" s="2"/>
    </row>
    <row r="30" spans="1:14" ht="40.9" customHeight="1" x14ac:dyDescent="0.2">
      <c r="A30" s="69" t="s">
        <v>32</v>
      </c>
      <c r="B30" s="49"/>
      <c r="C30" s="49" t="s">
        <v>34</v>
      </c>
      <c r="D30" s="30">
        <f>D31</f>
        <v>831218202</v>
      </c>
      <c r="E30" s="30">
        <f>E31</f>
        <v>-171815500.00000003</v>
      </c>
      <c r="F30" s="30">
        <f t="shared" ref="F30:F31" si="8">D30+E30</f>
        <v>659402702</v>
      </c>
      <c r="G30" s="54"/>
      <c r="H30" s="2"/>
      <c r="I30" s="2"/>
      <c r="J30" s="2"/>
      <c r="K30" s="2"/>
      <c r="L30" s="2"/>
      <c r="M30" s="2"/>
      <c r="N30" s="2"/>
    </row>
    <row r="31" spans="1:14" ht="43.15" customHeight="1" x14ac:dyDescent="0.2">
      <c r="A31" s="69" t="s">
        <v>33</v>
      </c>
      <c r="B31" s="49"/>
      <c r="C31" s="49" t="s">
        <v>34</v>
      </c>
      <c r="D31" s="30">
        <v>831218202</v>
      </c>
      <c r="E31" s="30">
        <f>SUM(E32:E33)</f>
        <v>-171815500.00000003</v>
      </c>
      <c r="F31" s="30">
        <f t="shared" si="8"/>
        <v>659402702</v>
      </c>
      <c r="G31" s="77"/>
      <c r="H31" s="2"/>
      <c r="I31" s="2"/>
      <c r="J31" s="2"/>
      <c r="K31" s="2"/>
      <c r="L31" s="2"/>
      <c r="M31" s="2"/>
      <c r="N31" s="2"/>
    </row>
    <row r="32" spans="1:14" ht="37.5" x14ac:dyDescent="0.2">
      <c r="A32" s="66" t="s">
        <v>41</v>
      </c>
      <c r="B32" s="66" t="s">
        <v>40</v>
      </c>
      <c r="C32" s="74" t="s">
        <v>39</v>
      </c>
      <c r="D32" s="45">
        <v>102888806</v>
      </c>
      <c r="E32" s="95">
        <f>234300</f>
        <v>234300</v>
      </c>
      <c r="F32" s="45">
        <f t="shared" ref="F32:F33" si="9">D32+E32</f>
        <v>103123106</v>
      </c>
      <c r="G32" s="77"/>
      <c r="H32" s="2"/>
      <c r="I32" s="2"/>
      <c r="J32" s="2"/>
      <c r="K32" s="2"/>
      <c r="L32" s="2"/>
      <c r="M32" s="2"/>
      <c r="N32" s="2"/>
    </row>
    <row r="33" spans="1:14" s="109" customFormat="1" ht="327" customHeight="1" x14ac:dyDescent="0.2">
      <c r="A33" s="116" t="s">
        <v>137</v>
      </c>
      <c r="B33" s="124" t="s">
        <v>138</v>
      </c>
      <c r="C33" s="135" t="s">
        <v>136</v>
      </c>
      <c r="D33" s="115">
        <f>SUM(D35:D41)</f>
        <v>460408078.62</v>
      </c>
      <c r="E33" s="115">
        <f>SUM(E35:E41)</f>
        <v>-172049800.00000003</v>
      </c>
      <c r="F33" s="95">
        <f t="shared" si="9"/>
        <v>288358278.62</v>
      </c>
      <c r="G33" s="108"/>
      <c r="H33" s="110"/>
      <c r="I33" s="110"/>
      <c r="J33" s="110"/>
      <c r="K33" s="110"/>
      <c r="L33" s="110"/>
      <c r="M33" s="110"/>
      <c r="N33" s="110"/>
    </row>
    <row r="34" spans="1:14" s="109" customFormat="1" ht="36" customHeight="1" x14ac:dyDescent="0.2">
      <c r="A34" s="123"/>
      <c r="B34" s="124"/>
      <c r="C34" s="107" t="s">
        <v>83</v>
      </c>
      <c r="D34" s="95"/>
      <c r="E34" s="95"/>
      <c r="F34" s="95"/>
      <c r="G34" s="108"/>
      <c r="H34" s="110"/>
      <c r="I34" s="110"/>
      <c r="J34" s="110"/>
      <c r="K34" s="110"/>
      <c r="L34" s="110"/>
      <c r="M34" s="110"/>
      <c r="N34" s="110"/>
    </row>
    <row r="35" spans="1:14" s="109" customFormat="1" ht="22.15" customHeight="1" x14ac:dyDescent="0.2">
      <c r="A35" s="123"/>
      <c r="B35" s="124"/>
      <c r="C35" s="107" t="s">
        <v>84</v>
      </c>
      <c r="D35" s="114">
        <f>65018300+3764299.01</f>
        <v>68782599.010000005</v>
      </c>
      <c r="E35" s="95">
        <v>-21099598.199999999</v>
      </c>
      <c r="F35" s="114">
        <f t="shared" ref="F35:F41" si="10">D35+E35</f>
        <v>47683000.810000002</v>
      </c>
      <c r="G35" s="108"/>
      <c r="H35" s="110"/>
      <c r="I35" s="110"/>
      <c r="J35" s="110"/>
      <c r="K35" s="110"/>
      <c r="L35" s="110"/>
      <c r="M35" s="110"/>
      <c r="N35" s="110"/>
    </row>
    <row r="36" spans="1:14" s="109" customFormat="1" ht="21" customHeight="1" x14ac:dyDescent="0.2">
      <c r="A36" s="123"/>
      <c r="B36" s="124"/>
      <c r="C36" s="107" t="s">
        <v>85</v>
      </c>
      <c r="D36" s="114">
        <f>43946400+2544320.45</f>
        <v>46490720.450000003</v>
      </c>
      <c r="E36" s="95">
        <v>-15390216.119999999</v>
      </c>
      <c r="F36" s="114">
        <f t="shared" si="10"/>
        <v>31100504.330000006</v>
      </c>
      <c r="G36" s="108"/>
      <c r="H36" s="110"/>
      <c r="I36" s="110"/>
      <c r="J36" s="110"/>
      <c r="K36" s="110"/>
      <c r="L36" s="110"/>
      <c r="M36" s="110"/>
      <c r="N36" s="110"/>
    </row>
    <row r="37" spans="1:14" s="109" customFormat="1" ht="21.6" customHeight="1" x14ac:dyDescent="0.2">
      <c r="A37" s="123"/>
      <c r="B37" s="124"/>
      <c r="C37" s="107" t="s">
        <v>86</v>
      </c>
      <c r="D37" s="114">
        <f>83761500+4849455.18</f>
        <v>88610955.180000007</v>
      </c>
      <c r="E37" s="95">
        <v>-38177197.420000002</v>
      </c>
      <c r="F37" s="114">
        <f t="shared" si="10"/>
        <v>50433757.760000005</v>
      </c>
      <c r="G37" s="108"/>
      <c r="H37" s="110"/>
      <c r="I37" s="110"/>
      <c r="J37" s="110"/>
      <c r="K37" s="110"/>
      <c r="L37" s="110"/>
      <c r="M37" s="110"/>
      <c r="N37" s="110"/>
    </row>
    <row r="38" spans="1:14" s="109" customFormat="1" ht="19.149999999999999" customHeight="1" x14ac:dyDescent="0.2">
      <c r="A38" s="123"/>
      <c r="B38" s="124"/>
      <c r="C38" s="107" t="s">
        <v>87</v>
      </c>
      <c r="D38" s="114">
        <f>35263100+2041592.18</f>
        <v>37304692.18</v>
      </c>
      <c r="E38" s="95">
        <v>-13251299.470000001</v>
      </c>
      <c r="F38" s="114">
        <f t="shared" si="10"/>
        <v>24053392.710000001</v>
      </c>
      <c r="G38" s="108"/>
      <c r="H38" s="110"/>
      <c r="I38" s="110"/>
      <c r="J38" s="110"/>
      <c r="K38" s="110"/>
      <c r="L38" s="110"/>
      <c r="M38" s="110"/>
      <c r="N38" s="110"/>
    </row>
    <row r="39" spans="1:14" s="109" customFormat="1" ht="19.149999999999999" customHeight="1" x14ac:dyDescent="0.2">
      <c r="A39" s="123"/>
      <c r="B39" s="124"/>
      <c r="C39" s="107" t="s">
        <v>88</v>
      </c>
      <c r="D39" s="114">
        <f>49763500+2881107.23</f>
        <v>52644607.229999997</v>
      </c>
      <c r="E39" s="95">
        <v>-14867087.76</v>
      </c>
      <c r="F39" s="114">
        <f t="shared" si="10"/>
        <v>37777519.469999999</v>
      </c>
      <c r="G39" s="108"/>
      <c r="H39" s="110"/>
      <c r="I39" s="110"/>
      <c r="J39" s="110"/>
      <c r="K39" s="110"/>
      <c r="L39" s="110"/>
      <c r="M39" s="110"/>
      <c r="N39" s="110"/>
    </row>
    <row r="40" spans="1:14" s="109" customFormat="1" ht="19.149999999999999" customHeight="1" x14ac:dyDescent="0.2">
      <c r="A40" s="123"/>
      <c r="B40" s="124"/>
      <c r="C40" s="107" t="s">
        <v>89</v>
      </c>
      <c r="D40" s="114">
        <f>94069400+5446241.29</f>
        <v>99515641.290000007</v>
      </c>
      <c r="E40" s="95">
        <v>-47141191.850000001</v>
      </c>
      <c r="F40" s="114">
        <f t="shared" si="10"/>
        <v>52374449.440000005</v>
      </c>
      <c r="G40" s="108"/>
      <c r="H40" s="110"/>
      <c r="I40" s="110"/>
      <c r="J40" s="110"/>
      <c r="K40" s="110"/>
      <c r="L40" s="110"/>
      <c r="M40" s="110"/>
      <c r="N40" s="110"/>
    </row>
    <row r="41" spans="1:14" s="109" customFormat="1" ht="18.75" x14ac:dyDescent="0.2">
      <c r="A41" s="123"/>
      <c r="B41" s="124"/>
      <c r="C41" s="107" t="s">
        <v>90</v>
      </c>
      <c r="D41" s="114">
        <f>63388900+3669963.28</f>
        <v>67058863.280000001</v>
      </c>
      <c r="E41" s="114">
        <v>-22123209.18</v>
      </c>
      <c r="F41" s="114">
        <f t="shared" si="10"/>
        <v>44935654.100000001</v>
      </c>
      <c r="G41" s="108"/>
      <c r="H41" s="110"/>
      <c r="I41" s="110"/>
      <c r="J41" s="110"/>
      <c r="K41" s="110"/>
      <c r="L41" s="110"/>
      <c r="M41" s="110"/>
      <c r="N41" s="110"/>
    </row>
    <row r="42" spans="1:14" s="109" customFormat="1" ht="39" x14ac:dyDescent="0.2">
      <c r="A42" s="118">
        <v>1000000</v>
      </c>
      <c r="B42" s="113"/>
      <c r="C42" s="113" t="s">
        <v>65</v>
      </c>
      <c r="D42" s="111">
        <f>D43</f>
        <v>237509860</v>
      </c>
      <c r="E42" s="111">
        <f>E43</f>
        <v>0</v>
      </c>
      <c r="F42" s="111">
        <f t="shared" ref="F42:F44" si="11">D42+E42</f>
        <v>237509860</v>
      </c>
      <c r="G42" s="108"/>
      <c r="H42" s="110"/>
      <c r="I42" s="110"/>
      <c r="J42" s="110"/>
      <c r="K42" s="110"/>
      <c r="L42" s="110"/>
      <c r="M42" s="110"/>
      <c r="N42" s="110"/>
    </row>
    <row r="43" spans="1:14" s="109" customFormat="1" ht="39" x14ac:dyDescent="0.2">
      <c r="A43" s="118">
        <v>1010000</v>
      </c>
      <c r="B43" s="113"/>
      <c r="C43" s="113" t="s">
        <v>65</v>
      </c>
      <c r="D43" s="111">
        <v>237509860</v>
      </c>
      <c r="E43" s="111">
        <f>SUM(E44:E45)</f>
        <v>0</v>
      </c>
      <c r="F43" s="111">
        <f t="shared" si="11"/>
        <v>237509860</v>
      </c>
      <c r="G43" s="108"/>
      <c r="H43" s="110"/>
      <c r="I43" s="110"/>
      <c r="J43" s="110"/>
      <c r="K43" s="110"/>
      <c r="L43" s="110"/>
      <c r="M43" s="110"/>
      <c r="N43" s="110"/>
    </row>
    <row r="44" spans="1:14" s="109" customFormat="1" ht="78" customHeight="1" x14ac:dyDescent="0.2">
      <c r="A44" s="116" t="s">
        <v>73</v>
      </c>
      <c r="B44" s="116" t="s">
        <v>74</v>
      </c>
      <c r="C44" s="119" t="s">
        <v>72</v>
      </c>
      <c r="D44" s="95">
        <v>106140700</v>
      </c>
      <c r="E44" s="95">
        <v>90000</v>
      </c>
      <c r="F44" s="95">
        <f t="shared" si="11"/>
        <v>106230700</v>
      </c>
      <c r="G44" s="108"/>
      <c r="H44" s="110"/>
      <c r="I44" s="110"/>
      <c r="J44" s="110"/>
      <c r="K44" s="110"/>
      <c r="L44" s="110"/>
      <c r="M44" s="110"/>
      <c r="N44" s="110"/>
    </row>
    <row r="45" spans="1:14" s="109" customFormat="1" ht="29.45" customHeight="1" x14ac:dyDescent="0.2">
      <c r="A45" s="116" t="s">
        <v>91</v>
      </c>
      <c r="B45" s="116" t="s">
        <v>92</v>
      </c>
      <c r="C45" s="119" t="s">
        <v>93</v>
      </c>
      <c r="D45" s="95">
        <v>26939217</v>
      </c>
      <c r="E45" s="95">
        <v>-90000</v>
      </c>
      <c r="F45" s="95">
        <f t="shared" ref="F45" si="12">D45+E45</f>
        <v>26849217</v>
      </c>
      <c r="G45" s="108"/>
      <c r="H45" s="110"/>
      <c r="I45" s="110"/>
      <c r="J45" s="110"/>
      <c r="K45" s="110"/>
      <c r="L45" s="110"/>
      <c r="M45" s="110"/>
      <c r="N45" s="110"/>
    </row>
    <row r="46" spans="1:14" ht="55.5" customHeight="1" x14ac:dyDescent="0.2">
      <c r="A46" s="70">
        <v>1200000</v>
      </c>
      <c r="B46" s="49"/>
      <c r="C46" s="49" t="s">
        <v>35</v>
      </c>
      <c r="D46" s="30">
        <f>D47</f>
        <v>703537425</v>
      </c>
      <c r="E46" s="30">
        <f>E47</f>
        <v>2008300</v>
      </c>
      <c r="F46" s="30">
        <f t="shared" si="7"/>
        <v>705545725</v>
      </c>
      <c r="G46" s="54"/>
      <c r="H46" s="2"/>
      <c r="I46" s="2"/>
      <c r="J46" s="2"/>
      <c r="K46" s="2"/>
      <c r="L46" s="2"/>
      <c r="M46" s="2"/>
      <c r="N46" s="2"/>
    </row>
    <row r="47" spans="1:14" ht="59.45" customHeight="1" x14ac:dyDescent="0.2">
      <c r="A47" s="70">
        <v>1210000</v>
      </c>
      <c r="B47" s="49"/>
      <c r="C47" s="49" t="s">
        <v>35</v>
      </c>
      <c r="D47" s="30">
        <v>703537425</v>
      </c>
      <c r="E47" s="30">
        <f>SUM(E48:E53)</f>
        <v>2008300</v>
      </c>
      <c r="F47" s="30">
        <f t="shared" si="7"/>
        <v>705545725</v>
      </c>
      <c r="G47" s="77"/>
      <c r="H47" s="2"/>
      <c r="I47" s="75"/>
      <c r="J47" s="2"/>
      <c r="K47" s="2"/>
      <c r="L47" s="2"/>
      <c r="M47" s="2"/>
      <c r="N47" s="2"/>
    </row>
    <row r="48" spans="1:14" s="109" customFormat="1" ht="62.45" customHeight="1" x14ac:dyDescent="0.2">
      <c r="A48" s="116" t="s">
        <v>94</v>
      </c>
      <c r="B48" s="116" t="s">
        <v>95</v>
      </c>
      <c r="C48" s="119" t="s">
        <v>98</v>
      </c>
      <c r="D48" s="95">
        <v>29000000</v>
      </c>
      <c r="E48" s="95">
        <v>4166290</v>
      </c>
      <c r="F48" s="95">
        <f t="shared" ref="F48:F53" si="13">D48+E48</f>
        <v>33166290</v>
      </c>
      <c r="G48" s="108"/>
      <c r="H48" s="110"/>
      <c r="I48" s="75"/>
      <c r="J48" s="110"/>
      <c r="K48" s="110"/>
      <c r="L48" s="110"/>
      <c r="M48" s="110"/>
      <c r="N48" s="110"/>
    </row>
    <row r="49" spans="1:14" s="109" customFormat="1" ht="56.45" customHeight="1" x14ac:dyDescent="0.2">
      <c r="A49" s="116" t="s">
        <v>96</v>
      </c>
      <c r="B49" s="116" t="s">
        <v>97</v>
      </c>
      <c r="C49" s="119" t="s">
        <v>99</v>
      </c>
      <c r="D49" s="95">
        <v>12752190</v>
      </c>
      <c r="E49" s="95">
        <v>-4166290</v>
      </c>
      <c r="F49" s="95">
        <f t="shared" si="13"/>
        <v>8585900</v>
      </c>
      <c r="G49" s="108"/>
      <c r="H49" s="110"/>
      <c r="I49" s="75"/>
      <c r="J49" s="110"/>
      <c r="K49" s="110"/>
      <c r="L49" s="110"/>
      <c r="M49" s="110"/>
      <c r="N49" s="110"/>
    </row>
    <row r="50" spans="1:14" ht="42.6" customHeight="1" x14ac:dyDescent="0.2">
      <c r="A50" s="66">
        <v>1216030</v>
      </c>
      <c r="B50" s="66">
        <v>6030</v>
      </c>
      <c r="C50" s="74" t="s">
        <v>23</v>
      </c>
      <c r="D50" s="45">
        <v>249084799.59999999</v>
      </c>
      <c r="E50" s="45">
        <v>-391700</v>
      </c>
      <c r="F50" s="45">
        <f t="shared" si="13"/>
        <v>248693099.59999999</v>
      </c>
      <c r="G50" s="54"/>
      <c r="H50" s="2"/>
      <c r="I50" s="2"/>
      <c r="J50" s="2"/>
      <c r="K50" s="2"/>
      <c r="L50" s="2"/>
      <c r="M50" s="2"/>
      <c r="N50" s="2"/>
    </row>
    <row r="51" spans="1:14" ht="37.5" x14ac:dyDescent="0.2">
      <c r="A51" s="66" t="s">
        <v>46</v>
      </c>
      <c r="B51" s="66" t="s">
        <v>47</v>
      </c>
      <c r="C51" s="74" t="s">
        <v>48</v>
      </c>
      <c r="D51" s="45">
        <v>26478270</v>
      </c>
      <c r="E51" s="45">
        <f>-72000</f>
        <v>-72000</v>
      </c>
      <c r="F51" s="45">
        <f t="shared" si="13"/>
        <v>26406270</v>
      </c>
      <c r="G51" s="54"/>
      <c r="H51" s="2"/>
      <c r="I51" s="2"/>
      <c r="J51" s="2"/>
      <c r="K51" s="2"/>
      <c r="L51" s="2"/>
      <c r="M51" s="2"/>
      <c r="N51" s="2"/>
    </row>
    <row r="52" spans="1:14" ht="75" x14ac:dyDescent="0.2">
      <c r="A52" s="66" t="s">
        <v>56</v>
      </c>
      <c r="B52" s="66" t="s">
        <v>57</v>
      </c>
      <c r="C52" s="74" t="s">
        <v>58</v>
      </c>
      <c r="D52" s="45">
        <v>366076431</v>
      </c>
      <c r="E52" s="45">
        <v>2400000</v>
      </c>
      <c r="F52" s="45">
        <f t="shared" si="13"/>
        <v>368476431</v>
      </c>
      <c r="G52" s="54"/>
      <c r="H52" s="2"/>
      <c r="I52" s="2"/>
      <c r="J52" s="2"/>
      <c r="K52" s="2"/>
      <c r="L52" s="2"/>
      <c r="M52" s="2"/>
      <c r="N52" s="2"/>
    </row>
    <row r="53" spans="1:14" ht="25.15" customHeight="1" x14ac:dyDescent="0.2">
      <c r="A53" s="66" t="s">
        <v>49</v>
      </c>
      <c r="B53" s="66" t="s">
        <v>50</v>
      </c>
      <c r="C53" s="74" t="s">
        <v>51</v>
      </c>
      <c r="D53" s="45">
        <v>8468000</v>
      </c>
      <c r="E53" s="45">
        <f>72000</f>
        <v>72000</v>
      </c>
      <c r="F53" s="45">
        <f t="shared" si="13"/>
        <v>8540000</v>
      </c>
      <c r="G53" s="54"/>
      <c r="H53" s="2"/>
      <c r="I53" s="2"/>
      <c r="J53" s="2"/>
      <c r="K53" s="2"/>
      <c r="L53" s="2"/>
      <c r="M53" s="2"/>
      <c r="N53" s="2"/>
    </row>
    <row r="54" spans="1:14" s="109" customFormat="1" ht="69" customHeight="1" x14ac:dyDescent="0.2">
      <c r="A54" s="118">
        <v>1600000</v>
      </c>
      <c r="B54" s="27"/>
      <c r="C54" s="113" t="s">
        <v>100</v>
      </c>
      <c r="D54" s="111">
        <f>D55</f>
        <v>1168760</v>
      </c>
      <c r="E54" s="111">
        <f>E55</f>
        <v>-240260</v>
      </c>
      <c r="F54" s="111">
        <f t="shared" ref="F54:F56" si="14">D54+E54</f>
        <v>928500</v>
      </c>
      <c r="G54" s="54"/>
      <c r="H54" s="110"/>
      <c r="I54" s="110"/>
      <c r="J54" s="110"/>
      <c r="K54" s="110"/>
      <c r="L54" s="110"/>
      <c r="M54" s="110"/>
      <c r="N54" s="110"/>
    </row>
    <row r="55" spans="1:14" s="109" customFormat="1" ht="75" customHeight="1" x14ac:dyDescent="0.2">
      <c r="A55" s="118">
        <v>1610000</v>
      </c>
      <c r="B55" s="113"/>
      <c r="C55" s="113" t="s">
        <v>100</v>
      </c>
      <c r="D55" s="111">
        <v>1168760</v>
      </c>
      <c r="E55" s="111">
        <f>E56</f>
        <v>-240260</v>
      </c>
      <c r="F55" s="111">
        <f t="shared" si="14"/>
        <v>928500</v>
      </c>
      <c r="G55" s="54"/>
      <c r="H55" s="110"/>
      <c r="I55" s="110"/>
      <c r="J55" s="110"/>
      <c r="K55" s="110"/>
      <c r="L55" s="110"/>
      <c r="M55" s="110"/>
      <c r="N55" s="110"/>
    </row>
    <row r="56" spans="1:14" s="109" customFormat="1" ht="25.15" customHeight="1" x14ac:dyDescent="0.2">
      <c r="A56" s="116" t="s">
        <v>101</v>
      </c>
      <c r="B56" s="116" t="s">
        <v>102</v>
      </c>
      <c r="C56" s="119" t="s">
        <v>103</v>
      </c>
      <c r="D56" s="95">
        <v>430260</v>
      </c>
      <c r="E56" s="95">
        <v>-240260</v>
      </c>
      <c r="F56" s="95">
        <f t="shared" si="14"/>
        <v>190000</v>
      </c>
      <c r="G56" s="54"/>
      <c r="H56" s="110"/>
      <c r="I56" s="110"/>
      <c r="J56" s="110"/>
      <c r="K56" s="110"/>
      <c r="L56" s="110"/>
      <c r="M56" s="110"/>
      <c r="N56" s="110"/>
    </row>
    <row r="57" spans="1:14" ht="42.6" customHeight="1" x14ac:dyDescent="0.2">
      <c r="A57" s="70">
        <v>3700000</v>
      </c>
      <c r="B57" s="27"/>
      <c r="C57" s="49" t="s">
        <v>31</v>
      </c>
      <c r="D57" s="30">
        <f>D58</f>
        <v>1276846669.45</v>
      </c>
      <c r="E57" s="30">
        <f>E58</f>
        <v>1550389</v>
      </c>
      <c r="F57" s="30">
        <f t="shared" ref="F57:F66" si="15">D57+E57</f>
        <v>1278397058.45</v>
      </c>
      <c r="G57" s="7"/>
      <c r="H57" s="2"/>
      <c r="I57" s="2"/>
      <c r="J57" s="2"/>
      <c r="K57" s="2"/>
      <c r="L57" s="2"/>
      <c r="M57" s="2"/>
      <c r="N57" s="2"/>
    </row>
    <row r="58" spans="1:14" ht="42.75" customHeight="1" x14ac:dyDescent="0.2">
      <c r="A58" s="70">
        <v>3710000</v>
      </c>
      <c r="B58" s="49"/>
      <c r="C58" s="49" t="s">
        <v>31</v>
      </c>
      <c r="D58" s="30">
        <f>1276806669.45+40000</f>
        <v>1276846669.45</v>
      </c>
      <c r="E58" s="30">
        <f>E59</f>
        <v>1550389</v>
      </c>
      <c r="F58" s="30">
        <f t="shared" si="15"/>
        <v>1278397058.45</v>
      </c>
      <c r="G58" s="7"/>
      <c r="H58" s="2"/>
      <c r="I58" s="2"/>
      <c r="J58" s="2"/>
      <c r="K58" s="2"/>
      <c r="L58" s="2"/>
      <c r="M58" s="2"/>
      <c r="N58" s="2"/>
    </row>
    <row r="59" spans="1:14" ht="30" customHeight="1" x14ac:dyDescent="0.2">
      <c r="A59" s="66" t="s">
        <v>53</v>
      </c>
      <c r="B59" s="66" t="s">
        <v>54</v>
      </c>
      <c r="C59" s="74" t="s">
        <v>55</v>
      </c>
      <c r="D59" s="45">
        <v>273595107</v>
      </c>
      <c r="E59" s="45">
        <f>SUM(E61:E66)</f>
        <v>1550389</v>
      </c>
      <c r="F59" s="45">
        <f t="shared" si="15"/>
        <v>275145496</v>
      </c>
      <c r="G59" s="7"/>
      <c r="H59" s="2"/>
      <c r="I59" s="2"/>
      <c r="J59" s="2"/>
      <c r="K59" s="2"/>
      <c r="L59" s="2"/>
      <c r="M59" s="2"/>
      <c r="N59" s="2"/>
    </row>
    <row r="60" spans="1:14" s="109" customFormat="1" ht="39" customHeight="1" x14ac:dyDescent="0.2">
      <c r="A60" s="116"/>
      <c r="B60" s="73"/>
      <c r="C60" s="107" t="s">
        <v>83</v>
      </c>
      <c r="D60" s="95"/>
      <c r="E60" s="95"/>
      <c r="F60" s="95"/>
      <c r="G60" s="93"/>
      <c r="H60" s="110"/>
      <c r="I60" s="110"/>
      <c r="J60" s="110"/>
      <c r="K60" s="110"/>
      <c r="L60" s="110"/>
      <c r="M60" s="110"/>
      <c r="N60" s="110"/>
    </row>
    <row r="61" spans="1:14" s="109" customFormat="1" ht="23.45" customHeight="1" x14ac:dyDescent="0.2">
      <c r="A61" s="116"/>
      <c r="B61" s="73"/>
      <c r="C61" s="107" t="s">
        <v>84</v>
      </c>
      <c r="D61" s="114">
        <v>36552482</v>
      </c>
      <c r="E61" s="114">
        <f>345389+195000</f>
        <v>540389</v>
      </c>
      <c r="F61" s="114">
        <f t="shared" si="15"/>
        <v>37092871</v>
      </c>
      <c r="G61" s="93"/>
      <c r="H61" s="110"/>
      <c r="I61" s="110"/>
      <c r="J61" s="110"/>
      <c r="K61" s="110"/>
      <c r="L61" s="110"/>
      <c r="M61" s="110"/>
      <c r="N61" s="110"/>
    </row>
    <row r="62" spans="1:14" s="109" customFormat="1" ht="22.9" customHeight="1" x14ac:dyDescent="0.2">
      <c r="A62" s="116"/>
      <c r="B62" s="73"/>
      <c r="C62" s="107" t="s">
        <v>85</v>
      </c>
      <c r="D62" s="114">
        <v>34106840</v>
      </c>
      <c r="E62" s="114">
        <v>195000</v>
      </c>
      <c r="F62" s="114">
        <f t="shared" si="15"/>
        <v>34301840</v>
      </c>
      <c r="G62" s="93"/>
      <c r="H62" s="110"/>
      <c r="I62" s="110"/>
      <c r="J62" s="110"/>
      <c r="K62" s="110"/>
      <c r="L62" s="110"/>
      <c r="M62" s="110"/>
      <c r="N62" s="110"/>
    </row>
    <row r="63" spans="1:14" s="109" customFormat="1" ht="21.6" customHeight="1" x14ac:dyDescent="0.2">
      <c r="A63" s="116"/>
      <c r="B63" s="73"/>
      <c r="C63" s="107" t="s">
        <v>86</v>
      </c>
      <c r="D63" s="114">
        <v>45294010</v>
      </c>
      <c r="E63" s="114">
        <v>195000</v>
      </c>
      <c r="F63" s="114">
        <f t="shared" si="15"/>
        <v>45489010</v>
      </c>
      <c r="G63" s="93"/>
      <c r="H63" s="110"/>
      <c r="I63" s="110"/>
      <c r="J63" s="110"/>
      <c r="K63" s="110"/>
      <c r="L63" s="110"/>
      <c r="M63" s="110"/>
      <c r="N63" s="110"/>
    </row>
    <row r="64" spans="1:14" s="109" customFormat="1" ht="22.15" customHeight="1" x14ac:dyDescent="0.2">
      <c r="A64" s="116"/>
      <c r="B64" s="73"/>
      <c r="C64" s="107" t="s">
        <v>87</v>
      </c>
      <c r="D64" s="114">
        <v>35882644</v>
      </c>
      <c r="E64" s="114">
        <v>195000</v>
      </c>
      <c r="F64" s="114">
        <f t="shared" si="15"/>
        <v>36077644</v>
      </c>
      <c r="G64" s="93"/>
      <c r="H64" s="110"/>
      <c r="I64" s="110"/>
      <c r="J64" s="110"/>
      <c r="K64" s="110"/>
      <c r="L64" s="110"/>
      <c r="M64" s="110"/>
      <c r="N64" s="110"/>
    </row>
    <row r="65" spans="1:14" s="109" customFormat="1" ht="22.15" customHeight="1" x14ac:dyDescent="0.2">
      <c r="A65" s="116"/>
      <c r="B65" s="73"/>
      <c r="C65" s="107" t="s">
        <v>88</v>
      </c>
      <c r="D65" s="114">
        <v>36226753</v>
      </c>
      <c r="E65" s="114">
        <f>195000+35000</f>
        <v>230000</v>
      </c>
      <c r="F65" s="114">
        <f t="shared" si="15"/>
        <v>36456753</v>
      </c>
      <c r="G65" s="93"/>
      <c r="H65" s="110"/>
      <c r="I65" s="110"/>
      <c r="J65" s="110"/>
      <c r="K65" s="110"/>
      <c r="L65" s="110"/>
      <c r="M65" s="110"/>
      <c r="N65" s="110"/>
    </row>
    <row r="66" spans="1:14" ht="24.6" customHeight="1" thickBot="1" x14ac:dyDescent="0.25">
      <c r="A66" s="66"/>
      <c r="B66" s="73"/>
      <c r="C66" s="107" t="s">
        <v>90</v>
      </c>
      <c r="D66" s="114">
        <v>33849190</v>
      </c>
      <c r="E66" s="99">
        <f>195000</f>
        <v>195000</v>
      </c>
      <c r="F66" s="99">
        <f t="shared" si="15"/>
        <v>34044190</v>
      </c>
      <c r="G66" s="7"/>
      <c r="H66" s="2"/>
      <c r="I66" s="2"/>
      <c r="J66" s="2"/>
      <c r="K66" s="2"/>
      <c r="L66" s="2"/>
      <c r="M66" s="2"/>
      <c r="N66" s="2"/>
    </row>
    <row r="67" spans="1:14" ht="37.15" customHeight="1" x14ac:dyDescent="0.3">
      <c r="A67" s="41"/>
      <c r="B67" s="63"/>
      <c r="C67" s="38" t="s">
        <v>8</v>
      </c>
      <c r="D67" s="78">
        <f>112536+1003544908.33</f>
        <v>1003657444.33</v>
      </c>
      <c r="E67" s="28">
        <f>E69+E74+E81+E86+E91+E102+E109</f>
        <v>-2506413</v>
      </c>
      <c r="F67" s="28">
        <f t="shared" si="7"/>
        <v>1001151031.33</v>
      </c>
      <c r="G67" s="7"/>
      <c r="H67" s="2"/>
      <c r="I67" s="2"/>
      <c r="J67" s="2"/>
      <c r="K67" s="2"/>
      <c r="L67" s="2"/>
      <c r="M67" s="2"/>
      <c r="N67" s="2"/>
    </row>
    <row r="68" spans="1:14" ht="27.6" customHeight="1" thickBot="1" x14ac:dyDescent="0.35">
      <c r="A68" s="42"/>
      <c r="B68" s="64"/>
      <c r="C68" s="39" t="s">
        <v>6</v>
      </c>
      <c r="D68" s="29">
        <v>750627411.69000006</v>
      </c>
      <c r="E68" s="29">
        <f>E71+E76+E83+E88+E93+E104+E114</f>
        <v>-2506413</v>
      </c>
      <c r="F68" s="29">
        <f t="shared" si="7"/>
        <v>748120998.69000006</v>
      </c>
      <c r="G68" s="7"/>
      <c r="H68" s="2"/>
      <c r="I68" s="2"/>
      <c r="J68" s="2"/>
      <c r="K68" s="2"/>
      <c r="L68" s="2"/>
      <c r="M68" s="2"/>
      <c r="N68" s="2"/>
    </row>
    <row r="69" spans="1:14" s="91" customFormat="1" ht="41.45" customHeight="1" x14ac:dyDescent="0.2">
      <c r="A69" s="90" t="s">
        <v>60</v>
      </c>
      <c r="B69" s="98"/>
      <c r="C69" s="98" t="s">
        <v>59</v>
      </c>
      <c r="D69" s="94">
        <v>10842652</v>
      </c>
      <c r="E69" s="94">
        <f>E70</f>
        <v>-2144429</v>
      </c>
      <c r="F69" s="94">
        <f t="shared" si="7"/>
        <v>8698223</v>
      </c>
      <c r="G69" s="93"/>
      <c r="H69" s="92"/>
      <c r="I69" s="92"/>
      <c r="J69" s="92"/>
      <c r="K69" s="92"/>
      <c r="L69" s="92"/>
      <c r="M69" s="92"/>
      <c r="N69" s="92"/>
    </row>
    <row r="70" spans="1:14" s="91" customFormat="1" ht="37.15" customHeight="1" x14ac:dyDescent="0.2">
      <c r="A70" s="90" t="s">
        <v>61</v>
      </c>
      <c r="B70" s="98"/>
      <c r="C70" s="98" t="s">
        <v>59</v>
      </c>
      <c r="D70" s="94">
        <v>10229355</v>
      </c>
      <c r="E70" s="94">
        <f>E72</f>
        <v>-2144429</v>
      </c>
      <c r="F70" s="94">
        <f t="shared" si="7"/>
        <v>8084926</v>
      </c>
      <c r="G70" s="93"/>
      <c r="H70" s="92"/>
      <c r="I70" s="92"/>
      <c r="J70" s="92"/>
      <c r="K70" s="92"/>
      <c r="L70" s="92"/>
      <c r="M70" s="92"/>
      <c r="N70" s="92"/>
    </row>
    <row r="71" spans="1:14" s="91" customFormat="1" ht="27.6" customHeight="1" x14ac:dyDescent="0.2">
      <c r="A71" s="105"/>
      <c r="B71" s="103"/>
      <c r="C71" s="103" t="s">
        <v>6</v>
      </c>
      <c r="D71" s="96">
        <v>10168500</v>
      </c>
      <c r="E71" s="96">
        <f>E73</f>
        <v>-2144429</v>
      </c>
      <c r="F71" s="96">
        <f t="shared" si="7"/>
        <v>8024071</v>
      </c>
      <c r="G71" s="93"/>
      <c r="H71" s="92"/>
      <c r="I71" s="92"/>
      <c r="J71" s="92"/>
      <c r="K71" s="92"/>
      <c r="L71" s="92"/>
      <c r="M71" s="92"/>
      <c r="N71" s="92"/>
    </row>
    <row r="72" spans="1:14" s="91" customFormat="1" ht="73.150000000000006" customHeight="1" x14ac:dyDescent="0.2">
      <c r="A72" s="102" t="s">
        <v>63</v>
      </c>
      <c r="B72" s="102" t="s">
        <v>64</v>
      </c>
      <c r="C72" s="106" t="s">
        <v>62</v>
      </c>
      <c r="D72" s="101">
        <v>8929355</v>
      </c>
      <c r="E72" s="101">
        <f>E73</f>
        <v>-2144429</v>
      </c>
      <c r="F72" s="95">
        <f t="shared" si="7"/>
        <v>6784926</v>
      </c>
      <c r="G72" s="93"/>
      <c r="H72" s="92"/>
      <c r="I72" s="92"/>
      <c r="J72" s="92"/>
      <c r="K72" s="92"/>
      <c r="L72" s="92"/>
      <c r="M72" s="92"/>
      <c r="N72" s="92"/>
    </row>
    <row r="73" spans="1:14" s="91" customFormat="1" ht="22.15" customHeight="1" x14ac:dyDescent="0.2">
      <c r="A73" s="100"/>
      <c r="B73" s="100"/>
      <c r="C73" s="97" t="s">
        <v>6</v>
      </c>
      <c r="D73" s="104">
        <v>8868500</v>
      </c>
      <c r="E73" s="99">
        <v>-2144429</v>
      </c>
      <c r="F73" s="99">
        <f t="shared" si="7"/>
        <v>6724071</v>
      </c>
      <c r="G73" s="93"/>
      <c r="H73" s="92"/>
      <c r="I73" s="92"/>
      <c r="J73" s="92"/>
      <c r="K73" s="92"/>
      <c r="L73" s="92"/>
      <c r="M73" s="92"/>
      <c r="N73" s="92"/>
    </row>
    <row r="74" spans="1:14" s="109" customFormat="1" ht="47.45" customHeight="1" x14ac:dyDescent="0.2">
      <c r="A74" s="69" t="s">
        <v>16</v>
      </c>
      <c r="B74" s="113"/>
      <c r="C74" s="113" t="s">
        <v>30</v>
      </c>
      <c r="D74" s="111">
        <f>D75</f>
        <v>247821943.78</v>
      </c>
      <c r="E74" s="111">
        <f>E75</f>
        <v>788316</v>
      </c>
      <c r="F74" s="111">
        <f t="shared" si="7"/>
        <v>248610259.78</v>
      </c>
      <c r="G74" s="93"/>
      <c r="H74" s="110"/>
      <c r="I74" s="110"/>
      <c r="J74" s="110"/>
      <c r="K74" s="110"/>
      <c r="L74" s="110"/>
      <c r="M74" s="110"/>
      <c r="N74" s="110"/>
    </row>
    <row r="75" spans="1:14" s="109" customFormat="1" ht="40.9" customHeight="1" x14ac:dyDescent="0.2">
      <c r="A75" s="69" t="s">
        <v>17</v>
      </c>
      <c r="B75" s="113"/>
      <c r="C75" s="113" t="s">
        <v>30</v>
      </c>
      <c r="D75" s="111">
        <v>247821943.78</v>
      </c>
      <c r="E75" s="111">
        <f>E77+E79</f>
        <v>788316</v>
      </c>
      <c r="F75" s="111">
        <f t="shared" si="7"/>
        <v>248610259.78</v>
      </c>
      <c r="G75" s="93"/>
      <c r="H75" s="110"/>
      <c r="I75" s="110"/>
      <c r="J75" s="110"/>
      <c r="K75" s="110"/>
      <c r="L75" s="110"/>
      <c r="M75" s="110"/>
      <c r="N75" s="110"/>
    </row>
    <row r="76" spans="1:14" s="109" customFormat="1" ht="27.6" customHeight="1" x14ac:dyDescent="0.2">
      <c r="A76" s="105"/>
      <c r="B76" s="103"/>
      <c r="C76" s="103" t="s">
        <v>6</v>
      </c>
      <c r="D76" s="96">
        <v>133421758.69</v>
      </c>
      <c r="E76" s="96">
        <f>E78+E80</f>
        <v>788316</v>
      </c>
      <c r="F76" s="96">
        <f t="shared" si="7"/>
        <v>134210074.69</v>
      </c>
      <c r="G76" s="93"/>
      <c r="H76" s="110"/>
      <c r="I76" s="110"/>
      <c r="J76" s="110"/>
      <c r="K76" s="110"/>
      <c r="L76" s="110"/>
      <c r="M76" s="110"/>
      <c r="N76" s="110"/>
    </row>
    <row r="77" spans="1:14" s="109" customFormat="1" ht="27.6" customHeight="1" x14ac:dyDescent="0.2">
      <c r="A77" s="116" t="s">
        <v>67</v>
      </c>
      <c r="B77" s="116" t="s">
        <v>68</v>
      </c>
      <c r="C77" s="119" t="s">
        <v>66</v>
      </c>
      <c r="D77" s="115">
        <v>46212863</v>
      </c>
      <c r="E77" s="115">
        <f>E78</f>
        <v>78316</v>
      </c>
      <c r="F77" s="95">
        <f t="shared" si="7"/>
        <v>46291179</v>
      </c>
      <c r="G77" s="93"/>
      <c r="H77" s="110"/>
      <c r="I77" s="110"/>
      <c r="J77" s="110"/>
      <c r="K77" s="110"/>
      <c r="L77" s="110"/>
      <c r="M77" s="110"/>
      <c r="N77" s="110"/>
    </row>
    <row r="78" spans="1:14" s="109" customFormat="1" ht="22.9" customHeight="1" x14ac:dyDescent="0.2">
      <c r="A78" s="100"/>
      <c r="B78" s="100"/>
      <c r="C78" s="112" t="s">
        <v>6</v>
      </c>
      <c r="D78" s="117">
        <v>2931195</v>
      </c>
      <c r="E78" s="114">
        <f>78316</f>
        <v>78316</v>
      </c>
      <c r="F78" s="114">
        <f t="shared" si="7"/>
        <v>3009511</v>
      </c>
      <c r="G78" s="93"/>
      <c r="H78" s="110"/>
      <c r="I78" s="110"/>
      <c r="J78" s="110"/>
      <c r="K78" s="110"/>
      <c r="L78" s="110"/>
      <c r="M78" s="110"/>
      <c r="N78" s="110"/>
    </row>
    <row r="79" spans="1:14" s="109" customFormat="1" ht="118.15" customHeight="1" x14ac:dyDescent="0.2">
      <c r="A79" s="116" t="s">
        <v>69</v>
      </c>
      <c r="B79" s="116" t="s">
        <v>70</v>
      </c>
      <c r="C79" s="119" t="s">
        <v>71</v>
      </c>
      <c r="D79" s="115">
        <v>78623367.689999998</v>
      </c>
      <c r="E79" s="115">
        <f>E80</f>
        <v>710000</v>
      </c>
      <c r="F79" s="115">
        <f>D79+E79</f>
        <v>79333367.689999998</v>
      </c>
      <c r="G79" s="93"/>
      <c r="H79" s="110"/>
      <c r="I79" s="110"/>
      <c r="J79" s="110"/>
      <c r="K79" s="110"/>
      <c r="L79" s="110"/>
      <c r="M79" s="110"/>
      <c r="N79" s="110"/>
    </row>
    <row r="80" spans="1:14" s="109" customFormat="1" ht="19.899999999999999" customHeight="1" x14ac:dyDescent="0.2">
      <c r="A80" s="120"/>
      <c r="B80" s="121"/>
      <c r="C80" s="112" t="s">
        <v>6</v>
      </c>
      <c r="D80" s="117">
        <v>26747479.690000001</v>
      </c>
      <c r="E80" s="114">
        <f>710000</f>
        <v>710000</v>
      </c>
      <c r="F80" s="114">
        <f t="shared" ref="F80" si="16">D80+E80</f>
        <v>27457479.690000001</v>
      </c>
      <c r="G80" s="93"/>
      <c r="H80" s="110"/>
      <c r="I80" s="110"/>
      <c r="J80" s="110"/>
      <c r="K80" s="110"/>
      <c r="L80" s="110"/>
      <c r="M80" s="110"/>
      <c r="N80" s="110"/>
    </row>
    <row r="81" spans="1:14" ht="44.45" customHeight="1" x14ac:dyDescent="0.2">
      <c r="A81" s="69" t="s">
        <v>21</v>
      </c>
      <c r="B81" s="49"/>
      <c r="C81" s="49" t="s">
        <v>12</v>
      </c>
      <c r="D81" s="30">
        <f>D82</f>
        <v>97717514.599999994</v>
      </c>
      <c r="E81" s="30">
        <f>E82</f>
        <v>258000</v>
      </c>
      <c r="F81" s="30">
        <f t="shared" ref="F81:F85" si="17">D81+E81</f>
        <v>97975514.599999994</v>
      </c>
      <c r="G81" s="79"/>
      <c r="H81" s="79"/>
      <c r="I81" s="2"/>
      <c r="J81" s="2"/>
      <c r="K81" s="2"/>
      <c r="L81" s="2"/>
      <c r="M81" s="2"/>
      <c r="N81" s="2"/>
    </row>
    <row r="82" spans="1:14" ht="44.45" customHeight="1" x14ac:dyDescent="0.2">
      <c r="A82" s="69" t="s">
        <v>22</v>
      </c>
      <c r="B82" s="49"/>
      <c r="C82" s="49" t="s">
        <v>12</v>
      </c>
      <c r="D82" s="30">
        <v>97717514.599999994</v>
      </c>
      <c r="E82" s="30">
        <f>E84</f>
        <v>258000</v>
      </c>
      <c r="F82" s="30">
        <f t="shared" si="17"/>
        <v>97975514.599999994</v>
      </c>
      <c r="G82" s="79"/>
      <c r="H82" s="79"/>
      <c r="I82" s="2"/>
      <c r="J82" s="2"/>
      <c r="K82" s="2"/>
      <c r="L82" s="2"/>
      <c r="M82" s="2"/>
      <c r="N82" s="2"/>
    </row>
    <row r="83" spans="1:14" ht="21" customHeight="1" x14ac:dyDescent="0.2">
      <c r="A83" s="71"/>
      <c r="B83" s="67"/>
      <c r="C83" s="67" t="s">
        <v>6</v>
      </c>
      <c r="D83" s="46">
        <v>65147260</v>
      </c>
      <c r="E83" s="46">
        <f>E85</f>
        <v>258000</v>
      </c>
      <c r="F83" s="46">
        <f t="shared" si="17"/>
        <v>65405260</v>
      </c>
      <c r="G83" s="79"/>
      <c r="H83" s="79"/>
      <c r="I83" s="2"/>
      <c r="J83" s="2"/>
      <c r="K83" s="2"/>
      <c r="L83" s="2"/>
      <c r="M83" s="2"/>
      <c r="N83" s="2"/>
    </row>
    <row r="84" spans="1:14" ht="27.6" customHeight="1" x14ac:dyDescent="0.2">
      <c r="A84" s="66" t="s">
        <v>81</v>
      </c>
      <c r="B84" s="66" t="s">
        <v>82</v>
      </c>
      <c r="C84" s="74" t="s">
        <v>80</v>
      </c>
      <c r="D84" s="57">
        <v>21261360</v>
      </c>
      <c r="E84" s="57">
        <f>E85</f>
        <v>258000</v>
      </c>
      <c r="F84" s="45">
        <f t="shared" si="17"/>
        <v>21519360</v>
      </c>
      <c r="G84" s="79"/>
      <c r="H84" s="79"/>
      <c r="I84" s="2"/>
      <c r="J84" s="2"/>
      <c r="K84" s="2"/>
      <c r="L84" s="2"/>
      <c r="M84" s="2"/>
      <c r="N84" s="2"/>
    </row>
    <row r="85" spans="1:14" ht="21" customHeight="1" x14ac:dyDescent="0.2">
      <c r="A85" s="56"/>
      <c r="B85" s="56"/>
      <c r="C85" s="48" t="s">
        <v>6</v>
      </c>
      <c r="D85" s="68">
        <v>0</v>
      </c>
      <c r="E85" s="55">
        <v>258000</v>
      </c>
      <c r="F85" s="55">
        <f t="shared" si="17"/>
        <v>258000</v>
      </c>
      <c r="G85" s="79"/>
      <c r="H85" s="79"/>
      <c r="I85" s="2"/>
      <c r="J85" s="2"/>
      <c r="K85" s="2"/>
      <c r="L85" s="2"/>
      <c r="M85" s="2"/>
      <c r="N85" s="2"/>
    </row>
    <row r="86" spans="1:14" ht="56.25" customHeight="1" x14ac:dyDescent="0.2">
      <c r="A86" s="70">
        <v>1200000</v>
      </c>
      <c r="B86" s="49"/>
      <c r="C86" s="49" t="s">
        <v>35</v>
      </c>
      <c r="D86" s="30">
        <f>D87</f>
        <v>338248899.39999998</v>
      </c>
      <c r="E86" s="30">
        <f>E87</f>
        <v>-2008300</v>
      </c>
      <c r="F86" s="30">
        <f t="shared" ref="F86:F87" si="18">D86+E86</f>
        <v>336240599.39999998</v>
      </c>
      <c r="G86" s="7"/>
      <c r="H86" s="7"/>
      <c r="I86" s="2"/>
      <c r="J86" s="2"/>
      <c r="K86" s="2"/>
      <c r="L86" s="2"/>
      <c r="M86" s="2"/>
      <c r="N86" s="2"/>
    </row>
    <row r="87" spans="1:14" ht="56.25" customHeight="1" x14ac:dyDescent="0.2">
      <c r="A87" s="70">
        <v>1210000</v>
      </c>
      <c r="B87" s="49"/>
      <c r="C87" s="49" t="s">
        <v>35</v>
      </c>
      <c r="D87" s="30">
        <v>338248899.39999998</v>
      </c>
      <c r="E87" s="30">
        <f>E89</f>
        <v>-2008300</v>
      </c>
      <c r="F87" s="30">
        <f t="shared" si="18"/>
        <v>336240599.39999998</v>
      </c>
      <c r="G87" s="7"/>
      <c r="H87" s="7"/>
      <c r="I87" s="2"/>
      <c r="J87" s="2"/>
      <c r="K87" s="2"/>
      <c r="L87" s="2"/>
      <c r="M87" s="2"/>
      <c r="N87" s="2"/>
    </row>
    <row r="88" spans="1:14" ht="23.25" customHeight="1" x14ac:dyDescent="0.2">
      <c r="A88" s="71"/>
      <c r="B88" s="67"/>
      <c r="C88" s="67" t="s">
        <v>6</v>
      </c>
      <c r="D88" s="46">
        <v>276093230.39999998</v>
      </c>
      <c r="E88" s="46">
        <f>E90</f>
        <v>-2008300</v>
      </c>
      <c r="F88" s="46">
        <f t="shared" ref="F88:F92" si="19">D88+E88</f>
        <v>274084930.39999998</v>
      </c>
      <c r="G88" s="7"/>
      <c r="H88" s="7"/>
      <c r="I88" s="2"/>
      <c r="J88" s="2"/>
      <c r="K88" s="2"/>
      <c r="L88" s="2"/>
      <c r="M88" s="2"/>
      <c r="N88" s="2"/>
    </row>
    <row r="89" spans="1:14" ht="38.450000000000003" customHeight="1" x14ac:dyDescent="0.2">
      <c r="A89" s="66">
        <v>1216030</v>
      </c>
      <c r="B89" s="66">
        <v>6030</v>
      </c>
      <c r="C89" s="74" t="s">
        <v>23</v>
      </c>
      <c r="D89" s="47">
        <v>76668973.400000006</v>
      </c>
      <c r="E89" s="45">
        <f>E90</f>
        <v>-2008300</v>
      </c>
      <c r="F89" s="45">
        <f t="shared" si="19"/>
        <v>74660673.400000006</v>
      </c>
      <c r="G89" s="77"/>
      <c r="H89" s="7"/>
      <c r="I89" s="2"/>
      <c r="J89" s="2"/>
      <c r="K89" s="2"/>
      <c r="L89" s="2"/>
      <c r="M89" s="2"/>
      <c r="N89" s="2"/>
    </row>
    <row r="90" spans="1:14" ht="23.25" customHeight="1" x14ac:dyDescent="0.2">
      <c r="A90" s="56"/>
      <c r="B90" s="56"/>
      <c r="C90" s="48" t="s">
        <v>6</v>
      </c>
      <c r="D90" s="68">
        <v>76668973.400000006</v>
      </c>
      <c r="E90" s="55">
        <f>-2008300</f>
        <v>-2008300</v>
      </c>
      <c r="F90" s="55">
        <f t="shared" si="19"/>
        <v>74660673.400000006</v>
      </c>
      <c r="G90" s="7"/>
      <c r="H90" s="7"/>
      <c r="I90" s="2"/>
      <c r="J90" s="2"/>
      <c r="K90" s="2"/>
      <c r="L90" s="2"/>
      <c r="M90" s="2"/>
      <c r="N90" s="2"/>
    </row>
    <row r="91" spans="1:14" s="109" customFormat="1" ht="57.6" customHeight="1" x14ac:dyDescent="0.2">
      <c r="A91" s="118">
        <v>1500000</v>
      </c>
      <c r="B91" s="113"/>
      <c r="C91" s="113" t="s">
        <v>104</v>
      </c>
      <c r="D91" s="111">
        <f>D92</f>
        <v>135910140</v>
      </c>
      <c r="E91" s="111">
        <f>E92</f>
        <v>0</v>
      </c>
      <c r="F91" s="111">
        <f t="shared" si="19"/>
        <v>135910140</v>
      </c>
      <c r="G91" s="93"/>
      <c r="H91" s="93"/>
      <c r="I91" s="110"/>
      <c r="J91" s="110"/>
      <c r="K91" s="110"/>
      <c r="L91" s="110"/>
      <c r="M91" s="110"/>
      <c r="N91" s="110"/>
    </row>
    <row r="92" spans="1:14" s="109" customFormat="1" ht="55.15" customHeight="1" x14ac:dyDescent="0.2">
      <c r="A92" s="118">
        <v>1510000</v>
      </c>
      <c r="B92" s="113"/>
      <c r="C92" s="113" t="s">
        <v>104</v>
      </c>
      <c r="D92" s="111">
        <v>135910140</v>
      </c>
      <c r="E92" s="111">
        <f>E94+E96+E98+E100</f>
        <v>0</v>
      </c>
      <c r="F92" s="111">
        <f t="shared" si="19"/>
        <v>135910140</v>
      </c>
      <c r="G92" s="93"/>
      <c r="H92" s="93"/>
      <c r="I92" s="110"/>
      <c r="J92" s="110"/>
      <c r="K92" s="110"/>
      <c r="L92" s="110"/>
      <c r="M92" s="110"/>
      <c r="N92" s="110"/>
    </row>
    <row r="93" spans="1:14" s="109" customFormat="1" ht="23.25" customHeight="1" x14ac:dyDescent="0.2">
      <c r="A93" s="105"/>
      <c r="B93" s="103"/>
      <c r="C93" s="103" t="s">
        <v>6</v>
      </c>
      <c r="D93" s="96">
        <v>123841056</v>
      </c>
      <c r="E93" s="96">
        <f>E95+E97+E99+E101</f>
        <v>0</v>
      </c>
      <c r="F93" s="96">
        <f t="shared" ref="F93:F95" si="20">D93+E93</f>
        <v>123841056</v>
      </c>
      <c r="G93" s="93"/>
      <c r="H93" s="93"/>
      <c r="I93" s="110"/>
      <c r="J93" s="110"/>
      <c r="K93" s="110"/>
      <c r="L93" s="110"/>
      <c r="M93" s="110"/>
      <c r="N93" s="110"/>
    </row>
    <row r="94" spans="1:14" s="109" customFormat="1" ht="37.15" customHeight="1" x14ac:dyDescent="0.2">
      <c r="A94" s="116" t="s">
        <v>105</v>
      </c>
      <c r="B94" s="116" t="s">
        <v>106</v>
      </c>
      <c r="C94" s="119" t="s">
        <v>107</v>
      </c>
      <c r="D94" s="47">
        <f>D95</f>
        <v>23427470</v>
      </c>
      <c r="E94" s="95">
        <f>E95</f>
        <v>636200</v>
      </c>
      <c r="F94" s="95">
        <f t="shared" si="20"/>
        <v>24063670</v>
      </c>
      <c r="G94" s="93"/>
      <c r="H94" s="93"/>
      <c r="I94" s="110"/>
      <c r="J94" s="110"/>
      <c r="K94" s="110"/>
      <c r="L94" s="110"/>
      <c r="M94" s="110"/>
      <c r="N94" s="110"/>
    </row>
    <row r="95" spans="1:14" s="109" customFormat="1" ht="23.25" customHeight="1" x14ac:dyDescent="0.2">
      <c r="A95" s="100"/>
      <c r="B95" s="100"/>
      <c r="C95" s="112" t="s">
        <v>6</v>
      </c>
      <c r="D95" s="117">
        <v>23427470</v>
      </c>
      <c r="E95" s="114">
        <v>636200</v>
      </c>
      <c r="F95" s="114">
        <f t="shared" si="20"/>
        <v>24063670</v>
      </c>
      <c r="G95" s="93"/>
      <c r="H95" s="93"/>
      <c r="I95" s="110"/>
      <c r="J95" s="110"/>
      <c r="K95" s="110"/>
      <c r="L95" s="110"/>
      <c r="M95" s="110"/>
      <c r="N95" s="110"/>
    </row>
    <row r="96" spans="1:14" s="109" customFormat="1" ht="40.15" customHeight="1" x14ac:dyDescent="0.2">
      <c r="A96" s="116" t="s">
        <v>108</v>
      </c>
      <c r="B96" s="116" t="s">
        <v>109</v>
      </c>
      <c r="C96" s="119" t="s">
        <v>110</v>
      </c>
      <c r="D96" s="47">
        <f>D97</f>
        <v>1989670</v>
      </c>
      <c r="E96" s="95">
        <f>E97</f>
        <v>2863800</v>
      </c>
      <c r="F96" s="95">
        <f t="shared" ref="F96:F106" si="21">D96+E96</f>
        <v>4853470</v>
      </c>
      <c r="G96" s="93"/>
      <c r="H96" s="93"/>
      <c r="I96" s="110"/>
      <c r="J96" s="110"/>
      <c r="K96" s="110"/>
      <c r="L96" s="110"/>
      <c r="M96" s="110"/>
      <c r="N96" s="110"/>
    </row>
    <row r="97" spans="1:14" s="109" customFormat="1" ht="23.25" customHeight="1" x14ac:dyDescent="0.2">
      <c r="A97" s="100"/>
      <c r="B97" s="100"/>
      <c r="C97" s="112" t="s">
        <v>6</v>
      </c>
      <c r="D97" s="117">
        <v>1989670</v>
      </c>
      <c r="E97" s="114">
        <v>2863800</v>
      </c>
      <c r="F97" s="114">
        <f t="shared" si="21"/>
        <v>4853470</v>
      </c>
      <c r="G97" s="93"/>
      <c r="H97" s="93"/>
      <c r="I97" s="110"/>
      <c r="J97" s="110"/>
      <c r="K97" s="110"/>
      <c r="L97" s="110"/>
      <c r="M97" s="110"/>
      <c r="N97" s="110"/>
    </row>
    <row r="98" spans="1:14" s="109" customFormat="1" ht="41.45" customHeight="1" x14ac:dyDescent="0.2">
      <c r="A98" s="116" t="s">
        <v>111</v>
      </c>
      <c r="B98" s="116" t="s">
        <v>112</v>
      </c>
      <c r="C98" s="119" t="s">
        <v>113</v>
      </c>
      <c r="D98" s="47">
        <f>D99</f>
        <v>4078837</v>
      </c>
      <c r="E98" s="95">
        <f>E99</f>
        <v>-300000</v>
      </c>
      <c r="F98" s="95">
        <f t="shared" ref="F98:F99" si="22">D98+E98</f>
        <v>3778837</v>
      </c>
      <c r="G98" s="93"/>
      <c r="H98" s="93"/>
      <c r="I98" s="110"/>
      <c r="J98" s="110"/>
      <c r="K98" s="110"/>
      <c r="L98" s="110"/>
      <c r="M98" s="110"/>
      <c r="N98" s="110"/>
    </row>
    <row r="99" spans="1:14" s="109" customFormat="1" ht="23.25" customHeight="1" x14ac:dyDescent="0.2">
      <c r="A99" s="100"/>
      <c r="B99" s="100"/>
      <c r="C99" s="112" t="s">
        <v>6</v>
      </c>
      <c r="D99" s="117">
        <v>4078837</v>
      </c>
      <c r="E99" s="114">
        <v>-300000</v>
      </c>
      <c r="F99" s="114">
        <f t="shared" si="22"/>
        <v>3778837</v>
      </c>
      <c r="G99" s="93"/>
      <c r="H99" s="93"/>
      <c r="I99" s="110"/>
      <c r="J99" s="110"/>
      <c r="K99" s="110"/>
      <c r="L99" s="110"/>
      <c r="M99" s="110"/>
      <c r="N99" s="110"/>
    </row>
    <row r="100" spans="1:14" s="109" customFormat="1" ht="54" customHeight="1" x14ac:dyDescent="0.2">
      <c r="A100" s="116" t="s">
        <v>114</v>
      </c>
      <c r="B100" s="116" t="s">
        <v>115</v>
      </c>
      <c r="C100" s="119" t="s">
        <v>116</v>
      </c>
      <c r="D100" s="47">
        <f>D101</f>
        <v>16837714</v>
      </c>
      <c r="E100" s="95">
        <f>E101</f>
        <v>-3200000</v>
      </c>
      <c r="F100" s="95">
        <f t="shared" si="21"/>
        <v>13637714</v>
      </c>
      <c r="G100" s="93"/>
      <c r="H100" s="93"/>
      <c r="I100" s="110"/>
      <c r="J100" s="110"/>
      <c r="K100" s="110"/>
      <c r="L100" s="110"/>
      <c r="M100" s="110"/>
      <c r="N100" s="110"/>
    </row>
    <row r="101" spans="1:14" s="109" customFormat="1" ht="23.25" customHeight="1" x14ac:dyDescent="0.2">
      <c r="A101" s="100"/>
      <c r="B101" s="100"/>
      <c r="C101" s="112" t="s">
        <v>6</v>
      </c>
      <c r="D101" s="117">
        <v>16837714</v>
      </c>
      <c r="E101" s="114">
        <v>-3200000</v>
      </c>
      <c r="F101" s="114">
        <f t="shared" si="21"/>
        <v>13637714</v>
      </c>
      <c r="G101" s="93"/>
      <c r="H101" s="93"/>
      <c r="I101" s="110"/>
      <c r="J101" s="110"/>
      <c r="K101" s="110"/>
      <c r="L101" s="110"/>
      <c r="M101" s="110"/>
      <c r="N101" s="110"/>
    </row>
    <row r="102" spans="1:14" s="109" customFormat="1" ht="46.15" customHeight="1" x14ac:dyDescent="0.2">
      <c r="A102" s="118">
        <v>1900000</v>
      </c>
      <c r="B102" s="113"/>
      <c r="C102" s="113" t="s">
        <v>117</v>
      </c>
      <c r="D102" s="111">
        <f>D103</f>
        <v>112327300</v>
      </c>
      <c r="E102" s="111">
        <f>E103</f>
        <v>0</v>
      </c>
      <c r="F102" s="111">
        <f t="shared" si="21"/>
        <v>112327300</v>
      </c>
      <c r="G102" s="93"/>
      <c r="H102" s="93"/>
      <c r="I102" s="110"/>
      <c r="J102" s="110"/>
      <c r="K102" s="110"/>
      <c r="L102" s="110"/>
      <c r="M102" s="110"/>
      <c r="N102" s="110"/>
    </row>
    <row r="103" spans="1:14" s="109" customFormat="1" ht="39.6" customHeight="1" x14ac:dyDescent="0.2">
      <c r="A103" s="118">
        <v>1910000</v>
      </c>
      <c r="B103" s="113"/>
      <c r="C103" s="113" t="s">
        <v>117</v>
      </c>
      <c r="D103" s="111">
        <f>D104</f>
        <v>112327300</v>
      </c>
      <c r="E103" s="111">
        <f>E105+E107</f>
        <v>0</v>
      </c>
      <c r="F103" s="111">
        <f t="shared" si="21"/>
        <v>112327300</v>
      </c>
      <c r="G103" s="93"/>
      <c r="H103" s="93"/>
      <c r="I103" s="110"/>
      <c r="J103" s="110"/>
      <c r="K103" s="110"/>
      <c r="L103" s="110"/>
      <c r="M103" s="110"/>
      <c r="N103" s="110"/>
    </row>
    <row r="104" spans="1:14" s="109" customFormat="1" ht="23.25" customHeight="1" x14ac:dyDescent="0.2">
      <c r="A104" s="105"/>
      <c r="B104" s="103"/>
      <c r="C104" s="103" t="s">
        <v>6</v>
      </c>
      <c r="D104" s="96">
        <v>112327300</v>
      </c>
      <c r="E104" s="96">
        <f>E106+E108</f>
        <v>0</v>
      </c>
      <c r="F104" s="96">
        <f t="shared" si="21"/>
        <v>112327300</v>
      </c>
      <c r="G104" s="93"/>
      <c r="H104" s="93"/>
      <c r="I104" s="110"/>
      <c r="J104" s="110"/>
      <c r="K104" s="110"/>
      <c r="L104" s="110"/>
      <c r="M104" s="110"/>
      <c r="N104" s="110"/>
    </row>
    <row r="105" spans="1:14" s="109" customFormat="1" ht="23.25" customHeight="1" x14ac:dyDescent="0.2">
      <c r="A105" s="116" t="s">
        <v>118</v>
      </c>
      <c r="B105" s="116" t="s">
        <v>119</v>
      </c>
      <c r="C105" s="119" t="s">
        <v>122</v>
      </c>
      <c r="D105" s="47">
        <f>D106</f>
        <v>53400000</v>
      </c>
      <c r="E105" s="95">
        <f>E106</f>
        <v>-25328800</v>
      </c>
      <c r="F105" s="95">
        <f t="shared" si="21"/>
        <v>28071200</v>
      </c>
      <c r="G105" s="93"/>
      <c r="H105" s="93"/>
      <c r="I105" s="110"/>
      <c r="J105" s="110"/>
      <c r="K105" s="110"/>
      <c r="L105" s="110"/>
      <c r="M105" s="110"/>
      <c r="N105" s="110"/>
    </row>
    <row r="106" spans="1:14" s="109" customFormat="1" ht="23.25" customHeight="1" x14ac:dyDescent="0.2">
      <c r="A106" s="100"/>
      <c r="B106" s="100"/>
      <c r="C106" s="112" t="s">
        <v>6</v>
      </c>
      <c r="D106" s="117">
        <v>53400000</v>
      </c>
      <c r="E106" s="114">
        <v>-25328800</v>
      </c>
      <c r="F106" s="114">
        <f t="shared" si="21"/>
        <v>28071200</v>
      </c>
      <c r="G106" s="93"/>
      <c r="H106" s="93"/>
      <c r="I106" s="110"/>
      <c r="J106" s="110"/>
      <c r="K106" s="110"/>
      <c r="L106" s="110"/>
      <c r="M106" s="110"/>
      <c r="N106" s="110"/>
    </row>
    <row r="107" spans="1:14" s="109" customFormat="1" ht="40.9" customHeight="1" x14ac:dyDescent="0.2">
      <c r="A107" s="116" t="s">
        <v>120</v>
      </c>
      <c r="B107" s="116" t="s">
        <v>121</v>
      </c>
      <c r="C107" s="119" t="s">
        <v>123</v>
      </c>
      <c r="D107" s="47">
        <f>D108</f>
        <v>20192500</v>
      </c>
      <c r="E107" s="95">
        <f>E108</f>
        <v>25328800</v>
      </c>
      <c r="F107" s="95">
        <f t="shared" ref="F107:F113" si="23">D107+E107</f>
        <v>45521300</v>
      </c>
      <c r="G107" s="93"/>
      <c r="H107" s="93"/>
      <c r="I107" s="110"/>
      <c r="J107" s="110"/>
      <c r="K107" s="110"/>
      <c r="L107" s="110"/>
      <c r="M107" s="110"/>
      <c r="N107" s="110"/>
    </row>
    <row r="108" spans="1:14" s="109" customFormat="1" ht="23.25" customHeight="1" x14ac:dyDescent="0.2">
      <c r="A108" s="100"/>
      <c r="B108" s="100"/>
      <c r="C108" s="112" t="s">
        <v>6</v>
      </c>
      <c r="D108" s="117">
        <v>20192500</v>
      </c>
      <c r="E108" s="114">
        <v>25328800</v>
      </c>
      <c r="F108" s="114">
        <f t="shared" si="23"/>
        <v>45521300</v>
      </c>
      <c r="G108" s="93"/>
      <c r="H108" s="93"/>
      <c r="I108" s="110"/>
      <c r="J108" s="110"/>
      <c r="K108" s="110"/>
      <c r="L108" s="110"/>
      <c r="M108" s="110"/>
      <c r="N108" s="110"/>
    </row>
    <row r="109" spans="1:14" s="109" customFormat="1" ht="84.6" customHeight="1" x14ac:dyDescent="0.2">
      <c r="A109" s="118">
        <v>2900000</v>
      </c>
      <c r="B109" s="113"/>
      <c r="C109" s="113" t="s">
        <v>139</v>
      </c>
      <c r="D109" s="111">
        <f>D110</f>
        <v>600000</v>
      </c>
      <c r="E109" s="111">
        <f>E110</f>
        <v>600000</v>
      </c>
      <c r="F109" s="111">
        <f t="shared" si="23"/>
        <v>1200000</v>
      </c>
      <c r="G109" s="93"/>
      <c r="H109" s="93"/>
      <c r="I109" s="110"/>
      <c r="J109" s="110"/>
      <c r="K109" s="110"/>
      <c r="L109" s="110"/>
      <c r="M109" s="110"/>
      <c r="N109" s="110"/>
    </row>
    <row r="110" spans="1:14" s="109" customFormat="1" ht="72.599999999999994" customHeight="1" x14ac:dyDescent="0.2">
      <c r="A110" s="118">
        <v>2910000</v>
      </c>
      <c r="B110" s="113"/>
      <c r="C110" s="113" t="s">
        <v>139</v>
      </c>
      <c r="D110" s="111">
        <f>D111</f>
        <v>600000</v>
      </c>
      <c r="E110" s="111">
        <f>E112</f>
        <v>600000</v>
      </c>
      <c r="F110" s="111">
        <f t="shared" si="23"/>
        <v>1200000</v>
      </c>
      <c r="G110" s="93"/>
      <c r="H110" s="93"/>
      <c r="I110" s="110"/>
      <c r="J110" s="110"/>
      <c r="K110" s="110"/>
      <c r="L110" s="110"/>
      <c r="M110" s="110"/>
      <c r="N110" s="110"/>
    </row>
    <row r="111" spans="1:14" s="109" customFormat="1" ht="23.25" customHeight="1" x14ac:dyDescent="0.2">
      <c r="A111" s="105"/>
      <c r="B111" s="103"/>
      <c r="C111" s="103" t="s">
        <v>6</v>
      </c>
      <c r="D111" s="96">
        <v>600000</v>
      </c>
      <c r="E111" s="96">
        <f>E114</f>
        <v>600000</v>
      </c>
      <c r="F111" s="96">
        <f t="shared" si="23"/>
        <v>1200000</v>
      </c>
      <c r="G111" s="93"/>
      <c r="H111" s="93"/>
      <c r="I111" s="110"/>
      <c r="J111" s="110"/>
      <c r="K111" s="110"/>
      <c r="L111" s="110"/>
      <c r="M111" s="110"/>
      <c r="N111" s="110"/>
    </row>
    <row r="112" spans="1:14" s="109" customFormat="1" ht="39" customHeight="1" x14ac:dyDescent="0.2">
      <c r="A112" s="116" t="s">
        <v>140</v>
      </c>
      <c r="B112" s="116" t="s">
        <v>141</v>
      </c>
      <c r="C112" s="119" t="s">
        <v>142</v>
      </c>
      <c r="D112" s="47">
        <f>D113</f>
        <v>0</v>
      </c>
      <c r="E112" s="95">
        <f>E113</f>
        <v>600000</v>
      </c>
      <c r="F112" s="95">
        <f t="shared" si="23"/>
        <v>600000</v>
      </c>
      <c r="G112" s="93"/>
      <c r="H112" s="93"/>
      <c r="I112" s="110"/>
      <c r="J112" s="110"/>
      <c r="K112" s="110"/>
      <c r="L112" s="110"/>
      <c r="M112" s="110"/>
      <c r="N112" s="110"/>
    </row>
    <row r="113" spans="1:14" s="109" customFormat="1" ht="97.15" customHeight="1" x14ac:dyDescent="0.2">
      <c r="A113" s="136"/>
      <c r="B113" s="136"/>
      <c r="C113" s="137" t="s">
        <v>143</v>
      </c>
      <c r="D113" s="138">
        <v>0</v>
      </c>
      <c r="E113" s="138">
        <f>E114</f>
        <v>600000</v>
      </c>
      <c r="F113" s="95">
        <f t="shared" si="23"/>
        <v>600000</v>
      </c>
      <c r="G113" s="93"/>
      <c r="H113" s="93"/>
      <c r="I113" s="110"/>
      <c r="J113" s="110"/>
      <c r="K113" s="110"/>
      <c r="L113" s="110"/>
      <c r="M113" s="110"/>
      <c r="N113" s="110"/>
    </row>
    <row r="114" spans="1:14" s="109" customFormat="1" ht="23.25" customHeight="1" thickBot="1" x14ac:dyDescent="0.25">
      <c r="A114" s="100"/>
      <c r="B114" s="100"/>
      <c r="C114" s="112" t="s">
        <v>6</v>
      </c>
      <c r="D114" s="117">
        <v>0</v>
      </c>
      <c r="E114" s="114">
        <v>600000</v>
      </c>
      <c r="F114" s="114">
        <f t="shared" ref="F114" si="24">D114+E114</f>
        <v>600000</v>
      </c>
      <c r="G114" s="93"/>
      <c r="H114" s="93"/>
      <c r="I114" s="110"/>
      <c r="J114" s="110"/>
      <c r="K114" s="110"/>
      <c r="L114" s="110"/>
      <c r="M114" s="110"/>
      <c r="N114" s="110"/>
    </row>
    <row r="115" spans="1:14" ht="57" thickBot="1" x14ac:dyDescent="0.35">
      <c r="A115" s="11"/>
      <c r="B115" s="11"/>
      <c r="C115" s="37" t="s">
        <v>14</v>
      </c>
      <c r="D115" s="43">
        <f>D16+D67</f>
        <v>7800094019.4899998</v>
      </c>
      <c r="E115" s="43">
        <f>E16+E67</f>
        <v>-172049800.00000003</v>
      </c>
      <c r="F115" s="43">
        <f t="shared" ref="F115" si="25">D115+E115</f>
        <v>7628044219.4899998</v>
      </c>
      <c r="G115" s="89"/>
      <c r="H115" s="75"/>
      <c r="I115" s="80"/>
      <c r="J115" s="75"/>
      <c r="K115" s="81"/>
      <c r="L115" s="2"/>
      <c r="M115" s="2"/>
      <c r="N115" s="2"/>
    </row>
    <row r="116" spans="1:14" ht="39.6" customHeight="1" thickBot="1" x14ac:dyDescent="0.35">
      <c r="A116" s="11"/>
      <c r="B116" s="62"/>
      <c r="C116" s="37" t="s">
        <v>9</v>
      </c>
      <c r="D116" s="26">
        <f>D117+D118</f>
        <v>-537892917.84000003</v>
      </c>
      <c r="E116" s="26">
        <f>E117+E118</f>
        <v>2506413</v>
      </c>
      <c r="F116" s="26">
        <f t="shared" ref="F116:F121" si="26">D116+E116</f>
        <v>-535386504.84000003</v>
      </c>
      <c r="G116" s="7"/>
      <c r="H116" s="75"/>
      <c r="I116" s="82"/>
      <c r="J116" s="75"/>
      <c r="K116" s="2"/>
      <c r="L116" s="2"/>
      <c r="M116" s="2"/>
      <c r="N116" s="2"/>
    </row>
    <row r="117" spans="1:14" ht="69.599999999999994" hidden="1" customHeight="1" thickBot="1" x14ac:dyDescent="0.35">
      <c r="A117" s="58"/>
      <c r="B117" s="58"/>
      <c r="C117" s="59" t="s">
        <v>27</v>
      </c>
      <c r="D117" s="60">
        <f>152871643.85</f>
        <v>152871643.84999999</v>
      </c>
      <c r="E117" s="60"/>
      <c r="F117" s="60">
        <f t="shared" si="26"/>
        <v>152871643.84999999</v>
      </c>
      <c r="G117" s="7"/>
      <c r="H117" s="75"/>
      <c r="I117" s="82"/>
      <c r="J117" s="75"/>
      <c r="K117" s="2"/>
      <c r="L117" s="2"/>
      <c r="M117" s="2"/>
      <c r="N117" s="2"/>
    </row>
    <row r="118" spans="1:14" ht="55.9" customHeight="1" thickBot="1" x14ac:dyDescent="0.25">
      <c r="A118" s="22"/>
      <c r="B118" s="65"/>
      <c r="C118" s="40" t="s">
        <v>4</v>
      </c>
      <c r="D118" s="44">
        <f>-D121</f>
        <v>-690764561.69000006</v>
      </c>
      <c r="E118" s="44">
        <f>-E121</f>
        <v>2506413</v>
      </c>
      <c r="F118" s="44">
        <f t="shared" si="26"/>
        <v>-688258148.69000006</v>
      </c>
      <c r="G118" s="7"/>
      <c r="H118" s="75"/>
      <c r="I118" s="82"/>
      <c r="J118" s="7"/>
      <c r="K118" s="75"/>
      <c r="L118" s="2"/>
      <c r="M118" s="2"/>
      <c r="N118" s="2"/>
    </row>
    <row r="119" spans="1:14" ht="40.15" customHeight="1" thickBot="1" x14ac:dyDescent="0.35">
      <c r="A119" s="11"/>
      <c r="B119" s="62"/>
      <c r="C119" s="37" t="s">
        <v>10</v>
      </c>
      <c r="D119" s="26">
        <f>SUM(D120:D121)+6002838</f>
        <v>736992531.33000004</v>
      </c>
      <c r="E119" s="26">
        <f>SUM(E120:E121)</f>
        <v>-2506413</v>
      </c>
      <c r="F119" s="26">
        <f t="shared" si="26"/>
        <v>734486118.33000004</v>
      </c>
      <c r="G119" s="7"/>
      <c r="H119" s="75"/>
      <c r="I119" s="82"/>
      <c r="J119" s="7"/>
      <c r="K119" s="75"/>
      <c r="L119" s="2"/>
      <c r="M119" s="2"/>
      <c r="N119" s="2"/>
    </row>
    <row r="120" spans="1:14" ht="73.150000000000006" hidden="1" customHeight="1" thickBot="1" x14ac:dyDescent="0.25">
      <c r="A120" s="61"/>
      <c r="B120" s="61"/>
      <c r="C120" s="59" t="s">
        <v>28</v>
      </c>
      <c r="D120" s="60">
        <v>40225131.640000001</v>
      </c>
      <c r="E120" s="44"/>
      <c r="F120" s="60">
        <f t="shared" si="26"/>
        <v>40225131.640000001</v>
      </c>
      <c r="G120" s="7"/>
      <c r="H120" s="75"/>
      <c r="I120" s="82"/>
      <c r="J120" s="7"/>
      <c r="K120" s="82"/>
      <c r="L120" s="2"/>
      <c r="M120" s="2"/>
      <c r="N120" s="2"/>
    </row>
    <row r="121" spans="1:14" ht="56.25" customHeight="1" thickBot="1" x14ac:dyDescent="0.25">
      <c r="A121" s="22"/>
      <c r="B121" s="65"/>
      <c r="C121" s="40" t="s">
        <v>5</v>
      </c>
      <c r="D121" s="44">
        <f>690764561.69</f>
        <v>690764561.69000006</v>
      </c>
      <c r="E121" s="44">
        <f>E68</f>
        <v>-2506413</v>
      </c>
      <c r="F121" s="44">
        <f t="shared" si="26"/>
        <v>688258148.69000006</v>
      </c>
      <c r="G121" s="7"/>
      <c r="H121" s="2"/>
      <c r="I121" s="75"/>
      <c r="J121" s="83"/>
      <c r="K121" s="75"/>
      <c r="L121" s="2"/>
      <c r="M121" s="2"/>
      <c r="N121" s="2"/>
    </row>
    <row r="122" spans="1:14" ht="82.9" customHeight="1" x14ac:dyDescent="0.2">
      <c r="A122" s="23"/>
      <c r="B122" s="23"/>
      <c r="C122" s="24"/>
      <c r="D122" s="7"/>
      <c r="E122" s="7"/>
      <c r="F122" s="7"/>
      <c r="G122" s="7"/>
      <c r="H122" s="2"/>
      <c r="J122" s="7"/>
      <c r="K122" s="72"/>
    </row>
    <row r="123" spans="1:14" ht="46.9" customHeight="1" x14ac:dyDescent="0.35">
      <c r="A123" s="139" t="s">
        <v>75</v>
      </c>
      <c r="B123" s="139"/>
      <c r="C123" s="139"/>
      <c r="D123" s="122"/>
      <c r="E123" s="53" t="s">
        <v>76</v>
      </c>
      <c r="F123" s="12"/>
      <c r="G123" s="12"/>
      <c r="H123" s="75"/>
      <c r="J123" s="31"/>
      <c r="K123" s="31"/>
      <c r="L123" s="31"/>
    </row>
    <row r="124" spans="1:14" ht="23.25" customHeight="1" x14ac:dyDescent="0.35">
      <c r="A124" s="15"/>
      <c r="B124" s="15"/>
      <c r="C124" s="13"/>
      <c r="D124" s="10"/>
      <c r="E124" s="14"/>
      <c r="F124" s="12"/>
      <c r="G124" s="12"/>
      <c r="H124" s="75"/>
      <c r="J124" s="31"/>
      <c r="K124" s="31"/>
      <c r="L124" s="31"/>
    </row>
    <row r="125" spans="1:14" ht="20.25" x14ac:dyDescent="0.3">
      <c r="A125" s="10"/>
      <c r="B125" s="10"/>
      <c r="E125" s="10"/>
      <c r="F125" s="5"/>
      <c r="G125" s="5"/>
      <c r="H125" s="2"/>
      <c r="J125" s="31"/>
      <c r="K125" s="31"/>
      <c r="L125" s="31"/>
    </row>
    <row r="126" spans="1:14" ht="18.75" x14ac:dyDescent="0.3">
      <c r="A126" s="8"/>
      <c r="B126" s="8"/>
      <c r="C126" s="9"/>
      <c r="D126" s="5"/>
      <c r="E126" s="5"/>
      <c r="F126" s="5"/>
      <c r="G126" s="5"/>
      <c r="H126" s="2"/>
    </row>
    <row r="127" spans="1:14" ht="18.75" x14ac:dyDescent="0.3">
      <c r="A127" s="8"/>
      <c r="B127" s="8"/>
      <c r="C127" s="9"/>
      <c r="D127" s="5"/>
      <c r="E127" s="25"/>
      <c r="F127" s="5"/>
      <c r="G127" s="5"/>
      <c r="H127" s="2"/>
    </row>
    <row r="128" spans="1:14" ht="18.75" x14ac:dyDescent="0.3">
      <c r="A128" s="8"/>
      <c r="B128" s="8"/>
      <c r="C128" s="9"/>
      <c r="D128" s="5"/>
      <c r="E128" s="5"/>
      <c r="F128" s="5"/>
      <c r="G128" s="5"/>
      <c r="H128" s="2"/>
      <c r="I128" s="33"/>
      <c r="J128" s="33"/>
      <c r="K128" s="33"/>
    </row>
    <row r="129" spans="1:8" ht="18.75" x14ac:dyDescent="0.3">
      <c r="A129" s="8"/>
      <c r="B129" s="8"/>
      <c r="C129" s="9"/>
      <c r="D129" s="5"/>
      <c r="E129" s="5"/>
      <c r="F129" s="5"/>
      <c r="G129" s="5"/>
      <c r="H129" s="2"/>
    </row>
    <row r="130" spans="1:8" ht="18.75" x14ac:dyDescent="0.3">
      <c r="A130" s="8"/>
      <c r="B130" s="8"/>
      <c r="C130" s="9"/>
      <c r="D130" s="5"/>
      <c r="E130" s="5"/>
      <c r="F130" s="5"/>
      <c r="G130" s="5"/>
      <c r="H130" s="2"/>
    </row>
    <row r="131" spans="1:8" ht="18.75" x14ac:dyDescent="0.3">
      <c r="A131" s="8"/>
      <c r="B131" s="8"/>
      <c r="C131" s="9"/>
      <c r="D131" s="5"/>
      <c r="E131" s="5"/>
      <c r="F131" s="5"/>
      <c r="G131" s="5"/>
      <c r="H131" s="2"/>
    </row>
    <row r="132" spans="1:8" ht="18.75" x14ac:dyDescent="0.3">
      <c r="A132" s="8"/>
      <c r="B132" s="8"/>
      <c r="C132" s="9"/>
      <c r="D132" s="5"/>
      <c r="E132" s="5"/>
      <c r="F132" s="5"/>
      <c r="G132" s="5"/>
      <c r="H132" s="2"/>
    </row>
    <row r="133" spans="1:8" ht="18.75" x14ac:dyDescent="0.3">
      <c r="A133" s="8"/>
      <c r="B133" s="8"/>
      <c r="C133" s="9"/>
      <c r="D133" s="5"/>
      <c r="E133" s="5"/>
      <c r="F133" s="5"/>
      <c r="G133" s="5"/>
      <c r="H133" s="2"/>
    </row>
    <row r="134" spans="1:8" ht="18.75" x14ac:dyDescent="0.3">
      <c r="A134" s="8"/>
      <c r="B134" s="8"/>
      <c r="C134" s="9"/>
      <c r="D134" s="5"/>
      <c r="E134" s="5"/>
      <c r="F134" s="5"/>
      <c r="G134" s="5"/>
      <c r="H134" s="2"/>
    </row>
    <row r="135" spans="1:8" ht="18.75" x14ac:dyDescent="0.3">
      <c r="A135" s="8"/>
      <c r="B135" s="8"/>
      <c r="C135" s="9"/>
      <c r="D135" s="5"/>
      <c r="E135" s="5"/>
      <c r="F135" s="5"/>
      <c r="G135" s="5"/>
      <c r="H135" s="2"/>
    </row>
    <row r="136" spans="1:8" ht="18.75" x14ac:dyDescent="0.3">
      <c r="A136" s="8"/>
      <c r="B136" s="8"/>
      <c r="C136" s="9"/>
      <c r="D136" s="5"/>
      <c r="E136" s="5"/>
      <c r="F136" s="5"/>
      <c r="G136" s="5"/>
      <c r="H136" s="2"/>
    </row>
    <row r="137" spans="1:8" x14ac:dyDescent="0.2">
      <c r="A137" s="3"/>
      <c r="B137" s="3"/>
      <c r="C137" s="2"/>
      <c r="H137" s="2"/>
    </row>
    <row r="138" spans="1:8" x14ac:dyDescent="0.2">
      <c r="A138" s="3"/>
      <c r="B138" s="3"/>
      <c r="C138" s="2"/>
      <c r="H138" s="2"/>
    </row>
    <row r="139" spans="1:8" x14ac:dyDescent="0.2">
      <c r="A139" s="3"/>
      <c r="B139" s="3"/>
      <c r="C139" s="2"/>
      <c r="H139" s="2"/>
    </row>
    <row r="140" spans="1:8" x14ac:dyDescent="0.2">
      <c r="A140" s="3"/>
      <c r="B140" s="3"/>
      <c r="C140" s="2"/>
      <c r="H140" s="2"/>
    </row>
    <row r="141" spans="1:8" x14ac:dyDescent="0.2">
      <c r="A141" s="3"/>
      <c r="B141" s="3"/>
      <c r="C141" s="2"/>
      <c r="H141" s="2"/>
    </row>
    <row r="142" spans="1:8" x14ac:dyDescent="0.2">
      <c r="A142" s="3"/>
      <c r="B142" s="3"/>
      <c r="C142" s="2"/>
      <c r="H142" s="2"/>
    </row>
    <row r="143" spans="1:8" x14ac:dyDescent="0.2">
      <c r="A143" s="3"/>
      <c r="B143" s="3"/>
      <c r="C143" s="2"/>
      <c r="H143" s="2"/>
    </row>
    <row r="144" spans="1:8" x14ac:dyDescent="0.2">
      <c r="A144" s="3"/>
      <c r="B144" s="3"/>
      <c r="C144" s="2"/>
      <c r="H144" s="2"/>
    </row>
    <row r="145" spans="1:8" x14ac:dyDescent="0.2">
      <c r="A145" s="3"/>
      <c r="B145" s="3"/>
      <c r="C145" s="2"/>
      <c r="H145" s="2"/>
    </row>
    <row r="146" spans="1:8" x14ac:dyDescent="0.2">
      <c r="A146" s="3"/>
      <c r="B146" s="3"/>
      <c r="C146" s="2"/>
      <c r="H146" s="2"/>
    </row>
    <row r="147" spans="1:8" x14ac:dyDescent="0.2">
      <c r="A147" s="3"/>
      <c r="B147" s="3"/>
      <c r="C147" s="2"/>
      <c r="H147" s="2"/>
    </row>
    <row r="148" spans="1:8" x14ac:dyDescent="0.2">
      <c r="A148" s="3"/>
      <c r="B148" s="3"/>
      <c r="C148" s="2"/>
      <c r="H148" s="2"/>
    </row>
    <row r="149" spans="1:8" x14ac:dyDescent="0.2">
      <c r="A149" s="3"/>
      <c r="B149" s="3"/>
      <c r="C149" s="2"/>
      <c r="H149" s="2"/>
    </row>
    <row r="150" spans="1:8" x14ac:dyDescent="0.2">
      <c r="A150" s="3"/>
      <c r="B150" s="3"/>
      <c r="C150" s="2"/>
      <c r="H150" s="2"/>
    </row>
    <row r="151" spans="1:8" x14ac:dyDescent="0.2">
      <c r="A151" s="3"/>
      <c r="B151" s="3"/>
      <c r="C151" s="2"/>
      <c r="H151" s="2"/>
    </row>
    <row r="152" spans="1:8" x14ac:dyDescent="0.2">
      <c r="A152" s="3"/>
      <c r="B152" s="3"/>
      <c r="C152" s="2"/>
      <c r="H152" s="2"/>
    </row>
    <row r="153" spans="1:8" x14ac:dyDescent="0.2">
      <c r="A153" s="3"/>
      <c r="B153" s="3"/>
      <c r="C153" s="2"/>
      <c r="H153" s="2"/>
    </row>
    <row r="154" spans="1:8" x14ac:dyDescent="0.2">
      <c r="A154" s="3"/>
      <c r="B154" s="3"/>
      <c r="C154" s="2"/>
      <c r="H154" s="2"/>
    </row>
    <row r="155" spans="1:8" x14ac:dyDescent="0.2">
      <c r="A155" s="3"/>
      <c r="B155" s="3"/>
      <c r="C155" s="2"/>
      <c r="H155" s="2"/>
    </row>
    <row r="156" spans="1:8" x14ac:dyDescent="0.2">
      <c r="A156" s="3"/>
      <c r="B156" s="3"/>
      <c r="C156" s="2"/>
      <c r="H156" s="2"/>
    </row>
    <row r="157" spans="1:8" x14ac:dyDescent="0.2">
      <c r="A157" s="3"/>
      <c r="B157" s="3"/>
      <c r="C157" s="2"/>
      <c r="H157" s="2"/>
    </row>
    <row r="158" spans="1:8" x14ac:dyDescent="0.2">
      <c r="A158" s="3"/>
      <c r="B158" s="3"/>
      <c r="C158" s="2"/>
      <c r="H158" s="2"/>
    </row>
    <row r="159" spans="1:8" x14ac:dyDescent="0.2">
      <c r="A159" s="3"/>
      <c r="B159" s="3"/>
      <c r="C159" s="2"/>
      <c r="H159" s="2"/>
    </row>
    <row r="160" spans="1:8" x14ac:dyDescent="0.2">
      <c r="A160" s="3"/>
      <c r="B160" s="3"/>
      <c r="C160" s="2"/>
      <c r="H160" s="2"/>
    </row>
    <row r="161" spans="1:8" x14ac:dyDescent="0.2">
      <c r="A161" s="3"/>
      <c r="B161" s="3"/>
      <c r="C161" s="2"/>
      <c r="H161" s="2"/>
    </row>
    <row r="162" spans="1:8" x14ac:dyDescent="0.2">
      <c r="A162" s="3"/>
      <c r="B162" s="3"/>
      <c r="C162" s="2"/>
      <c r="H162" s="2"/>
    </row>
    <row r="163" spans="1:8" x14ac:dyDescent="0.2">
      <c r="A163" s="3"/>
      <c r="B163" s="3"/>
      <c r="C163" s="2"/>
      <c r="H163" s="2"/>
    </row>
    <row r="164" spans="1:8" x14ac:dyDescent="0.2">
      <c r="A164" s="3"/>
      <c r="B164" s="3"/>
      <c r="C164" s="2"/>
      <c r="H164" s="2"/>
    </row>
    <row r="165" spans="1:8" x14ac:dyDescent="0.2">
      <c r="A165" s="3"/>
      <c r="B165" s="3"/>
      <c r="C165" s="2"/>
      <c r="H165" s="2"/>
    </row>
    <row r="166" spans="1:8" x14ac:dyDescent="0.2">
      <c r="A166" s="3"/>
      <c r="B166" s="3"/>
      <c r="C166" s="2"/>
      <c r="H166" s="2"/>
    </row>
    <row r="167" spans="1:8" x14ac:dyDescent="0.2">
      <c r="A167" s="3"/>
      <c r="B167" s="3"/>
      <c r="C167" s="2"/>
    </row>
    <row r="168" spans="1:8" x14ac:dyDescent="0.2">
      <c r="A168" s="3"/>
      <c r="B168" s="3"/>
      <c r="C168" s="2"/>
    </row>
    <row r="169" spans="1:8" x14ac:dyDescent="0.2">
      <c r="A169" s="3"/>
      <c r="B169" s="3"/>
      <c r="C169" s="2"/>
    </row>
    <row r="170" spans="1:8" x14ac:dyDescent="0.2">
      <c r="A170" s="3"/>
      <c r="B170" s="3"/>
      <c r="C170" s="2"/>
    </row>
    <row r="171" spans="1:8" x14ac:dyDescent="0.2">
      <c r="A171" s="3"/>
      <c r="B171" s="3"/>
      <c r="C171" s="2"/>
    </row>
    <row r="172" spans="1:8" x14ac:dyDescent="0.2">
      <c r="A172" s="3"/>
      <c r="B172" s="3"/>
      <c r="C172" s="2"/>
    </row>
    <row r="173" spans="1:8" x14ac:dyDescent="0.2">
      <c r="A173" s="3"/>
      <c r="B173" s="3"/>
      <c r="C173" s="2"/>
    </row>
    <row r="174" spans="1:8" x14ac:dyDescent="0.2">
      <c r="A174" s="3"/>
      <c r="B174" s="3"/>
      <c r="C174" s="2"/>
    </row>
    <row r="175" spans="1:8" x14ac:dyDescent="0.2">
      <c r="A175" s="3"/>
      <c r="B175" s="3"/>
      <c r="C175" s="2"/>
    </row>
    <row r="176" spans="1:8" x14ac:dyDescent="0.2">
      <c r="A176" s="3"/>
      <c r="B176" s="3"/>
      <c r="C176" s="2"/>
    </row>
    <row r="177" spans="1:3" x14ac:dyDescent="0.2">
      <c r="A177" s="3"/>
      <c r="B177" s="3"/>
      <c r="C177" s="2"/>
    </row>
    <row r="178" spans="1:3" x14ac:dyDescent="0.2">
      <c r="A178" s="3"/>
      <c r="B178" s="3"/>
      <c r="C178" s="2"/>
    </row>
    <row r="179" spans="1:3" x14ac:dyDescent="0.2">
      <c r="A179" s="3"/>
      <c r="B179" s="3"/>
      <c r="C179" s="2"/>
    </row>
    <row r="180" spans="1:3" x14ac:dyDescent="0.2">
      <c r="A180" s="3"/>
      <c r="B180" s="3"/>
      <c r="C180" s="2"/>
    </row>
    <row r="181" spans="1:3" x14ac:dyDescent="0.2">
      <c r="A181" s="3"/>
      <c r="B181" s="3"/>
      <c r="C181" s="2"/>
    </row>
    <row r="182" spans="1:3" x14ac:dyDescent="0.2">
      <c r="A182" s="3"/>
      <c r="B182" s="3"/>
      <c r="C182" s="2"/>
    </row>
    <row r="183" spans="1:3" x14ac:dyDescent="0.2">
      <c r="A183" s="3"/>
      <c r="B183" s="3"/>
      <c r="C183" s="2"/>
    </row>
    <row r="184" spans="1:3" x14ac:dyDescent="0.2">
      <c r="A184" s="3"/>
      <c r="B184" s="3"/>
      <c r="C184" s="2"/>
    </row>
    <row r="185" spans="1:3" x14ac:dyDescent="0.2">
      <c r="A185" s="3"/>
      <c r="B185" s="3"/>
      <c r="C185" s="2"/>
    </row>
    <row r="186" spans="1:3" x14ac:dyDescent="0.2">
      <c r="A186" s="3"/>
      <c r="B186" s="3"/>
      <c r="C186" s="2"/>
    </row>
    <row r="187" spans="1:3" x14ac:dyDescent="0.2">
      <c r="A187" s="3"/>
      <c r="B187" s="3"/>
      <c r="C187" s="2"/>
    </row>
    <row r="188" spans="1:3" x14ac:dyDescent="0.2">
      <c r="A188" s="3"/>
      <c r="B188" s="3"/>
      <c r="C188" s="2"/>
    </row>
    <row r="189" spans="1:3" x14ac:dyDescent="0.2">
      <c r="A189" s="3"/>
      <c r="B189" s="3"/>
      <c r="C189" s="2"/>
    </row>
    <row r="190" spans="1:3" x14ac:dyDescent="0.2">
      <c r="A190" s="3"/>
      <c r="B190" s="3"/>
      <c r="C190" s="2"/>
    </row>
    <row r="191" spans="1:3" x14ac:dyDescent="0.2">
      <c r="A191" s="3"/>
      <c r="B191" s="3"/>
      <c r="C191" s="2"/>
    </row>
    <row r="192" spans="1:3" x14ac:dyDescent="0.2">
      <c r="A192" s="3"/>
      <c r="B192" s="3"/>
      <c r="C192" s="2"/>
    </row>
    <row r="193" spans="1:3" x14ac:dyDescent="0.2">
      <c r="A193" s="3"/>
      <c r="B193" s="3"/>
      <c r="C193" s="2"/>
    </row>
    <row r="194" spans="1:3" x14ac:dyDescent="0.2">
      <c r="A194" s="3"/>
      <c r="B194" s="3"/>
      <c r="C194" s="2"/>
    </row>
    <row r="195" spans="1:3" x14ac:dyDescent="0.2">
      <c r="A195" s="3"/>
      <c r="B195" s="3"/>
      <c r="C195" s="2"/>
    </row>
    <row r="196" spans="1:3" x14ac:dyDescent="0.2">
      <c r="A196" s="3"/>
      <c r="B196" s="3"/>
      <c r="C196" s="2"/>
    </row>
    <row r="197" spans="1:3" x14ac:dyDescent="0.2">
      <c r="A197" s="3"/>
      <c r="B197" s="3"/>
      <c r="C197" s="2"/>
    </row>
    <row r="198" spans="1:3" x14ac:dyDescent="0.2">
      <c r="A198" s="3"/>
      <c r="B198" s="3"/>
      <c r="C198" s="2"/>
    </row>
    <row r="199" spans="1:3" x14ac:dyDescent="0.2">
      <c r="A199" s="3"/>
      <c r="B199" s="3"/>
      <c r="C199" s="2"/>
    </row>
    <row r="200" spans="1:3" x14ac:dyDescent="0.2">
      <c r="A200" s="3"/>
      <c r="B200" s="3"/>
      <c r="C200" s="2"/>
    </row>
    <row r="201" spans="1:3" x14ac:dyDescent="0.2">
      <c r="A201" s="3"/>
      <c r="B201" s="3"/>
    </row>
    <row r="202" spans="1:3" x14ac:dyDescent="0.2">
      <c r="A202" s="3"/>
      <c r="B202" s="3"/>
    </row>
    <row r="203" spans="1:3" x14ac:dyDescent="0.2">
      <c r="A203" s="3"/>
      <c r="B203" s="3"/>
    </row>
    <row r="204" spans="1:3" x14ac:dyDescent="0.2">
      <c r="A204" s="3"/>
      <c r="B204" s="3"/>
    </row>
    <row r="205" spans="1:3" x14ac:dyDescent="0.2">
      <c r="A205" s="3"/>
      <c r="B205" s="3"/>
    </row>
    <row r="206" spans="1:3" x14ac:dyDescent="0.2">
      <c r="A206" s="3"/>
      <c r="B206" s="3"/>
    </row>
    <row r="207" spans="1:3" x14ac:dyDescent="0.2">
      <c r="A207" s="3"/>
      <c r="B207" s="3"/>
    </row>
    <row r="208" spans="1:3" x14ac:dyDescent="0.2">
      <c r="A208" s="3"/>
      <c r="B208" s="3"/>
    </row>
    <row r="209" spans="1:2" x14ac:dyDescent="0.2">
      <c r="A209" s="3"/>
      <c r="B209" s="3"/>
    </row>
    <row r="210" spans="1:2" x14ac:dyDescent="0.2">
      <c r="A210" s="3"/>
      <c r="B210" s="3"/>
    </row>
    <row r="211" spans="1:2" x14ac:dyDescent="0.2">
      <c r="A211" s="3"/>
      <c r="B211" s="3"/>
    </row>
    <row r="212" spans="1:2" x14ac:dyDescent="0.2">
      <c r="A212" s="3"/>
      <c r="B212" s="3"/>
    </row>
    <row r="213" spans="1:2" x14ac:dyDescent="0.2">
      <c r="A213" s="3"/>
      <c r="B213" s="3"/>
    </row>
    <row r="214" spans="1:2" x14ac:dyDescent="0.2">
      <c r="A214" s="3"/>
      <c r="B214" s="3"/>
    </row>
    <row r="215" spans="1:2" x14ac:dyDescent="0.2">
      <c r="A215" s="3"/>
      <c r="B215" s="3"/>
    </row>
    <row r="216" spans="1:2" x14ac:dyDescent="0.2">
      <c r="A216" s="3"/>
      <c r="B216" s="3"/>
    </row>
    <row r="217" spans="1:2" x14ac:dyDescent="0.2">
      <c r="A217" s="3"/>
      <c r="B217" s="3"/>
    </row>
    <row r="218" spans="1:2" x14ac:dyDescent="0.2">
      <c r="A218" s="3"/>
      <c r="B218" s="3"/>
    </row>
    <row r="219" spans="1:2" x14ac:dyDescent="0.2">
      <c r="A219" s="3"/>
      <c r="B219" s="3"/>
    </row>
    <row r="220" spans="1:2" x14ac:dyDescent="0.2">
      <c r="A220" s="3"/>
      <c r="B220" s="3"/>
    </row>
    <row r="221" spans="1:2" x14ac:dyDescent="0.2">
      <c r="A221" s="3"/>
      <c r="B221" s="3"/>
    </row>
    <row r="222" spans="1:2" x14ac:dyDescent="0.2">
      <c r="A222" s="3"/>
      <c r="B222" s="3"/>
    </row>
    <row r="223" spans="1:2" x14ac:dyDescent="0.2">
      <c r="A223" s="3"/>
      <c r="B223" s="3"/>
    </row>
    <row r="224" spans="1:2" x14ac:dyDescent="0.2">
      <c r="A224" s="3"/>
      <c r="B224" s="3"/>
    </row>
    <row r="225" spans="1:2" x14ac:dyDescent="0.2">
      <c r="A225" s="3"/>
      <c r="B225" s="3"/>
    </row>
    <row r="226" spans="1:2" x14ac:dyDescent="0.2">
      <c r="A226" s="3"/>
      <c r="B226" s="3"/>
    </row>
    <row r="227" spans="1:2" x14ac:dyDescent="0.2">
      <c r="A227" s="3"/>
      <c r="B227" s="3"/>
    </row>
    <row r="228" spans="1:2" x14ac:dyDescent="0.2">
      <c r="A228" s="3"/>
      <c r="B228" s="3"/>
    </row>
    <row r="229" spans="1:2" x14ac:dyDescent="0.2">
      <c r="A229" s="3"/>
      <c r="B229" s="3"/>
    </row>
    <row r="230" spans="1:2" x14ac:dyDescent="0.2">
      <c r="A230" s="3"/>
      <c r="B230" s="3"/>
    </row>
    <row r="231" spans="1:2" x14ac:dyDescent="0.2">
      <c r="A231" s="3"/>
      <c r="B231" s="3"/>
    </row>
    <row r="232" spans="1:2" x14ac:dyDescent="0.2">
      <c r="A232" s="3"/>
      <c r="B232" s="3"/>
    </row>
    <row r="233" spans="1:2" x14ac:dyDescent="0.2">
      <c r="A233" s="3"/>
      <c r="B233" s="3"/>
    </row>
    <row r="234" spans="1:2" x14ac:dyDescent="0.2">
      <c r="A234" s="3"/>
      <c r="B234" s="3"/>
    </row>
    <row r="235" spans="1:2" x14ac:dyDescent="0.2">
      <c r="A235" s="3"/>
      <c r="B235" s="3"/>
    </row>
    <row r="236" spans="1:2" x14ac:dyDescent="0.2">
      <c r="A236" s="3"/>
      <c r="B236" s="3"/>
    </row>
    <row r="237" spans="1:2" x14ac:dyDescent="0.2">
      <c r="A237" s="3"/>
      <c r="B237" s="3"/>
    </row>
  </sheetData>
  <mergeCells count="8">
    <mergeCell ref="A123:C123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7" orientation="portrait" r:id="rId1"/>
  <headerFooter differentFirst="1" alignWithMargins="0">
    <oddHeader xml:space="preserve">&amp;C&amp;"Times New Roman,курсив"&amp;14&amp;P&amp;R&amp;"Times New Roman,курсив"&amp;16Продовження додатка  
      </oddHeader>
  </headerFooter>
  <rowBreaks count="1" manualBreakCount="1">
    <brk id="12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зі змінами</vt:lpstr>
      <vt:lpstr>'додаток зі змінами'!Заголовки_для_печати</vt:lpstr>
      <vt:lpstr>'додаток зі змінами'!Область_печати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2019-06-11T11:18:49Z</cp:lastPrinted>
  <dcterms:created xsi:type="dcterms:W3CDTF">2005-04-08T06:14:05Z</dcterms:created>
  <dcterms:modified xsi:type="dcterms:W3CDTF">2019-06-19T07:38:48Z</dcterms:modified>
</cp:coreProperties>
</file>