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040" windowWidth="11340" windowHeight="1170" tabRatio="602"/>
  </bookViews>
  <sheets>
    <sheet name="додаток" sheetId="4" r:id="rId1"/>
  </sheets>
  <definedNames>
    <definedName name="_xlnm.Print_Titles" localSheetId="0">додаток!$9:$9</definedName>
    <definedName name="_xlnm.Print_Area" localSheetId="0">додаток!$A$1:$F$158</definedName>
  </definedNames>
  <calcPr calcId="145621"/>
</workbook>
</file>

<file path=xl/calcChain.xml><?xml version="1.0" encoding="utf-8"?>
<calcChain xmlns="http://schemas.openxmlformats.org/spreadsheetml/2006/main">
  <c r="E135" i="4" l="1"/>
  <c r="E100" i="4"/>
  <c r="D103" i="4"/>
  <c r="F104" i="4"/>
  <c r="E103" i="4"/>
  <c r="F103" i="4" s="1"/>
  <c r="D126" i="4"/>
  <c r="D125" i="4"/>
  <c r="F135" i="4" l="1"/>
  <c r="F134" i="4"/>
  <c r="E134" i="4"/>
  <c r="F133" i="4"/>
  <c r="E133" i="4"/>
  <c r="E131" i="4" l="1"/>
  <c r="E132" i="4"/>
  <c r="F138" i="4"/>
  <c r="E137" i="4"/>
  <c r="F137" i="4" s="1"/>
  <c r="E136" i="4"/>
  <c r="F136" i="4" s="1"/>
  <c r="F140" i="4" l="1"/>
  <c r="D100" i="4" l="1"/>
  <c r="F102" i="4"/>
  <c r="E101" i="4"/>
  <c r="F101" i="4" s="1"/>
  <c r="D99" i="4"/>
  <c r="D131" i="4"/>
  <c r="D130" i="4" s="1"/>
  <c r="D132" i="4"/>
  <c r="F132" i="4" s="1"/>
  <c r="E99" i="4" l="1"/>
  <c r="F99" i="4" s="1"/>
  <c r="F100" i="4"/>
  <c r="F139" i="4" l="1"/>
  <c r="E124" i="4"/>
  <c r="E125" i="4"/>
  <c r="F125" i="4" s="1"/>
  <c r="E128" i="4"/>
  <c r="E127" i="4" s="1"/>
  <c r="D127" i="4"/>
  <c r="D124" i="4"/>
  <c r="D123" i="4"/>
  <c r="F129" i="4"/>
  <c r="F126" i="4"/>
  <c r="F77" i="4"/>
  <c r="D81" i="4"/>
  <c r="E78" i="4"/>
  <c r="F79" i="4"/>
  <c r="F76" i="4"/>
  <c r="E75" i="4"/>
  <c r="D71" i="4"/>
  <c r="D70" i="4"/>
  <c r="F37" i="4"/>
  <c r="E36" i="4"/>
  <c r="F36" i="4" s="1"/>
  <c r="F35" i="4"/>
  <c r="E34" i="4"/>
  <c r="F34" i="4" s="1"/>
  <c r="F128" i="4" l="1"/>
  <c r="F127" i="4"/>
  <c r="F131" i="4"/>
  <c r="E130" i="4"/>
  <c r="F130" i="4" s="1"/>
  <c r="E123" i="4"/>
  <c r="F75" i="4"/>
  <c r="F124" i="4"/>
  <c r="D122" i="4"/>
  <c r="F98" i="4"/>
  <c r="E97" i="4"/>
  <c r="D97" i="4"/>
  <c r="F96" i="4"/>
  <c r="F95" i="4"/>
  <c r="E94" i="4"/>
  <c r="D94" i="4"/>
  <c r="F93" i="4"/>
  <c r="F92" i="4" s="1"/>
  <c r="E92" i="4"/>
  <c r="D92" i="4"/>
  <c r="F91" i="4"/>
  <c r="F90" i="4"/>
  <c r="E89" i="4"/>
  <c r="D89" i="4"/>
  <c r="F51" i="4"/>
  <c r="E50" i="4"/>
  <c r="D50" i="4"/>
  <c r="F49" i="4"/>
  <c r="F48" i="4"/>
  <c r="E47" i="4"/>
  <c r="D47" i="4"/>
  <c r="F46" i="4"/>
  <c r="F45" i="4" s="1"/>
  <c r="E45" i="4"/>
  <c r="D45" i="4"/>
  <c r="F44" i="4"/>
  <c r="F43" i="4"/>
  <c r="E42" i="4"/>
  <c r="D42" i="4"/>
  <c r="E119" i="4"/>
  <c r="D119" i="4"/>
  <c r="F120" i="4"/>
  <c r="F94" i="4" l="1"/>
  <c r="D41" i="4"/>
  <c r="E41" i="4"/>
  <c r="E40" i="4" s="1"/>
  <c r="F40" i="4" s="1"/>
  <c r="F47" i="4"/>
  <c r="F50" i="4"/>
  <c r="F89" i="4"/>
  <c r="E88" i="4"/>
  <c r="F42" i="4"/>
  <c r="F97" i="4"/>
  <c r="F119" i="4"/>
  <c r="F41" i="4" l="1"/>
  <c r="D118" i="4"/>
  <c r="D117" i="4"/>
  <c r="D114" i="4"/>
  <c r="D113" i="4"/>
  <c r="E66" i="4"/>
  <c r="E53" i="4" s="1"/>
  <c r="D66" i="4"/>
  <c r="D57" i="4"/>
  <c r="F57" i="4" s="1"/>
  <c r="F67" i="4"/>
  <c r="F64" i="4"/>
  <c r="F65" i="4"/>
  <c r="F68" i="4"/>
  <c r="F63" i="4"/>
  <c r="F62" i="4"/>
  <c r="F61" i="4"/>
  <c r="F60" i="4"/>
  <c r="F59" i="4"/>
  <c r="F56" i="4"/>
  <c r="F58" i="4"/>
  <c r="F55" i="4"/>
  <c r="F54" i="4"/>
  <c r="F66" i="4" l="1"/>
  <c r="D53" i="4"/>
  <c r="D86" i="4"/>
  <c r="D85" i="4"/>
  <c r="D83" i="4"/>
  <c r="E148" i="4" l="1"/>
  <c r="E145" i="4"/>
  <c r="E143" i="4" s="1"/>
  <c r="D145" i="4"/>
  <c r="E146" i="4"/>
  <c r="E144" i="4" s="1"/>
  <c r="D146" i="4"/>
  <c r="D144" i="4" s="1"/>
  <c r="F147" i="4"/>
  <c r="F108" i="4"/>
  <c r="E107" i="4"/>
  <c r="E106" i="4" s="1"/>
  <c r="D107" i="4"/>
  <c r="F107" i="4" l="1"/>
  <c r="F145" i="4"/>
  <c r="E142" i="4"/>
  <c r="F144" i="4"/>
  <c r="F146" i="4"/>
  <c r="D156" i="4" l="1"/>
  <c r="D111" i="4"/>
  <c r="D110" i="4"/>
  <c r="D39" i="4"/>
  <c r="F149" i="4"/>
  <c r="F143" i="4"/>
  <c r="F148" i="4"/>
  <c r="F142" i="4"/>
  <c r="D141" i="4"/>
  <c r="E141" i="4" l="1"/>
  <c r="F33" i="4"/>
  <c r="E32" i="4"/>
  <c r="F32" i="4" s="1"/>
  <c r="F31" i="4"/>
  <c r="F30" i="4"/>
  <c r="E29" i="4"/>
  <c r="F29" i="4" s="1"/>
  <c r="F26" i="4"/>
  <c r="E25" i="4"/>
  <c r="F25" i="4" s="1"/>
  <c r="F24" i="4"/>
  <c r="F23" i="4"/>
  <c r="F22" i="4"/>
  <c r="E21" i="4"/>
  <c r="F21" i="4" s="1"/>
  <c r="F19" i="4"/>
  <c r="E18" i="4"/>
  <c r="F18" i="4" s="1"/>
  <c r="F17" i="4"/>
  <c r="E16" i="4"/>
  <c r="E15" i="4" s="1"/>
  <c r="D16" i="4"/>
  <c r="F14" i="4"/>
  <c r="E13" i="4"/>
  <c r="F13" i="4" s="1"/>
  <c r="E122" i="4" l="1"/>
  <c r="F123" i="4"/>
  <c r="F16" i="4"/>
  <c r="E20" i="4"/>
  <c r="F20" i="4" s="1"/>
  <c r="F141" i="4"/>
  <c r="E12" i="4"/>
  <c r="F12" i="4" s="1"/>
  <c r="D15" i="4"/>
  <c r="F15" i="4" s="1"/>
  <c r="E11" i="4"/>
  <c r="E28" i="4"/>
  <c r="F122" i="4" l="1"/>
  <c r="F11" i="4"/>
  <c r="F28" i="4"/>
  <c r="E27" i="4"/>
  <c r="E10" i="4" s="1"/>
  <c r="F10" i="4" s="1"/>
  <c r="F27" i="4" l="1"/>
  <c r="E38" i="4"/>
  <c r="F38" i="4" s="1"/>
  <c r="E115" i="4" l="1"/>
  <c r="F115" i="4" s="1"/>
  <c r="E117" i="4"/>
  <c r="F117" i="4" s="1"/>
  <c r="F116" i="4"/>
  <c r="F118" i="4"/>
  <c r="E52" i="4" l="1"/>
  <c r="D52" i="4"/>
  <c r="E114" i="4"/>
  <c r="E111" i="4" s="1"/>
  <c r="E156" i="4" s="1"/>
  <c r="D112" i="4"/>
  <c r="F53" i="4" l="1"/>
  <c r="F114" i="4"/>
  <c r="F52" i="4"/>
  <c r="F121" i="4"/>
  <c r="E113" i="4" l="1"/>
  <c r="F113" i="4" l="1"/>
  <c r="E112" i="4"/>
  <c r="E110" i="4" s="1"/>
  <c r="F112" i="4" l="1"/>
  <c r="D105" i="4" l="1"/>
  <c r="F106" i="4" l="1"/>
  <c r="F109" i="4"/>
  <c r="D87" i="4"/>
  <c r="E85" i="4"/>
  <c r="E105" i="4" l="1"/>
  <c r="F105" i="4" s="1"/>
  <c r="E83" i="4"/>
  <c r="F83" i="4" s="1"/>
  <c r="F84" i="4"/>
  <c r="F88" i="4"/>
  <c r="F85" i="4"/>
  <c r="F86" i="4"/>
  <c r="D82" i="4"/>
  <c r="F111" i="4" l="1"/>
  <c r="E87" i="4"/>
  <c r="E82" i="4"/>
  <c r="F82" i="4" s="1"/>
  <c r="F87" i="4" l="1"/>
  <c r="F152" i="4" l="1"/>
  <c r="E80" i="4" l="1"/>
  <c r="E70" i="4" s="1"/>
  <c r="D80" i="4"/>
  <c r="F74" i="4"/>
  <c r="F78" i="4"/>
  <c r="F72" i="4"/>
  <c r="F71" i="4" l="1"/>
  <c r="F80" i="4"/>
  <c r="D153" i="4"/>
  <c r="F81" i="4" l="1"/>
  <c r="E153" i="4" l="1"/>
  <c r="D69" i="4" l="1"/>
  <c r="E69" i="4" l="1"/>
  <c r="E39" i="4" s="1"/>
  <c r="F70" i="4"/>
  <c r="F73" i="4"/>
  <c r="F69" i="4" l="1"/>
  <c r="E154" i="4" l="1"/>
  <c r="D151" i="4" l="1"/>
  <c r="D154" i="4"/>
  <c r="F155" i="4"/>
  <c r="D150" i="4"/>
  <c r="F156" i="4"/>
  <c r="F153" i="4"/>
  <c r="F154" i="4" l="1"/>
  <c r="F39" i="4" l="1"/>
  <c r="E151" i="4" l="1"/>
  <c r="F151" i="4" l="1"/>
  <c r="F110" i="4" l="1"/>
  <c r="E150" i="4"/>
  <c r="F150" i="4" s="1"/>
</calcChain>
</file>

<file path=xl/sharedStrings.xml><?xml version="1.0" encoding="utf-8"?>
<sst xmlns="http://schemas.openxmlformats.org/spreadsheetml/2006/main" count="297" uniqueCount="217">
  <si>
    <t>грн.</t>
  </si>
  <si>
    <t>Показники бюджету</t>
  </si>
  <si>
    <t>КТКВ</t>
  </si>
  <si>
    <t>Зміни до показників</t>
  </si>
  <si>
    <t xml:space="preserve"> - профіцит за рахунок коштів, що передаються із загального фонду бюджету до бюджету розвитку (спеціального фонду)</t>
  </si>
  <si>
    <t xml:space="preserve"> - дефіцит за рахунок коштів, що передаються із загального фонду бюджету до бюджету розвитку (спеціального фонду)</t>
  </si>
  <si>
    <t>у тому числі бюджет розвитку</t>
  </si>
  <si>
    <t>Видатки та кредитування загального фонду, разом:</t>
  </si>
  <si>
    <t>Видатки та кредитування  спеціального фонду, разом:</t>
  </si>
  <si>
    <t>Джерела фінансування загального фонду, усього:</t>
  </si>
  <si>
    <t>Джерела фінансування спеціального фонду, усього:</t>
  </si>
  <si>
    <t>Код  програмної класифікації видатків та кредитування місцевого бюджету</t>
  </si>
  <si>
    <t xml:space="preserve">            до рішення виконкому міської ради </t>
  </si>
  <si>
    <t>Видатки та кредитування загального та спеціального фондів разом:</t>
  </si>
  <si>
    <t>Код доходів, код ТПКВКМБ /
ТКВКБМС</t>
  </si>
  <si>
    <t xml:space="preserve">Проект унесення змін до показників міського бюджету на 2018 рік </t>
  </si>
  <si>
    <t xml:space="preserve">Затверджено на 2018 рік </t>
  </si>
  <si>
    <t>Уточнені показники на 2018 рік</t>
  </si>
  <si>
    <t xml:space="preserve"> - дефіцит за рахунок розподілу вільного залишку коштів, що склався на рахунку загального фонду міського бюджету станом на 01.01.2018</t>
  </si>
  <si>
    <t xml:space="preserve"> - дефіцит за рахунок розподілу залишків коштів, що склалися на рахунках спеціального фонду міського бюджету станом на 01.01.2018</t>
  </si>
  <si>
    <t>Управління охорони  здоров'я виконкому Криворізької міської ради</t>
  </si>
  <si>
    <t>0700000</t>
  </si>
  <si>
    <t>0710000</t>
  </si>
  <si>
    <t>0712010</t>
  </si>
  <si>
    <t>2010</t>
  </si>
  <si>
    <t>0712030</t>
  </si>
  <si>
    <t>2030</t>
  </si>
  <si>
    <t>0712080</t>
  </si>
  <si>
    <t>2080</t>
  </si>
  <si>
    <t>0712100</t>
  </si>
  <si>
    <t>2100</t>
  </si>
  <si>
    <t>0712120</t>
  </si>
  <si>
    <t>2120</t>
  </si>
  <si>
    <t>0712152</t>
  </si>
  <si>
    <t>2150</t>
  </si>
  <si>
    <t>2152</t>
  </si>
  <si>
    <t>0712150</t>
  </si>
  <si>
    <t xml:space="preserve">Багатопрофільна стаціонарна медична допомога населенню </t>
  </si>
  <si>
    <t>Лікарсько-акушерська допомога  вагітним, породіллям та новонародженим</t>
  </si>
  <si>
    <t>Амбулаторно-поліклінічна допомога населенню, крім первинної медичної допомоги</t>
  </si>
  <si>
    <t xml:space="preserve">Стоматологічна допомога населенню </t>
  </si>
  <si>
    <t xml:space="preserve">Інформаційно-методичне та просвітницьке забезпечення в галузі охорони здоров'я </t>
  </si>
  <si>
    <t>Інші  програми, заклади та заходи у сфері охорони здоров’я</t>
  </si>
  <si>
    <t>Інші програми та заходи у сфері охорони здоров’я</t>
  </si>
  <si>
    <t xml:space="preserve">Керуюча справами виконкому </t>
  </si>
  <si>
    <t>Т.Мала</t>
  </si>
  <si>
    <t>7670</t>
  </si>
  <si>
    <t>Внески до статутного капіталу суб’єктів господарювання</t>
  </si>
  <si>
    <t>0200000</t>
  </si>
  <si>
    <t>Виконавчий комітет Криворізької міської ради</t>
  </si>
  <si>
    <t xml:space="preserve">з них комунальні послуги та енергоносії </t>
  </si>
  <si>
    <t>Департамент соціальної політики виконкому Криворізької міської ради</t>
  </si>
  <si>
    <t>0800000</t>
  </si>
  <si>
    <t>0810000</t>
  </si>
  <si>
    <t>Інші заклади та заходи</t>
  </si>
  <si>
    <t>Інші заходи у сфері соціального захисту і соціального забезпечення</t>
  </si>
  <si>
    <t>0813240</t>
  </si>
  <si>
    <t>3240</t>
  </si>
  <si>
    <t>3242</t>
  </si>
  <si>
    <t>0813242</t>
  </si>
  <si>
    <t>1100000</t>
  </si>
  <si>
    <t>1110000</t>
  </si>
  <si>
    <t>з них оплата праці</t>
  </si>
  <si>
    <t>1900000</t>
  </si>
  <si>
    <t>1910000</t>
  </si>
  <si>
    <t xml:space="preserve">Відділ транспорту і зв'язку виконкому Криворізької міської ради </t>
  </si>
  <si>
    <t>Забезпечення надання послуг з перевезення пасажирів електротранс-портом</t>
  </si>
  <si>
    <t>Інші заходи у сфері електротранс-порту</t>
  </si>
  <si>
    <t>1917420</t>
  </si>
  <si>
    <t>7420</t>
  </si>
  <si>
    <t>7426</t>
  </si>
  <si>
    <t>1917426</t>
  </si>
  <si>
    <t>Управління освіти і науки виконкому Криворізької міської ради</t>
  </si>
  <si>
    <t>0600000</t>
  </si>
  <si>
    <t>0610000</t>
  </si>
  <si>
    <t>0611020</t>
  </si>
  <si>
    <t>1020</t>
  </si>
  <si>
    <t>Надання загальної середньої освіти загальноосвітніми навчальними закладами ( в т. ч. школою-дитячим садком, інтернатом при школі), спеціалізованими школами, ліцеями, гімназіями, колегіумами</t>
  </si>
  <si>
    <t>0611010</t>
  </si>
  <si>
    <t>1010</t>
  </si>
  <si>
    <t>Надання дошкільної освіти</t>
  </si>
  <si>
    <t>Доходи загального фонду разом: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</si>
  <si>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</si>
  <si>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</si>
  <si>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 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</si>
  <si>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</si>
  <si>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r>
      <t>13000000</t>
    </r>
    <r>
      <rPr>
        <b/>
        <sz val="14"/>
        <color indexed="8"/>
        <rFont val="Times New Roman"/>
        <family val="1"/>
        <charset val="204"/>
      </rPr>
      <t> </t>
    </r>
  </si>
  <si>
    <t>Рентна плата  та плата за використання інших природних ресурсів</t>
  </si>
  <si>
    <r>
      <t>13010000</t>
    </r>
    <r>
      <rPr>
        <sz val="12"/>
        <rFont val="Times New Roman"/>
        <family val="1"/>
        <charset val="204"/>
      </rPr>
      <t> </t>
    </r>
  </si>
  <si>
    <r>
      <t>Рентна плата за спеціальне використання лісових ресурсів</t>
    </r>
    <r>
      <rPr>
        <sz val="12"/>
        <rFont val="Times New Roman"/>
        <family val="1"/>
        <charset val="204"/>
      </rPr>
      <t> </t>
    </r>
  </si>
  <si>
    <t>Рентна плата за спеціальне використання лісових ресурсів 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</si>
  <si>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Внутрішні податки на товари та послуги</t>
  </si>
  <si>
    <t>Акцизний податок з реалізації суб’єктами господарювання  роздрібної торгівлі підакцизних товарів</t>
  </si>
  <si>
    <t xml:space="preserve">Місцеві податки </t>
  </si>
  <si>
    <t>Податок на  майно</t>
  </si>
  <si>
    <t>Земельний податок з юридичних осіб </t>
  </si>
  <si>
    <t>Орендна плата з юридичних осіб </t>
  </si>
  <si>
    <t>18011000</t>
  </si>
  <si>
    <t xml:space="preserve">Транспортний податок з фізичних осіб </t>
  </si>
  <si>
    <t>Єдиний податок</t>
  </si>
  <si>
    <t>Єдиний податок з фізичних осіб</t>
  </si>
  <si>
    <t>Неподаткові надходження  </t>
  </si>
  <si>
    <t>22000000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</si>
  <si>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</si>
  <si>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</si>
  <si>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</si>
  <si>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22012600</t>
  </si>
  <si>
    <t xml:space="preserve">Адміністративний збір за державну реєстрацію речових прав на нерухоме майно та їх обтяжень </t>
  </si>
  <si>
    <t>22090000 </t>
  </si>
  <si>
    <t xml:space="preserve">Державне мито  </t>
  </si>
  <si>
    <t>22090100 </t>
  </si>
  <si>
    <t xml:space="preserve">Державне мито, що сплачується за місцем розгляду та оформлення документів, у тому числі за оформлення документів на спадщину і дарування  </t>
  </si>
  <si>
    <t>Доходи загального та спеціального фондів разом:</t>
  </si>
  <si>
    <t>Утримання та розвиток місцевих аеропортів</t>
  </si>
  <si>
    <t>1917430</t>
  </si>
  <si>
    <t>7430</t>
  </si>
  <si>
    <t>1917670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</si>
  <si>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</t>
  </si>
  <si>
    <t>0813180</t>
  </si>
  <si>
    <t>3180</t>
  </si>
  <si>
    <t>Департамент у справах сім'ї,  молоді та спорту виконкому Криворізької  міської ради</t>
  </si>
  <si>
    <t>Надання загальної середньої освіти загальноосвiтнiми школами-iнтернатами, загальноосвітніми санаторними школами-інтернатами</t>
  </si>
  <si>
    <t>0611040</t>
  </si>
  <si>
    <t>1040</t>
  </si>
  <si>
    <t>0611090</t>
  </si>
  <si>
    <t>1090</t>
  </si>
  <si>
    <t>Надання позашкільної освіти позашкільними закладами освіти, заходи із позашкільної роботи з дітьми</t>
  </si>
  <si>
    <t>0611150</t>
  </si>
  <si>
    <t>1150</t>
  </si>
  <si>
    <t xml:space="preserve">Методичне забезпечення діяльності навчальних закладів </t>
  </si>
  <si>
    <t>0615030</t>
  </si>
  <si>
    <t>5030</t>
  </si>
  <si>
    <t>Розвиток дитячо-юнацького та резервного спорту</t>
  </si>
  <si>
    <t>0615031</t>
  </si>
  <si>
    <t>5031</t>
  </si>
  <si>
    <t>Утримання та навчально-тренувальна робота комунальних дитячо-юнацьких спортивних шкіл</t>
  </si>
  <si>
    <t>0611160</t>
  </si>
  <si>
    <t>Інші програми, заклади та заходи у сфері освіти</t>
  </si>
  <si>
    <t>0611162</t>
  </si>
  <si>
    <t>1162</t>
  </si>
  <si>
    <t>Інші програми та заходи у сфері освіти</t>
  </si>
  <si>
    <t>0240000</t>
  </si>
  <si>
    <t>Комітет з фізичної  культури  і  спорту виконкому Криворізької міської ради</t>
  </si>
  <si>
    <t>0245010</t>
  </si>
  <si>
    <t>Проведення спортивної роботи в регіоні</t>
  </si>
  <si>
    <t>0245011</t>
  </si>
  <si>
    <t>Проведення навчально-тренувальних зборів і змагань з олімпійських видів спорту</t>
  </si>
  <si>
    <t>0245012</t>
  </si>
  <si>
    <t>Проведення навчально-тренувальних зборів і змагань з неолімпійських видів спорту</t>
  </si>
  <si>
    <t>0245020</t>
  </si>
  <si>
    <t>Здійснення фізкультурно-спортивної та реабілітаційної роботи серед осіб з інвалідністю</t>
  </si>
  <si>
    <t>0245021</t>
  </si>
  <si>
    <t>Утримання центрів фізичної культури і спорту осіб з інвалідністю і реабілітаційних шкіл</t>
  </si>
  <si>
    <t>0245050</t>
  </si>
  <si>
    <t xml:space="preserve">Підтримка фізкультурно-спортивного руху </t>
  </si>
  <si>
    <t>0245051</t>
  </si>
  <si>
    <t>Фінансова підтримка регіональних всеукраїнських організацій фізкультурно-спортивної спрямованості для проведення навчально-тренувальної та спортивної роботи</t>
  </si>
  <si>
    <t>0245053</t>
  </si>
  <si>
    <t>Фінансова підтримка на утримання місцевих осередків (рад) всеукраїнських організацій фізкультурно-спортивної спрямованості</t>
  </si>
  <si>
    <t>0245060</t>
  </si>
  <si>
    <t>Інші заходи з розвитку фізичної культури та спорту</t>
  </si>
  <si>
    <t>0245062</t>
  </si>
  <si>
    <t>Підтримка спорту вищих досягнень та організацій, які здійснюють фізкультурно-спортивну діяльність в регіоні</t>
  </si>
  <si>
    <t>1115010</t>
  </si>
  <si>
    <t>1115011</t>
  </si>
  <si>
    <t>1115012</t>
  </si>
  <si>
    <t>1115020</t>
  </si>
  <si>
    <t>1115021</t>
  </si>
  <si>
    <t>1115050</t>
  </si>
  <si>
    <t>1115051</t>
  </si>
  <si>
    <t>1115053</t>
  </si>
  <si>
    <t>1115060</t>
  </si>
  <si>
    <t>1115062</t>
  </si>
  <si>
    <t xml:space="preserve">             Додаток </t>
  </si>
  <si>
    <t>Офіційні трансферти (розшифровуються за видами трансфертів та бюджетів)</t>
  </si>
  <si>
    <t>41000000</t>
  </si>
  <si>
    <t xml:space="preserve">Від органів державного управління  </t>
  </si>
  <si>
    <t>41050000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</si>
  <si>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</si>
  <si>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охорони здоров'я за рахунок коштів медичної субвенції</t>
  </si>
  <si>
    <t>0712110</t>
  </si>
  <si>
    <t>0712111</t>
  </si>
  <si>
    <t>2110</t>
  </si>
  <si>
    <t>2111</t>
  </si>
  <si>
    <t>Первинна медична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</si>
  <si>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</si>
  <si>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0712140</t>
  </si>
  <si>
    <t>2140</t>
  </si>
  <si>
    <t>0712144</t>
  </si>
  <si>
    <t>2144</t>
  </si>
  <si>
    <t>Програми і централізовані заходи у галузі охорони здоров’я</t>
  </si>
  <si>
    <t>Централізовані заходи з лікування хворих на цукровий та нецукровий діабет</t>
  </si>
  <si>
    <t>1200000</t>
  </si>
  <si>
    <t>Департамент розвитку інфраструктури міста виконкому Криворізької міської ради</t>
  </si>
  <si>
    <t>1210000</t>
  </si>
  <si>
    <t>1216010</t>
  </si>
  <si>
    <t>6010</t>
  </si>
  <si>
    <t>Утримання та ефективна експлуатація об’єктів житлово-комунального господарства</t>
  </si>
  <si>
    <t>1216012</t>
  </si>
  <si>
    <t>6012</t>
  </si>
  <si>
    <t>Забезпечення діяльності з виробництва, транспортування, постачання теплової енергії</t>
  </si>
  <si>
    <t>1217310</t>
  </si>
  <si>
    <t>7310</t>
  </si>
  <si>
    <t>Будівництво об'єктів житлово-комунального господарства</t>
  </si>
  <si>
    <t>1216080</t>
  </si>
  <si>
    <t>6080</t>
  </si>
  <si>
    <t>Реалізація державних та місцевих житлових програм</t>
  </si>
  <si>
    <t>1216082</t>
  </si>
  <si>
    <t>6082</t>
  </si>
  <si>
    <t>Придбання житла для окремих категорій населення відповідно до законодавства</t>
  </si>
  <si>
    <t>1216011</t>
  </si>
  <si>
    <t>6011</t>
  </si>
  <si>
    <t>Експлуатація та технічне обслуговування житлового фонду</t>
  </si>
  <si>
    <t>Інша  діяльність щодо забезпечення житлом громадян</t>
  </si>
  <si>
    <t>1216086</t>
  </si>
  <si>
    <t>6086</t>
  </si>
  <si>
    <t>13.11.2018 №488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</si>
</sst>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2" x14ac:knownFonts="1">
    <font>
      <sz val="10"/>
      <name val="Arial Cyr"/>
      <charset val="204"/>
    </font>
    <font>
      <sz val="14"/>
      <name val="Arial Cyr"/>
      <family val="2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b/>
      <i/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i/>
      <sz val="28"/>
      <name val="Times New Roman"/>
      <family val="1"/>
      <charset val="204"/>
    </font>
    <font>
      <i/>
      <sz val="36"/>
      <name val="Times New Roman"/>
      <family val="1"/>
      <charset val="204"/>
    </font>
    <font>
      <i/>
      <sz val="40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2"/>
      <name val="Arial Cyr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i/>
      <sz val="13"/>
      <color rgb="FFFF000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4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0" xfId="0" applyFont="1"/>
    <xf numFmtId="0" fontId="0" fillId="0" borderId="0" xfId="0" applyFill="1"/>
    <xf numFmtId="49" fontId="0" fillId="0" borderId="0" xfId="0" applyNumberFormat="1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Border="1"/>
    <xf numFmtId="4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/>
    <xf numFmtId="0" fontId="4" fillId="0" borderId="0" xfId="0" applyFont="1" applyFill="1"/>
    <xf numFmtId="0" fontId="7" fillId="0" borderId="0" xfId="0" applyFont="1"/>
    <xf numFmtId="4" fontId="9" fillId="0" borderId="0" xfId="0" applyNumberFormat="1" applyFont="1" applyBorder="1" applyAlignment="1">
      <alignment horizontal="center" vertical="center"/>
    </xf>
    <xf numFmtId="0" fontId="10" fillId="0" borderId="0" xfId="0" applyFont="1" applyFill="1"/>
    <xf numFmtId="0" fontId="11" fillId="0" borderId="0" xfId="0" applyFont="1"/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9" fontId="1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4" fillId="0" borderId="0" xfId="0" applyNumberFormat="1" applyFont="1"/>
    <xf numFmtId="4" fontId="2" fillId="2" borderId="2" xfId="0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4" fontId="2" fillId="3" borderId="6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5" fillId="2" borderId="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9" xfId="0" applyNumberFormat="1" applyFont="1" applyFill="1" applyBorder="1" applyAlignment="1">
      <alignment horizontal="center" vertical="center"/>
    </xf>
    <xf numFmtId="4" fontId="3" fillId="3" borderId="6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4" fontId="19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23" fillId="0" borderId="0" xfId="0" applyFont="1"/>
    <xf numFmtId="4" fontId="23" fillId="0" borderId="0" xfId="0" applyNumberFormat="1" applyFont="1"/>
    <xf numFmtId="4" fontId="0" fillId="0" borderId="0" xfId="0" applyNumberFormat="1"/>
    <xf numFmtId="4" fontId="0" fillId="0" borderId="0" xfId="0" applyNumberFormat="1" applyFill="1"/>
    <xf numFmtId="4" fontId="3" fillId="0" borderId="6" xfId="0" applyNumberFormat="1" applyFont="1" applyFill="1" applyBorder="1" applyAlignment="1">
      <alignment horizontal="center" vertical="center"/>
    </xf>
    <xf numFmtId="4" fontId="4" fillId="4" borderId="0" xfId="0" applyNumberFormat="1" applyFont="1" applyFill="1" applyBorder="1" applyAlignment="1">
      <alignment horizontal="center" vertical="center"/>
    </xf>
    <xf numFmtId="0" fontId="24" fillId="2" borderId="1" xfId="0" applyFont="1" applyFill="1" applyBorder="1"/>
    <xf numFmtId="0" fontId="24" fillId="2" borderId="2" xfId="0" applyFont="1" applyFill="1" applyBorder="1"/>
    <xf numFmtId="0" fontId="24" fillId="2" borderId="7" xfId="0" applyFont="1" applyFill="1" applyBorder="1"/>
    <xf numFmtId="0" fontId="24" fillId="2" borderId="4" xfId="0" applyFont="1" applyFill="1" applyBorder="1"/>
    <xf numFmtId="0" fontId="24" fillId="2" borderId="8" xfId="0" applyFont="1" applyFill="1" applyBorder="1"/>
    <xf numFmtId="0" fontId="24" fillId="2" borderId="5" xfId="0" applyFont="1" applyFill="1" applyBorder="1"/>
    <xf numFmtId="0" fontId="26" fillId="0" borderId="10" xfId="0" applyFont="1" applyFill="1" applyBorder="1" applyAlignment="1">
      <alignment horizontal="center" vertical="center" wrapText="1"/>
    </xf>
    <xf numFmtId="0" fontId="24" fillId="0" borderId="1" xfId="0" applyFont="1" applyFill="1" applyBorder="1"/>
    <xf numFmtId="49" fontId="25" fillId="0" borderId="1" xfId="0" applyNumberFormat="1" applyFont="1" applyFill="1" applyBorder="1" applyAlignment="1">
      <alignment horizontal="center" vertical="center" wrapText="1"/>
    </xf>
    <xf numFmtId="49" fontId="25" fillId="0" borderId="2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/>
    </xf>
    <xf numFmtId="0" fontId="19" fillId="0" borderId="0" xfId="0" applyFont="1"/>
    <xf numFmtId="49" fontId="3" fillId="0" borderId="6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2" fillId="5" borderId="10" xfId="0" applyNumberFormat="1" applyFont="1" applyFill="1" applyBorder="1" applyAlignment="1">
      <alignment horizontal="center" vertical="center" wrapText="1"/>
    </xf>
    <xf numFmtId="49" fontId="3" fillId="5" borderId="10" xfId="0" applyNumberFormat="1" applyFont="1" applyFill="1" applyBorder="1" applyAlignment="1">
      <alignment horizontal="center" vertical="center" wrapText="1"/>
    </xf>
    <xf numFmtId="49" fontId="2" fillId="5" borderId="9" xfId="0" applyNumberFormat="1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wrapText="1"/>
    </xf>
    <xf numFmtId="49" fontId="3" fillId="5" borderId="9" xfId="0" applyNumberFormat="1" applyFont="1" applyFill="1" applyBorder="1" applyAlignment="1">
      <alignment horizontal="center" vertical="center" wrapText="1"/>
    </xf>
    <xf numFmtId="49" fontId="4" fillId="5" borderId="9" xfId="0" applyNumberFormat="1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wrapText="1"/>
    </xf>
    <xf numFmtId="0" fontId="3" fillId="5" borderId="9" xfId="0" applyFont="1" applyFill="1" applyBorder="1" applyAlignment="1">
      <alignment horizontal="left" vertical="center" wrapText="1"/>
    </xf>
    <xf numFmtId="0" fontId="4" fillId="5" borderId="9" xfId="0" applyFont="1" applyFill="1" applyBorder="1" applyAlignment="1">
      <alignment horizontal="left" vertical="center" wrapText="1"/>
    </xf>
    <xf numFmtId="4" fontId="5" fillId="5" borderId="9" xfId="0" applyNumberFormat="1" applyFont="1" applyFill="1" applyBorder="1" applyAlignment="1">
      <alignment horizontal="center" vertical="center"/>
    </xf>
    <xf numFmtId="4" fontId="2" fillId="5" borderId="9" xfId="0" applyNumberFormat="1" applyFont="1" applyFill="1" applyBorder="1" applyAlignment="1">
      <alignment horizontal="center" vertical="center"/>
    </xf>
    <xf numFmtId="4" fontId="3" fillId="5" borderId="9" xfId="0" applyNumberFormat="1" applyFont="1" applyFill="1" applyBorder="1" applyAlignment="1">
      <alignment horizontal="center" vertical="center"/>
    </xf>
    <xf numFmtId="4" fontId="4" fillId="5" borderId="9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/>
    </xf>
    <xf numFmtId="4" fontId="3" fillId="0" borderId="15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4" fontId="2" fillId="3" borderId="2" xfId="0" applyNumberFormat="1" applyFont="1" applyFill="1" applyBorder="1" applyAlignment="1">
      <alignment horizontal="center" vertical="center"/>
    </xf>
    <xf numFmtId="4" fontId="3" fillId="3" borderId="15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15" xfId="0" applyFont="1" applyFill="1" applyBorder="1" applyAlignment="1">
      <alignment horizontal="center" vertical="center" wrapText="1"/>
    </xf>
    <xf numFmtId="0" fontId="24" fillId="0" borderId="2" xfId="0" applyFont="1" applyFill="1" applyBorder="1"/>
    <xf numFmtId="49" fontId="2" fillId="3" borderId="1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10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3" fillId="3" borderId="14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4" fontId="4" fillId="0" borderId="15" xfId="0" applyNumberFormat="1" applyFont="1" applyFill="1" applyBorder="1" applyAlignment="1">
      <alignment horizontal="center" vertical="center"/>
    </xf>
    <xf numFmtId="4" fontId="22" fillId="3" borderId="2" xfId="0" applyNumberFormat="1" applyFont="1" applyFill="1" applyBorder="1" applyAlignment="1">
      <alignment horizontal="center" vertical="center"/>
    </xf>
    <xf numFmtId="4" fontId="6" fillId="0" borderId="6" xfId="0" applyNumberFormat="1" applyFont="1" applyFill="1" applyBorder="1" applyAlignment="1">
      <alignment horizontal="center" vertical="center"/>
    </xf>
    <xf numFmtId="4" fontId="8" fillId="0" borderId="9" xfId="0" applyNumberFormat="1" applyFont="1" applyFill="1" applyBorder="1" applyAlignment="1">
      <alignment horizontal="center" vertical="center"/>
    </xf>
    <xf numFmtId="4" fontId="6" fillId="0" borderId="9" xfId="0" applyNumberFormat="1" applyFont="1" applyFill="1" applyBorder="1" applyAlignment="1">
      <alignment horizontal="center" vertical="center"/>
    </xf>
    <xf numFmtId="4" fontId="8" fillId="0" borderId="5" xfId="0" applyNumberFormat="1" applyFont="1" applyFill="1" applyBorder="1" applyAlignment="1">
      <alignment horizontal="center" vertical="center"/>
    </xf>
    <xf numFmtId="4" fontId="8" fillId="0" borderId="11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 vertical="center"/>
    </xf>
    <xf numFmtId="49" fontId="2" fillId="3" borderId="14" xfId="0" applyNumberFormat="1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left" vertical="center" wrapText="1"/>
    </xf>
    <xf numFmtId="4" fontId="2" fillId="3" borderId="15" xfId="0" applyNumberFormat="1" applyFont="1" applyFill="1" applyBorder="1" applyAlignment="1">
      <alignment horizontal="center" vertical="center"/>
    </xf>
    <xf numFmtId="4" fontId="2" fillId="3" borderId="17" xfId="0" applyNumberFormat="1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left" vertical="center" wrapText="1"/>
    </xf>
    <xf numFmtId="0" fontId="31" fillId="3" borderId="6" xfId="0" applyFont="1" applyFill="1" applyBorder="1" applyAlignment="1">
      <alignment horizontal="left" vertical="center" wrapText="1"/>
    </xf>
    <xf numFmtId="0" fontId="5" fillId="5" borderId="7" xfId="0" applyFont="1" applyFill="1" applyBorder="1"/>
    <xf numFmtId="0" fontId="5" fillId="5" borderId="10" xfId="0" applyFont="1" applyFill="1" applyBorder="1"/>
    <xf numFmtId="49" fontId="2" fillId="3" borderId="16" xfId="0" applyNumberFormat="1" applyFont="1" applyFill="1" applyBorder="1" applyAlignment="1">
      <alignment horizontal="center" vertical="center" wrapText="1"/>
    </xf>
    <xf numFmtId="49" fontId="31" fillId="3" borderId="10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27" fillId="5" borderId="4" xfId="0" applyFont="1" applyFill="1" applyBorder="1"/>
    <xf numFmtId="49" fontId="2" fillId="0" borderId="9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0" fontId="27" fillId="5" borderId="9" xfId="0" applyFont="1" applyFill="1" applyBorder="1"/>
    <xf numFmtId="0" fontId="5" fillId="5" borderId="4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30" fillId="5" borderId="9" xfId="0" applyFont="1" applyFill="1" applyBorder="1" applyAlignment="1">
      <alignment vertical="center" wrapText="1"/>
    </xf>
    <xf numFmtId="4" fontId="5" fillId="5" borderId="4" xfId="0" applyNumberFormat="1" applyFont="1" applyFill="1" applyBorder="1" applyAlignment="1">
      <alignment horizontal="center" vertical="center"/>
    </xf>
    <xf numFmtId="4" fontId="30" fillId="5" borderId="9" xfId="0" applyNumberFormat="1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horizontal="center" vertical="center" wrapText="1"/>
    </xf>
    <xf numFmtId="4" fontId="5" fillId="0" borderId="9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26" fillId="0" borderId="9" xfId="0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2"/>
  <sheetViews>
    <sheetView tabSelected="1" view="pageBreakPreview" zoomScale="89" zoomScaleNormal="87" zoomScaleSheetLayoutView="89" workbookViewId="0">
      <selection activeCell="A4" sqref="A4:F4"/>
    </sheetView>
  </sheetViews>
  <sheetFormatPr defaultRowHeight="12.75" x14ac:dyDescent="0.2"/>
  <cols>
    <col min="1" max="1" width="15.28515625" customWidth="1"/>
    <col min="2" max="2" width="14.140625" customWidth="1"/>
    <col min="3" max="3" width="41.28515625" customWidth="1"/>
    <col min="4" max="4" width="23.85546875" customWidth="1"/>
    <col min="5" max="6" width="21.7109375" customWidth="1"/>
    <col min="7" max="7" width="29.140625" customWidth="1"/>
    <col min="8" max="8" width="15.7109375" customWidth="1"/>
    <col min="9" max="9" width="17.7109375" bestFit="1" customWidth="1"/>
    <col min="10" max="10" width="15.28515625" customWidth="1"/>
    <col min="11" max="11" width="18.5703125" customWidth="1"/>
  </cols>
  <sheetData>
    <row r="1" spans="1:8" ht="26.45" customHeight="1" x14ac:dyDescent="0.7">
      <c r="A1" s="5"/>
      <c r="B1" s="5"/>
      <c r="C1" s="5"/>
      <c r="D1" s="40" t="s">
        <v>173</v>
      </c>
      <c r="E1" s="39"/>
      <c r="F1" s="28"/>
      <c r="G1" s="17"/>
    </row>
    <row r="2" spans="1:8" ht="24.75" customHeight="1" x14ac:dyDescent="0.65">
      <c r="A2" s="5"/>
      <c r="B2" s="5"/>
      <c r="C2" s="5"/>
      <c r="D2" s="40" t="s">
        <v>12</v>
      </c>
      <c r="E2" s="30"/>
      <c r="F2" s="29"/>
      <c r="G2" s="18"/>
    </row>
    <row r="3" spans="1:8" ht="21.6" customHeight="1" x14ac:dyDescent="0.3">
      <c r="A3" s="5"/>
      <c r="B3" s="5"/>
      <c r="C3" s="5"/>
      <c r="D3" s="176" t="s">
        <v>216</v>
      </c>
      <c r="E3" s="176"/>
      <c r="F3" s="176"/>
      <c r="G3" s="18"/>
    </row>
    <row r="4" spans="1:8" ht="26.25" customHeight="1" x14ac:dyDescent="0.25">
      <c r="A4" s="168" t="s">
        <v>15</v>
      </c>
      <c r="B4" s="168"/>
      <c r="C4" s="169"/>
      <c r="D4" s="169"/>
      <c r="E4" s="169"/>
      <c r="F4" s="169"/>
      <c r="G4" s="16"/>
      <c r="H4" s="1"/>
    </row>
    <row r="5" spans="1:8" ht="9.75" customHeight="1" x14ac:dyDescent="0.25">
      <c r="A5" s="15"/>
      <c r="B5" s="15"/>
      <c r="C5" s="16"/>
      <c r="D5" s="16"/>
      <c r="E5" s="16"/>
      <c r="F5" s="16"/>
      <c r="G5" s="16"/>
      <c r="H5" s="1"/>
    </row>
    <row r="6" spans="1:8" ht="15" customHeight="1" thickBot="1" x14ac:dyDescent="0.35">
      <c r="A6" s="5"/>
      <c r="B6" s="5"/>
      <c r="C6" s="5"/>
      <c r="D6" s="6"/>
      <c r="E6" s="6"/>
      <c r="F6" s="4" t="s">
        <v>0</v>
      </c>
      <c r="G6" s="4"/>
    </row>
    <row r="7" spans="1:8" ht="45" customHeight="1" x14ac:dyDescent="0.2">
      <c r="A7" s="172" t="s">
        <v>11</v>
      </c>
      <c r="B7" s="174" t="s">
        <v>14</v>
      </c>
      <c r="C7" s="170" t="s">
        <v>1</v>
      </c>
      <c r="D7" s="170" t="s">
        <v>16</v>
      </c>
      <c r="E7" s="170" t="s">
        <v>3</v>
      </c>
      <c r="F7" s="170" t="s">
        <v>17</v>
      </c>
      <c r="G7" s="26"/>
    </row>
    <row r="8" spans="1:8" ht="66" customHeight="1" thickBot="1" x14ac:dyDescent="0.25">
      <c r="A8" s="173" t="s">
        <v>2</v>
      </c>
      <c r="B8" s="175"/>
      <c r="C8" s="171"/>
      <c r="D8" s="171"/>
      <c r="E8" s="171"/>
      <c r="F8" s="171"/>
      <c r="G8" s="26"/>
    </row>
    <row r="9" spans="1:8" ht="20.25" thickBot="1" x14ac:dyDescent="0.25">
      <c r="A9" s="81">
        <v>1</v>
      </c>
      <c r="B9" s="82">
        <v>2</v>
      </c>
      <c r="C9" s="82">
        <v>3</v>
      </c>
      <c r="D9" s="82">
        <v>4</v>
      </c>
      <c r="E9" s="82">
        <v>5</v>
      </c>
      <c r="F9" s="81">
        <v>6</v>
      </c>
      <c r="G9" s="26"/>
    </row>
    <row r="10" spans="1:8" ht="38.25" customHeight="1" x14ac:dyDescent="0.3">
      <c r="A10" s="147"/>
      <c r="B10" s="152"/>
      <c r="C10" s="156" t="s">
        <v>81</v>
      </c>
      <c r="D10" s="160">
        <v>7062724481.2200003</v>
      </c>
      <c r="E10" s="160">
        <f>+E11+E27+E34</f>
        <v>-700000</v>
      </c>
      <c r="F10" s="160">
        <f t="shared" ref="F10" si="0">D10+E10</f>
        <v>7062024481.2200003</v>
      </c>
      <c r="G10" s="26"/>
    </row>
    <row r="11" spans="1:8" ht="33.75" customHeight="1" x14ac:dyDescent="0.2">
      <c r="A11" s="67"/>
      <c r="B11" s="69">
        <v>10000000</v>
      </c>
      <c r="C11" s="73" t="s">
        <v>82</v>
      </c>
      <c r="D11" s="78">
        <v>3774255672</v>
      </c>
      <c r="E11" s="78">
        <f>E12+E15+E18+E20</f>
        <v>-350000</v>
      </c>
      <c r="F11" s="78">
        <f t="shared" ref="F11:F17" si="1">D11+E11</f>
        <v>3773905672</v>
      </c>
      <c r="G11" s="26"/>
    </row>
    <row r="12" spans="1:8" ht="56.25" x14ac:dyDescent="0.3">
      <c r="A12" s="68"/>
      <c r="B12" s="70">
        <v>11000000</v>
      </c>
      <c r="C12" s="74" t="s">
        <v>83</v>
      </c>
      <c r="D12" s="77">
        <v>2312102372</v>
      </c>
      <c r="E12" s="77">
        <f>+E13</f>
        <v>115051300</v>
      </c>
      <c r="F12" s="77">
        <f>D12+E12</f>
        <v>2427153672</v>
      </c>
      <c r="G12" s="26"/>
    </row>
    <row r="13" spans="1:8" ht="37.5" x14ac:dyDescent="0.2">
      <c r="A13" s="68"/>
      <c r="B13" s="71">
        <v>11010000</v>
      </c>
      <c r="C13" s="75" t="s">
        <v>84</v>
      </c>
      <c r="D13" s="79">
        <v>2306452372</v>
      </c>
      <c r="E13" s="79">
        <f>E14</f>
        <v>115051300</v>
      </c>
      <c r="F13" s="79">
        <f>D13+E13</f>
        <v>2421503672</v>
      </c>
      <c r="G13" s="26"/>
    </row>
    <row r="14" spans="1:8" ht="93.75" x14ac:dyDescent="0.2">
      <c r="A14" s="68"/>
      <c r="B14" s="71">
        <v>11010100</v>
      </c>
      <c r="C14" s="75" t="s">
        <v>85</v>
      </c>
      <c r="D14" s="79">
        <v>2192302372</v>
      </c>
      <c r="E14" s="79">
        <v>115051300</v>
      </c>
      <c r="F14" s="79">
        <f t="shared" si="1"/>
        <v>2307353672</v>
      </c>
      <c r="G14" s="26"/>
    </row>
    <row r="15" spans="1:8" ht="66" customHeight="1" x14ac:dyDescent="0.3">
      <c r="A15" s="68"/>
      <c r="B15" s="70" t="s">
        <v>86</v>
      </c>
      <c r="C15" s="74" t="s">
        <v>87</v>
      </c>
      <c r="D15" s="77">
        <f>D16</f>
        <v>8000</v>
      </c>
      <c r="E15" s="77">
        <f>E16</f>
        <v>-1300</v>
      </c>
      <c r="F15" s="77">
        <f t="shared" si="1"/>
        <v>6700</v>
      </c>
      <c r="G15" s="26"/>
    </row>
    <row r="16" spans="1:8" ht="37.5" x14ac:dyDescent="0.2">
      <c r="A16" s="68"/>
      <c r="B16" s="72" t="s">
        <v>88</v>
      </c>
      <c r="C16" s="76" t="s">
        <v>89</v>
      </c>
      <c r="D16" s="80">
        <f>D17</f>
        <v>8000</v>
      </c>
      <c r="E16" s="80">
        <f>E17</f>
        <v>-1300</v>
      </c>
      <c r="F16" s="80">
        <f t="shared" si="1"/>
        <v>6700</v>
      </c>
      <c r="G16" s="26"/>
    </row>
    <row r="17" spans="1:7" ht="131.25" x14ac:dyDescent="0.2">
      <c r="A17" s="68"/>
      <c r="B17" s="71">
        <v>13010200</v>
      </c>
      <c r="C17" s="75" t="s">
        <v>90</v>
      </c>
      <c r="D17" s="79">
        <v>8000</v>
      </c>
      <c r="E17" s="79">
        <v>-1300</v>
      </c>
      <c r="F17" s="79">
        <f t="shared" si="1"/>
        <v>6700</v>
      </c>
      <c r="G17" s="26"/>
    </row>
    <row r="18" spans="1:7" ht="37.5" x14ac:dyDescent="0.3">
      <c r="A18" s="68"/>
      <c r="B18" s="70">
        <v>14000000</v>
      </c>
      <c r="C18" s="74" t="s">
        <v>91</v>
      </c>
      <c r="D18" s="77">
        <v>216400000</v>
      </c>
      <c r="E18" s="77">
        <f>E19</f>
        <v>-14000000</v>
      </c>
      <c r="F18" s="77">
        <f>D18+E18</f>
        <v>202400000</v>
      </c>
      <c r="G18" s="26"/>
    </row>
    <row r="19" spans="1:7" ht="75" x14ac:dyDescent="0.2">
      <c r="A19" s="68"/>
      <c r="B19" s="71">
        <v>14040000</v>
      </c>
      <c r="C19" s="75" t="s">
        <v>92</v>
      </c>
      <c r="D19" s="79">
        <v>131400000</v>
      </c>
      <c r="E19" s="79">
        <v>-14000000</v>
      </c>
      <c r="F19" s="79">
        <f>D19+E19</f>
        <v>117400000</v>
      </c>
      <c r="G19" s="26"/>
    </row>
    <row r="20" spans="1:7" ht="19.5" x14ac:dyDescent="0.3">
      <c r="A20" s="68"/>
      <c r="B20" s="70">
        <v>18000000</v>
      </c>
      <c r="C20" s="74" t="s">
        <v>93</v>
      </c>
      <c r="D20" s="77">
        <v>1245745300</v>
      </c>
      <c r="E20" s="77">
        <f>E21+E25</f>
        <v>-101400000</v>
      </c>
      <c r="F20" s="77">
        <f>+D20+E20</f>
        <v>1144345300</v>
      </c>
      <c r="G20" s="26"/>
    </row>
    <row r="21" spans="1:7" ht="19.5" x14ac:dyDescent="0.2">
      <c r="A21" s="68"/>
      <c r="B21" s="72">
        <v>18010000</v>
      </c>
      <c r="C21" s="76" t="s">
        <v>94</v>
      </c>
      <c r="D21" s="80">
        <v>1019745300</v>
      </c>
      <c r="E21" s="80">
        <f>E22+E23+E24</f>
        <v>-119400000</v>
      </c>
      <c r="F21" s="80">
        <f>+D21+E21</f>
        <v>900345300</v>
      </c>
      <c r="G21" s="26"/>
    </row>
    <row r="22" spans="1:7" ht="37.5" x14ac:dyDescent="0.2">
      <c r="A22" s="68"/>
      <c r="B22" s="71">
        <v>18010500</v>
      </c>
      <c r="C22" s="75" t="s">
        <v>95</v>
      </c>
      <c r="D22" s="79">
        <v>168724000</v>
      </c>
      <c r="E22" s="79">
        <v>-57000000</v>
      </c>
      <c r="F22" s="79">
        <f>D22+E22</f>
        <v>111724000</v>
      </c>
      <c r="G22" s="26"/>
    </row>
    <row r="23" spans="1:7" ht="37.5" x14ac:dyDescent="0.2">
      <c r="A23" s="68"/>
      <c r="B23" s="71">
        <v>18010600</v>
      </c>
      <c r="C23" s="75" t="s">
        <v>96</v>
      </c>
      <c r="D23" s="79">
        <v>806028700</v>
      </c>
      <c r="E23" s="79">
        <v>-63000000</v>
      </c>
      <c r="F23" s="79">
        <f>D23+E23</f>
        <v>743028700</v>
      </c>
      <c r="G23" s="26"/>
    </row>
    <row r="24" spans="1:7" ht="37.5" x14ac:dyDescent="0.2">
      <c r="A24" s="68"/>
      <c r="B24" s="71" t="s">
        <v>97</v>
      </c>
      <c r="C24" s="75" t="s">
        <v>98</v>
      </c>
      <c r="D24" s="79">
        <v>1140000</v>
      </c>
      <c r="E24" s="79">
        <v>600000</v>
      </c>
      <c r="F24" s="79">
        <f>D24+E24</f>
        <v>1740000</v>
      </c>
      <c r="G24" s="26"/>
    </row>
    <row r="25" spans="1:7" ht="19.5" x14ac:dyDescent="0.2">
      <c r="A25" s="68"/>
      <c r="B25" s="72">
        <v>18050000</v>
      </c>
      <c r="C25" s="76" t="s">
        <v>99</v>
      </c>
      <c r="D25" s="80">
        <v>226000000</v>
      </c>
      <c r="E25" s="80">
        <f>+E26</f>
        <v>18000000</v>
      </c>
      <c r="F25" s="80">
        <f>+E25+D25</f>
        <v>244000000</v>
      </c>
      <c r="G25" s="26"/>
    </row>
    <row r="26" spans="1:7" ht="19.5" x14ac:dyDescent="0.2">
      <c r="A26" s="67"/>
      <c r="B26" s="71">
        <v>18050400</v>
      </c>
      <c r="C26" s="75" t="s">
        <v>100</v>
      </c>
      <c r="D26" s="79">
        <v>193870000</v>
      </c>
      <c r="E26" s="79">
        <v>18000000</v>
      </c>
      <c r="F26" s="79">
        <f>+D26+E26</f>
        <v>211870000</v>
      </c>
      <c r="G26" s="26"/>
    </row>
    <row r="27" spans="1:7" ht="19.5" x14ac:dyDescent="0.2">
      <c r="A27" s="67"/>
      <c r="B27" s="69">
        <v>20000000</v>
      </c>
      <c r="C27" s="73" t="s">
        <v>101</v>
      </c>
      <c r="D27" s="78">
        <v>61490993</v>
      </c>
      <c r="E27" s="78">
        <f>+E28</f>
        <v>350000</v>
      </c>
      <c r="F27" s="78">
        <f>+D27+E27</f>
        <v>61840993</v>
      </c>
      <c r="G27" s="26"/>
    </row>
    <row r="28" spans="1:7" ht="75" x14ac:dyDescent="0.3">
      <c r="A28" s="67"/>
      <c r="B28" s="70" t="s">
        <v>102</v>
      </c>
      <c r="C28" s="74" t="s">
        <v>103</v>
      </c>
      <c r="D28" s="77">
        <v>47025993</v>
      </c>
      <c r="E28" s="77">
        <f>+E29+E32</f>
        <v>350000</v>
      </c>
      <c r="F28" s="78">
        <f>+D28+E28</f>
        <v>47375993</v>
      </c>
      <c r="G28" s="26"/>
    </row>
    <row r="29" spans="1:7" ht="37.5" x14ac:dyDescent="0.2">
      <c r="A29" s="67"/>
      <c r="B29" s="72">
        <v>22010000</v>
      </c>
      <c r="C29" s="76" t="s">
        <v>104</v>
      </c>
      <c r="D29" s="80">
        <v>27800000</v>
      </c>
      <c r="E29" s="80">
        <f>+E30+E31</f>
        <v>-650000</v>
      </c>
      <c r="F29" s="80">
        <f t="shared" ref="F29:F37" si="2">+D29+E29</f>
        <v>27150000</v>
      </c>
      <c r="G29" s="26"/>
    </row>
    <row r="30" spans="1:7" ht="37.5" x14ac:dyDescent="0.2">
      <c r="A30" s="67"/>
      <c r="B30" s="71">
        <v>22012500</v>
      </c>
      <c r="C30" s="75" t="s">
        <v>105</v>
      </c>
      <c r="D30" s="79">
        <v>25590000</v>
      </c>
      <c r="E30" s="79">
        <v>-600000</v>
      </c>
      <c r="F30" s="79">
        <f t="shared" si="2"/>
        <v>24990000</v>
      </c>
      <c r="G30" s="26"/>
    </row>
    <row r="31" spans="1:7" ht="75" x14ac:dyDescent="0.2">
      <c r="A31" s="67"/>
      <c r="B31" s="71" t="s">
        <v>106</v>
      </c>
      <c r="C31" s="75" t="s">
        <v>107</v>
      </c>
      <c r="D31" s="79">
        <v>1660000</v>
      </c>
      <c r="E31" s="79">
        <v>-50000</v>
      </c>
      <c r="F31" s="79">
        <f t="shared" si="2"/>
        <v>1610000</v>
      </c>
      <c r="G31" s="26"/>
    </row>
    <row r="32" spans="1:7" ht="19.5" x14ac:dyDescent="0.2">
      <c r="A32" s="67"/>
      <c r="B32" s="72" t="s">
        <v>108</v>
      </c>
      <c r="C32" s="76" t="s">
        <v>109</v>
      </c>
      <c r="D32" s="80">
        <v>1225993</v>
      </c>
      <c r="E32" s="80">
        <f>+E33</f>
        <v>1000000</v>
      </c>
      <c r="F32" s="79">
        <f t="shared" si="2"/>
        <v>2225993</v>
      </c>
      <c r="G32" s="26"/>
    </row>
    <row r="33" spans="1:8" ht="112.5" x14ac:dyDescent="0.2">
      <c r="A33" s="67"/>
      <c r="B33" s="71" t="s">
        <v>110</v>
      </c>
      <c r="C33" s="75" t="s">
        <v>111</v>
      </c>
      <c r="D33" s="79">
        <v>985993</v>
      </c>
      <c r="E33" s="79">
        <v>1000000</v>
      </c>
      <c r="F33" s="79">
        <f t="shared" si="2"/>
        <v>1985993</v>
      </c>
      <c r="G33" s="26"/>
    </row>
    <row r="34" spans="1:8" ht="58.5" x14ac:dyDescent="0.2">
      <c r="A34" s="67"/>
      <c r="B34" s="153">
        <v>40000000</v>
      </c>
      <c r="C34" s="157" t="s">
        <v>174</v>
      </c>
      <c r="D34" s="78">
        <v>3226833816.2199998</v>
      </c>
      <c r="E34" s="162">
        <f>+E36</f>
        <v>-700000</v>
      </c>
      <c r="F34" s="78">
        <f t="shared" si="2"/>
        <v>3226133816.2199998</v>
      </c>
      <c r="G34" s="26"/>
    </row>
    <row r="35" spans="1:8" ht="37.5" x14ac:dyDescent="0.2">
      <c r="A35" s="67"/>
      <c r="B35" s="154" t="s">
        <v>175</v>
      </c>
      <c r="C35" s="158" t="s">
        <v>176</v>
      </c>
      <c r="D35" s="77">
        <v>3226833816.2199998</v>
      </c>
      <c r="E35" s="163">
        <v>-700000</v>
      </c>
      <c r="F35" s="77">
        <f t="shared" si="2"/>
        <v>3226133816.2199998</v>
      </c>
      <c r="G35" s="26"/>
    </row>
    <row r="36" spans="1:8" ht="37.5" x14ac:dyDescent="0.2">
      <c r="A36" s="67"/>
      <c r="B36" s="96" t="s">
        <v>177</v>
      </c>
      <c r="C36" s="130" t="s">
        <v>178</v>
      </c>
      <c r="D36" s="80">
        <v>2070551856.22</v>
      </c>
      <c r="E36" s="80">
        <f>+E37</f>
        <v>-700000</v>
      </c>
      <c r="F36" s="80">
        <f t="shared" si="2"/>
        <v>2069851856.22</v>
      </c>
      <c r="G36" s="26"/>
    </row>
    <row r="37" spans="1:8" ht="73.5" customHeight="1" x14ac:dyDescent="0.2">
      <c r="A37" s="67"/>
      <c r="B37" s="71">
        <v>41051500</v>
      </c>
      <c r="C37" s="75" t="s">
        <v>179</v>
      </c>
      <c r="D37" s="79">
        <v>12235070</v>
      </c>
      <c r="E37" s="79">
        <v>-700000</v>
      </c>
      <c r="F37" s="79">
        <f t="shared" si="2"/>
        <v>11535070</v>
      </c>
      <c r="G37" s="26"/>
    </row>
    <row r="38" spans="1:8" ht="39.75" thickBot="1" x14ac:dyDescent="0.35">
      <c r="A38" s="148"/>
      <c r="B38" s="155"/>
      <c r="C38" s="159" t="s">
        <v>112</v>
      </c>
      <c r="D38" s="161">
        <v>7304567191.8599997</v>
      </c>
      <c r="E38" s="161">
        <f>+E10</f>
        <v>-700000</v>
      </c>
      <c r="F38" s="161">
        <f>D38+E38</f>
        <v>7303867191.8599997</v>
      </c>
      <c r="G38" s="26"/>
    </row>
    <row r="39" spans="1:8" ht="40.15" customHeight="1" thickBot="1" x14ac:dyDescent="0.35">
      <c r="A39" s="53"/>
      <c r="B39" s="54"/>
      <c r="C39" s="31" t="s">
        <v>7</v>
      </c>
      <c r="D39" s="35">
        <f>666366+6787291743.77+4554282</f>
        <v>6792512391.7700005</v>
      </c>
      <c r="E39" s="35">
        <f>E52+E69+E82+E87+E105+E40+E99</f>
        <v>23346185.259999998</v>
      </c>
      <c r="F39" s="35">
        <f t="shared" ref="F39" si="3">D39+E39</f>
        <v>6815858577.0300007</v>
      </c>
      <c r="G39" s="42"/>
      <c r="H39" s="2"/>
    </row>
    <row r="40" spans="1:8" ht="40.15" customHeight="1" thickBot="1" x14ac:dyDescent="0.25">
      <c r="A40" s="101" t="s">
        <v>48</v>
      </c>
      <c r="B40" s="118"/>
      <c r="C40" s="127" t="s">
        <v>49</v>
      </c>
      <c r="D40" s="134">
        <v>181667175</v>
      </c>
      <c r="E40" s="134">
        <f>E41</f>
        <v>-2104244</v>
      </c>
      <c r="F40" s="134">
        <f>D40+E40</f>
        <v>179562931</v>
      </c>
      <c r="G40" s="42"/>
      <c r="H40" s="2"/>
    </row>
    <row r="41" spans="1:8" ht="52.5" thickBot="1" x14ac:dyDescent="0.25">
      <c r="A41" s="101" t="s">
        <v>141</v>
      </c>
      <c r="B41" s="118"/>
      <c r="C41" s="127" t="s">
        <v>142</v>
      </c>
      <c r="D41" s="87">
        <f>D42+D45+D47+D50</f>
        <v>2104244</v>
      </c>
      <c r="E41" s="87">
        <f>E42+E45+E47+E50</f>
        <v>-2104244</v>
      </c>
      <c r="F41" s="87">
        <f>F42+F45+F47+F50</f>
        <v>0</v>
      </c>
      <c r="G41" s="42"/>
      <c r="H41" s="2"/>
    </row>
    <row r="42" spans="1:8" ht="30" customHeight="1" x14ac:dyDescent="0.2">
      <c r="A42" s="46" t="s">
        <v>143</v>
      </c>
      <c r="B42" s="119">
        <v>5010</v>
      </c>
      <c r="C42" s="128" t="s">
        <v>144</v>
      </c>
      <c r="D42" s="135">
        <f>D43+D44</f>
        <v>657155</v>
      </c>
      <c r="E42" s="135">
        <f>E43+E44</f>
        <v>-657155</v>
      </c>
      <c r="F42" s="51">
        <f t="shared" ref="F42:F51" si="4">D42+E42</f>
        <v>0</v>
      </c>
      <c r="G42" s="42"/>
      <c r="H42" s="2"/>
    </row>
    <row r="43" spans="1:8" ht="49.5" x14ac:dyDescent="0.2">
      <c r="A43" s="83" t="s">
        <v>145</v>
      </c>
      <c r="B43" s="120">
        <v>5011</v>
      </c>
      <c r="C43" s="113" t="s">
        <v>146</v>
      </c>
      <c r="D43" s="136">
        <v>568335</v>
      </c>
      <c r="E43" s="136">
        <v>-568335</v>
      </c>
      <c r="F43" s="43">
        <f t="shared" si="4"/>
        <v>0</v>
      </c>
      <c r="G43" s="42"/>
      <c r="H43" s="2"/>
    </row>
    <row r="44" spans="1:8" ht="49.5" x14ac:dyDescent="0.2">
      <c r="A44" s="102" t="s">
        <v>147</v>
      </c>
      <c r="B44" s="121">
        <v>5012</v>
      </c>
      <c r="C44" s="113" t="s">
        <v>148</v>
      </c>
      <c r="D44" s="136">
        <v>88820</v>
      </c>
      <c r="E44" s="136">
        <v>-88820</v>
      </c>
      <c r="F44" s="136">
        <f t="shared" si="4"/>
        <v>0</v>
      </c>
      <c r="G44" s="42"/>
      <c r="H44" s="2"/>
    </row>
    <row r="45" spans="1:8" ht="49.5" x14ac:dyDescent="0.2">
      <c r="A45" s="103" t="s">
        <v>149</v>
      </c>
      <c r="B45" s="122">
        <v>5020</v>
      </c>
      <c r="C45" s="129" t="s">
        <v>150</v>
      </c>
      <c r="D45" s="137">
        <f>D46</f>
        <v>143200</v>
      </c>
      <c r="E45" s="137">
        <f>E46</f>
        <v>-143200</v>
      </c>
      <c r="F45" s="137">
        <f>F46</f>
        <v>0</v>
      </c>
      <c r="G45" s="42"/>
      <c r="H45" s="2"/>
    </row>
    <row r="46" spans="1:8" ht="49.5" x14ac:dyDescent="0.2">
      <c r="A46" s="102" t="s">
        <v>151</v>
      </c>
      <c r="B46" s="121">
        <v>5021</v>
      </c>
      <c r="C46" s="113" t="s">
        <v>152</v>
      </c>
      <c r="D46" s="136">
        <v>143200</v>
      </c>
      <c r="E46" s="136">
        <v>-143200</v>
      </c>
      <c r="F46" s="136">
        <f t="shared" si="4"/>
        <v>0</v>
      </c>
      <c r="G46" s="42"/>
      <c r="H46" s="2"/>
    </row>
    <row r="47" spans="1:8" ht="40.15" customHeight="1" x14ac:dyDescent="0.2">
      <c r="A47" s="103" t="s">
        <v>153</v>
      </c>
      <c r="B47" s="122">
        <v>5050</v>
      </c>
      <c r="C47" s="129" t="s">
        <v>154</v>
      </c>
      <c r="D47" s="137">
        <f>D48+D49</f>
        <v>253889</v>
      </c>
      <c r="E47" s="137">
        <f>E48+E49</f>
        <v>-253889</v>
      </c>
      <c r="F47" s="137">
        <f>F48+F49</f>
        <v>0</v>
      </c>
      <c r="G47" s="42"/>
      <c r="H47" s="2"/>
    </row>
    <row r="48" spans="1:8" ht="99" x14ac:dyDescent="0.2">
      <c r="A48" s="102" t="s">
        <v>155</v>
      </c>
      <c r="B48" s="121">
        <v>5051</v>
      </c>
      <c r="C48" s="113" t="s">
        <v>156</v>
      </c>
      <c r="D48" s="136">
        <v>56200</v>
      </c>
      <c r="E48" s="136">
        <v>-56200</v>
      </c>
      <c r="F48" s="136">
        <f t="shared" si="4"/>
        <v>0</v>
      </c>
      <c r="G48" s="42"/>
      <c r="H48" s="2"/>
    </row>
    <row r="49" spans="1:8" ht="82.5" x14ac:dyDescent="0.2">
      <c r="A49" s="83" t="s">
        <v>157</v>
      </c>
      <c r="B49" s="120">
        <v>5053</v>
      </c>
      <c r="C49" s="113" t="s">
        <v>158</v>
      </c>
      <c r="D49" s="136">
        <v>197689</v>
      </c>
      <c r="E49" s="136">
        <v>-197689</v>
      </c>
      <c r="F49" s="43">
        <f t="shared" si="4"/>
        <v>0</v>
      </c>
      <c r="G49" s="42"/>
      <c r="H49" s="2"/>
    </row>
    <row r="50" spans="1:8" ht="40.15" customHeight="1" x14ac:dyDescent="0.2">
      <c r="A50" s="45" t="s">
        <v>159</v>
      </c>
      <c r="B50" s="123">
        <v>5060</v>
      </c>
      <c r="C50" s="129" t="s">
        <v>160</v>
      </c>
      <c r="D50" s="137">
        <f>D51</f>
        <v>1050000</v>
      </c>
      <c r="E50" s="137">
        <f>E51</f>
        <v>-1050000</v>
      </c>
      <c r="F50" s="43">
        <f t="shared" si="4"/>
        <v>0</v>
      </c>
      <c r="G50" s="42"/>
      <c r="H50" s="2"/>
    </row>
    <row r="51" spans="1:8" ht="66.75" thickBot="1" x14ac:dyDescent="0.25">
      <c r="A51" s="104" t="s">
        <v>161</v>
      </c>
      <c r="B51" s="124">
        <v>5062</v>
      </c>
      <c r="C51" s="117" t="s">
        <v>162</v>
      </c>
      <c r="D51" s="138">
        <v>1050000</v>
      </c>
      <c r="E51" s="138">
        <v>-1050000</v>
      </c>
      <c r="F51" s="126">
        <f t="shared" si="4"/>
        <v>0</v>
      </c>
      <c r="G51" s="42"/>
      <c r="H51" s="2"/>
    </row>
    <row r="52" spans="1:8" ht="59.25" thickBot="1" x14ac:dyDescent="0.25">
      <c r="A52" s="101" t="s">
        <v>73</v>
      </c>
      <c r="B52" s="89"/>
      <c r="C52" s="89" t="s">
        <v>72</v>
      </c>
      <c r="D52" s="87">
        <f>D53</f>
        <v>2089909602.05</v>
      </c>
      <c r="E52" s="87">
        <f>E53</f>
        <v>-620000</v>
      </c>
      <c r="F52" s="87">
        <f t="shared" ref="F52:F59" si="5">D52+E52</f>
        <v>2089289602.05</v>
      </c>
      <c r="G52" s="42"/>
      <c r="H52" s="2"/>
    </row>
    <row r="53" spans="1:8" ht="58.5" x14ac:dyDescent="0.2">
      <c r="A53" s="105" t="s">
        <v>74</v>
      </c>
      <c r="B53" s="90"/>
      <c r="C53" s="90" t="s">
        <v>72</v>
      </c>
      <c r="D53" s="24">
        <f>2089501780.05+407822</f>
        <v>2089909602.05</v>
      </c>
      <c r="E53" s="24">
        <f>E54+E57+E60+E62+E64+E66</f>
        <v>-620000</v>
      </c>
      <c r="F53" s="24">
        <f t="shared" si="5"/>
        <v>2089289602.05</v>
      </c>
      <c r="G53" s="42"/>
      <c r="H53" s="2"/>
    </row>
    <row r="54" spans="1:8" ht="18.75" x14ac:dyDescent="0.2">
      <c r="A54" s="45" t="s">
        <v>78</v>
      </c>
      <c r="B54" s="66" t="s">
        <v>79</v>
      </c>
      <c r="C54" s="112" t="s">
        <v>80</v>
      </c>
      <c r="D54" s="44">
        <v>662042701.44000006</v>
      </c>
      <c r="E54" s="44">
        <v>-3120000</v>
      </c>
      <c r="F54" s="44">
        <f t="shared" si="5"/>
        <v>658922701.44000006</v>
      </c>
      <c r="G54" s="42"/>
      <c r="H54" s="2"/>
    </row>
    <row r="55" spans="1:8" ht="18.75" x14ac:dyDescent="0.2">
      <c r="A55" s="83"/>
      <c r="B55" s="65"/>
      <c r="C55" s="113" t="s">
        <v>62</v>
      </c>
      <c r="D55" s="51">
        <v>405762560</v>
      </c>
      <c r="E55" s="51">
        <v>3027048</v>
      </c>
      <c r="F55" s="51">
        <f t="shared" si="5"/>
        <v>408789608</v>
      </c>
      <c r="G55" s="42"/>
      <c r="H55" s="2"/>
    </row>
    <row r="56" spans="1:8" ht="33" x14ac:dyDescent="0.2">
      <c r="A56" s="45"/>
      <c r="B56" s="66"/>
      <c r="C56" s="113" t="s">
        <v>50</v>
      </c>
      <c r="D56" s="51">
        <v>81105565</v>
      </c>
      <c r="E56" s="51">
        <v>-7420000</v>
      </c>
      <c r="F56" s="51">
        <f t="shared" si="5"/>
        <v>73685565</v>
      </c>
      <c r="G56" s="42"/>
      <c r="H56" s="2"/>
    </row>
    <row r="57" spans="1:8" ht="131.25" x14ac:dyDescent="0.2">
      <c r="A57" s="45" t="s">
        <v>75</v>
      </c>
      <c r="B57" s="66" t="s">
        <v>76</v>
      </c>
      <c r="C57" s="112" t="s">
        <v>77</v>
      </c>
      <c r="D57" s="44">
        <f>1097943436.16-17878</f>
        <v>1097925558.1600001</v>
      </c>
      <c r="E57" s="44">
        <v>11800000</v>
      </c>
      <c r="F57" s="44">
        <f t="shared" si="5"/>
        <v>1109725558.1600001</v>
      </c>
      <c r="G57" s="42"/>
      <c r="H57" s="2"/>
    </row>
    <row r="58" spans="1:8" ht="18.75" x14ac:dyDescent="0.2">
      <c r="A58" s="83"/>
      <c r="B58" s="65"/>
      <c r="C58" s="113" t="s">
        <v>62</v>
      </c>
      <c r="D58" s="51">
        <v>727190818</v>
      </c>
      <c r="E58" s="51">
        <v>12116571</v>
      </c>
      <c r="F58" s="51">
        <f t="shared" si="5"/>
        <v>739307389</v>
      </c>
      <c r="G58" s="42"/>
      <c r="H58" s="2"/>
    </row>
    <row r="59" spans="1:8" ht="33" x14ac:dyDescent="0.2">
      <c r="A59" s="45"/>
      <c r="B59" s="66"/>
      <c r="C59" s="113" t="s">
        <v>50</v>
      </c>
      <c r="D59" s="51">
        <v>117764451</v>
      </c>
      <c r="E59" s="51">
        <v>-4800000</v>
      </c>
      <c r="F59" s="51">
        <f t="shared" si="5"/>
        <v>112964451</v>
      </c>
      <c r="G59" s="42"/>
      <c r="H59" s="2"/>
    </row>
    <row r="60" spans="1:8" ht="93.75" x14ac:dyDescent="0.2">
      <c r="A60" s="45" t="s">
        <v>122</v>
      </c>
      <c r="B60" s="66" t="s">
        <v>123</v>
      </c>
      <c r="C60" s="112" t="s">
        <v>121</v>
      </c>
      <c r="D60" s="44">
        <v>56899361</v>
      </c>
      <c r="E60" s="44">
        <v>-2200000</v>
      </c>
      <c r="F60" s="44">
        <f t="shared" ref="F60:F64" si="6">D60+E60</f>
        <v>54699361</v>
      </c>
      <c r="G60" s="42"/>
      <c r="H60" s="2"/>
    </row>
    <row r="61" spans="1:8" ht="18.75" x14ac:dyDescent="0.2">
      <c r="A61" s="83"/>
      <c r="B61" s="65"/>
      <c r="C61" s="113" t="s">
        <v>62</v>
      </c>
      <c r="D61" s="51">
        <v>31164280</v>
      </c>
      <c r="E61" s="51">
        <v>-1250000</v>
      </c>
      <c r="F61" s="51">
        <f t="shared" si="6"/>
        <v>29914280</v>
      </c>
      <c r="G61" s="42"/>
      <c r="H61" s="2"/>
    </row>
    <row r="62" spans="1:8" ht="75" x14ac:dyDescent="0.2">
      <c r="A62" s="45" t="s">
        <v>124</v>
      </c>
      <c r="B62" s="66" t="s">
        <v>125</v>
      </c>
      <c r="C62" s="112" t="s">
        <v>126</v>
      </c>
      <c r="D62" s="44">
        <v>114607889.75</v>
      </c>
      <c r="E62" s="44">
        <v>-3800000</v>
      </c>
      <c r="F62" s="44">
        <f t="shared" si="6"/>
        <v>110807889.75</v>
      </c>
      <c r="G62" s="42"/>
      <c r="H62" s="2"/>
    </row>
    <row r="63" spans="1:8" ht="18.75" x14ac:dyDescent="0.2">
      <c r="A63" s="83"/>
      <c r="B63" s="65"/>
      <c r="C63" s="113" t="s">
        <v>62</v>
      </c>
      <c r="D63" s="51">
        <v>69586024</v>
      </c>
      <c r="E63" s="51">
        <v>-3400000</v>
      </c>
      <c r="F63" s="51">
        <f t="shared" si="6"/>
        <v>66186024</v>
      </c>
      <c r="G63" s="42"/>
      <c r="H63" s="2"/>
    </row>
    <row r="64" spans="1:8" ht="37.5" x14ac:dyDescent="0.2">
      <c r="A64" s="45" t="s">
        <v>127</v>
      </c>
      <c r="B64" s="66" t="s">
        <v>128</v>
      </c>
      <c r="C64" s="112" t="s">
        <v>129</v>
      </c>
      <c r="D64" s="44">
        <v>10891972</v>
      </c>
      <c r="E64" s="44">
        <v>300000</v>
      </c>
      <c r="F64" s="44">
        <f t="shared" si="6"/>
        <v>11191972</v>
      </c>
      <c r="G64" s="42"/>
      <c r="H64" s="2"/>
    </row>
    <row r="65" spans="1:8" ht="18.75" x14ac:dyDescent="0.2">
      <c r="A65" s="83"/>
      <c r="B65" s="65"/>
      <c r="C65" s="113" t="s">
        <v>62</v>
      </c>
      <c r="D65" s="51">
        <v>7999853</v>
      </c>
      <c r="E65" s="51">
        <v>235000</v>
      </c>
      <c r="F65" s="51">
        <f t="shared" ref="F65:F67" si="7">D65+E65</f>
        <v>8234853</v>
      </c>
      <c r="G65" s="42"/>
      <c r="H65" s="2"/>
    </row>
    <row r="66" spans="1:8" ht="37.5" x14ac:dyDescent="0.2">
      <c r="A66" s="45" t="s">
        <v>130</v>
      </c>
      <c r="B66" s="66" t="s">
        <v>131</v>
      </c>
      <c r="C66" s="130" t="s">
        <v>132</v>
      </c>
      <c r="D66" s="37">
        <f>D67</f>
        <v>67561697</v>
      </c>
      <c r="E66" s="44">
        <f>E67</f>
        <v>-3600000</v>
      </c>
      <c r="F66" s="44">
        <f t="shared" si="7"/>
        <v>63961697</v>
      </c>
      <c r="G66" s="42"/>
      <c r="H66" s="2"/>
    </row>
    <row r="67" spans="1:8" ht="75" x14ac:dyDescent="0.2">
      <c r="A67" s="83" t="s">
        <v>133</v>
      </c>
      <c r="B67" s="91" t="s">
        <v>134</v>
      </c>
      <c r="C67" s="131" t="s">
        <v>135</v>
      </c>
      <c r="D67" s="43">
        <v>67561697</v>
      </c>
      <c r="E67" s="51">
        <v>-3600000</v>
      </c>
      <c r="F67" s="51">
        <f t="shared" si="7"/>
        <v>63961697</v>
      </c>
      <c r="G67" s="42"/>
      <c r="H67" s="2"/>
    </row>
    <row r="68" spans="1:8" ht="18.75" x14ac:dyDescent="0.2">
      <c r="A68" s="83"/>
      <c r="B68" s="65"/>
      <c r="C68" s="113" t="s">
        <v>62</v>
      </c>
      <c r="D68" s="51">
        <v>37213278</v>
      </c>
      <c r="E68" s="51">
        <v>-2987758</v>
      </c>
      <c r="F68" s="51">
        <f t="shared" ref="F68" si="8">D68+E68</f>
        <v>34225520</v>
      </c>
      <c r="G68" s="42"/>
      <c r="H68" s="2"/>
    </row>
    <row r="69" spans="1:8" ht="58.5" x14ac:dyDescent="0.2">
      <c r="A69" s="106" t="s">
        <v>21</v>
      </c>
      <c r="B69" s="90"/>
      <c r="C69" s="90" t="s">
        <v>20</v>
      </c>
      <c r="D69" s="24">
        <f>D70</f>
        <v>841194697.95000005</v>
      </c>
      <c r="E69" s="24">
        <f>E70</f>
        <v>11548585.26</v>
      </c>
      <c r="F69" s="24">
        <f t="shared" ref="F69:F70" si="9">D69+E69</f>
        <v>852743283.21000004</v>
      </c>
      <c r="G69" s="42"/>
      <c r="H69" s="2"/>
    </row>
    <row r="70" spans="1:8" ht="58.5" x14ac:dyDescent="0.2">
      <c r="A70" s="106" t="s">
        <v>22</v>
      </c>
      <c r="B70" s="90"/>
      <c r="C70" s="90" t="s">
        <v>20</v>
      </c>
      <c r="D70" s="24">
        <f>841091497.95+103200</f>
        <v>841194697.95000005</v>
      </c>
      <c r="E70" s="24">
        <f>E71+E72+E73+E74+E75+E78+E80+E77</f>
        <v>11548585.26</v>
      </c>
      <c r="F70" s="24">
        <f t="shared" si="9"/>
        <v>852743283.21000004</v>
      </c>
      <c r="G70" s="42"/>
      <c r="H70" s="2"/>
    </row>
    <row r="71" spans="1:8" ht="38.450000000000003" customHeight="1" x14ac:dyDescent="0.2">
      <c r="A71" s="45" t="s">
        <v>23</v>
      </c>
      <c r="B71" s="66" t="s">
        <v>24</v>
      </c>
      <c r="C71" s="112" t="s">
        <v>37</v>
      </c>
      <c r="D71" s="44">
        <f>537887989</f>
        <v>537887989</v>
      </c>
      <c r="E71" s="44">
        <v>10508143</v>
      </c>
      <c r="F71" s="44">
        <f>D71+E71</f>
        <v>548396132</v>
      </c>
      <c r="G71" s="42"/>
      <c r="H71" s="2"/>
    </row>
    <row r="72" spans="1:8" ht="51.6" customHeight="1" x14ac:dyDescent="0.2">
      <c r="A72" s="45" t="s">
        <v>25</v>
      </c>
      <c r="B72" s="66" t="s">
        <v>26</v>
      </c>
      <c r="C72" s="112" t="s">
        <v>38</v>
      </c>
      <c r="D72" s="44">
        <v>65846615</v>
      </c>
      <c r="E72" s="44">
        <v>1463076</v>
      </c>
      <c r="F72" s="44">
        <f>D72+E72</f>
        <v>67309691</v>
      </c>
      <c r="G72" s="42"/>
      <c r="H72" s="2"/>
    </row>
    <row r="73" spans="1:8" ht="63.6" customHeight="1" x14ac:dyDescent="0.2">
      <c r="A73" s="45" t="s">
        <v>27</v>
      </c>
      <c r="B73" s="66" t="s">
        <v>28</v>
      </c>
      <c r="C73" s="112" t="s">
        <v>39</v>
      </c>
      <c r="D73" s="44">
        <v>5857038</v>
      </c>
      <c r="E73" s="44">
        <v>108175</v>
      </c>
      <c r="F73" s="44">
        <f>D73+E73</f>
        <v>5965213</v>
      </c>
      <c r="G73" s="42"/>
      <c r="H73" s="2"/>
    </row>
    <row r="74" spans="1:8" ht="37.5" x14ac:dyDescent="0.2">
      <c r="A74" s="45" t="s">
        <v>29</v>
      </c>
      <c r="B74" s="66" t="s">
        <v>30</v>
      </c>
      <c r="C74" s="112" t="s">
        <v>40</v>
      </c>
      <c r="D74" s="44">
        <v>35496079</v>
      </c>
      <c r="E74" s="44">
        <v>59077</v>
      </c>
      <c r="F74" s="44">
        <f t="shared" ref="F74:F80" si="10">D74+E74</f>
        <v>35555156</v>
      </c>
      <c r="G74" s="42"/>
      <c r="H74" s="2"/>
    </row>
    <row r="75" spans="1:8" ht="37.5" x14ac:dyDescent="0.2">
      <c r="A75" s="45" t="s">
        <v>180</v>
      </c>
      <c r="B75" s="66" t="s">
        <v>182</v>
      </c>
      <c r="C75" s="112" t="s">
        <v>184</v>
      </c>
      <c r="D75" s="44">
        <v>138501545.21000001</v>
      </c>
      <c r="E75" s="44">
        <f>E76</f>
        <v>919953</v>
      </c>
      <c r="F75" s="44">
        <f t="shared" ref="F75" si="11">D75+E75</f>
        <v>139421498.21000001</v>
      </c>
      <c r="G75" s="42"/>
      <c r="H75" s="2"/>
    </row>
    <row r="76" spans="1:8" ht="75" x14ac:dyDescent="0.2">
      <c r="A76" s="83" t="s">
        <v>181</v>
      </c>
      <c r="B76" s="65" t="s">
        <v>183</v>
      </c>
      <c r="C76" s="131" t="s">
        <v>185</v>
      </c>
      <c r="D76" s="43">
        <v>138501545.21000001</v>
      </c>
      <c r="E76" s="51">
        <v>919953</v>
      </c>
      <c r="F76" s="51">
        <f>D76+E76</f>
        <v>139421498.21000001</v>
      </c>
      <c r="G76" s="42"/>
      <c r="H76" s="2"/>
    </row>
    <row r="77" spans="1:8" ht="56.25" x14ac:dyDescent="0.2">
      <c r="A77" s="45" t="s">
        <v>31</v>
      </c>
      <c r="B77" s="66" t="s">
        <v>32</v>
      </c>
      <c r="C77" s="112" t="s">
        <v>41</v>
      </c>
      <c r="D77" s="44">
        <v>2197200</v>
      </c>
      <c r="E77" s="44">
        <v>90000</v>
      </c>
      <c r="F77" s="44">
        <f>D77+E77</f>
        <v>2287200</v>
      </c>
      <c r="G77" s="42"/>
      <c r="H77" s="2"/>
    </row>
    <row r="78" spans="1:8" ht="37.5" x14ac:dyDescent="0.2">
      <c r="A78" s="45" t="s">
        <v>186</v>
      </c>
      <c r="B78" s="66" t="s">
        <v>187</v>
      </c>
      <c r="C78" s="112" t="s">
        <v>190</v>
      </c>
      <c r="D78" s="44">
        <v>28496107</v>
      </c>
      <c r="E78" s="44">
        <f>SUM(E79:E79)</f>
        <v>-700000</v>
      </c>
      <c r="F78" s="44">
        <f t="shared" si="10"/>
        <v>27796107</v>
      </c>
      <c r="G78" s="42"/>
      <c r="H78" s="2"/>
    </row>
    <row r="79" spans="1:8" ht="55.9" customHeight="1" x14ac:dyDescent="0.2">
      <c r="A79" s="83" t="s">
        <v>188</v>
      </c>
      <c r="B79" s="65" t="s">
        <v>189</v>
      </c>
      <c r="C79" s="131" t="s">
        <v>191</v>
      </c>
      <c r="D79" s="43">
        <v>14080047</v>
      </c>
      <c r="E79" s="51">
        <v>-700000</v>
      </c>
      <c r="F79" s="51">
        <f>D79+E79</f>
        <v>13380047</v>
      </c>
      <c r="G79" s="42"/>
      <c r="H79" s="2"/>
    </row>
    <row r="80" spans="1:8" ht="36.6" customHeight="1" x14ac:dyDescent="0.2">
      <c r="A80" s="45" t="s">
        <v>36</v>
      </c>
      <c r="B80" s="66" t="s">
        <v>34</v>
      </c>
      <c r="C80" s="112" t="s">
        <v>42</v>
      </c>
      <c r="D80" s="44">
        <f>D81</f>
        <v>11552038.74</v>
      </c>
      <c r="E80" s="44">
        <f>E81</f>
        <v>-899838.74</v>
      </c>
      <c r="F80" s="44">
        <f t="shared" si="10"/>
        <v>10652200</v>
      </c>
      <c r="G80" s="42"/>
      <c r="H80" s="2"/>
    </row>
    <row r="81" spans="1:8" ht="38.450000000000003" customHeight="1" x14ac:dyDescent="0.2">
      <c r="A81" s="83" t="s">
        <v>33</v>
      </c>
      <c r="B81" s="65" t="s">
        <v>35</v>
      </c>
      <c r="C81" s="131" t="s">
        <v>43</v>
      </c>
      <c r="D81" s="43">
        <f>11448838.74+103200</f>
        <v>11552038.74</v>
      </c>
      <c r="E81" s="51">
        <v>-899838.74</v>
      </c>
      <c r="F81" s="51">
        <f>D81+E81</f>
        <v>10652200</v>
      </c>
      <c r="G81" s="42"/>
      <c r="H81" s="2"/>
    </row>
    <row r="82" spans="1:8" ht="58.5" x14ac:dyDescent="0.2">
      <c r="A82" s="106" t="s">
        <v>52</v>
      </c>
      <c r="B82" s="90"/>
      <c r="C82" s="90" t="s">
        <v>51</v>
      </c>
      <c r="D82" s="24">
        <f>D83</f>
        <v>1439832650.8699999</v>
      </c>
      <c r="E82" s="24">
        <f>E83</f>
        <v>0</v>
      </c>
      <c r="F82" s="24">
        <f t="shared" ref="F82:F83" si="12">D82+E82</f>
        <v>1439832650.8699999</v>
      </c>
      <c r="G82" s="42"/>
      <c r="H82" s="2"/>
    </row>
    <row r="83" spans="1:8" ht="58.5" x14ac:dyDescent="0.2">
      <c r="A83" s="106" t="s">
        <v>53</v>
      </c>
      <c r="B83" s="90"/>
      <c r="C83" s="90" t="s">
        <v>51</v>
      </c>
      <c r="D83" s="24">
        <f>1436169507.87+3663143</f>
        <v>1439832650.8699999</v>
      </c>
      <c r="E83" s="24">
        <f>E84+E85</f>
        <v>0</v>
      </c>
      <c r="F83" s="24">
        <f t="shared" si="12"/>
        <v>1439832650.8699999</v>
      </c>
      <c r="G83" s="42"/>
      <c r="H83" s="2"/>
    </row>
    <row r="84" spans="1:8" ht="138" customHeight="1" x14ac:dyDescent="0.2">
      <c r="A84" s="45" t="s">
        <v>118</v>
      </c>
      <c r="B84" s="66" t="s">
        <v>119</v>
      </c>
      <c r="C84" s="112" t="s">
        <v>117</v>
      </c>
      <c r="D84" s="44">
        <v>75464978</v>
      </c>
      <c r="E84" s="44">
        <v>-463000</v>
      </c>
      <c r="F84" s="44">
        <f>D84+E84</f>
        <v>75001978</v>
      </c>
      <c r="G84" s="42"/>
      <c r="H84" s="2"/>
    </row>
    <row r="85" spans="1:8" ht="27.6" customHeight="1" x14ac:dyDescent="0.2">
      <c r="A85" s="45" t="s">
        <v>56</v>
      </c>
      <c r="B85" s="66" t="s">
        <v>57</v>
      </c>
      <c r="C85" s="112" t="s">
        <v>54</v>
      </c>
      <c r="D85" s="44">
        <f>92025941.65+380983</f>
        <v>92406924.650000006</v>
      </c>
      <c r="E85" s="44">
        <f>SUM(E86:E86)</f>
        <v>463000</v>
      </c>
      <c r="F85" s="44">
        <f>D85+E85</f>
        <v>92869924.650000006</v>
      </c>
      <c r="G85" s="42"/>
      <c r="H85" s="2"/>
    </row>
    <row r="86" spans="1:8" ht="56.25" customHeight="1" thickBot="1" x14ac:dyDescent="0.25">
      <c r="A86" s="104" t="s">
        <v>59</v>
      </c>
      <c r="B86" s="92" t="s">
        <v>58</v>
      </c>
      <c r="C86" s="132" t="s">
        <v>55</v>
      </c>
      <c r="D86" s="126">
        <f>81759202.65+380983</f>
        <v>82140185.650000006</v>
      </c>
      <c r="E86" s="85">
        <v>463000</v>
      </c>
      <c r="F86" s="85">
        <f>D86+E86</f>
        <v>82603185.650000006</v>
      </c>
      <c r="G86" s="42"/>
      <c r="H86" s="2"/>
    </row>
    <row r="87" spans="1:8" ht="59.25" thickBot="1" x14ac:dyDescent="0.25">
      <c r="A87" s="101" t="s">
        <v>60</v>
      </c>
      <c r="B87" s="89"/>
      <c r="C87" s="89" t="s">
        <v>120</v>
      </c>
      <c r="D87" s="87">
        <f>D88</f>
        <v>9790796</v>
      </c>
      <c r="E87" s="87">
        <f>E88</f>
        <v>2104244</v>
      </c>
      <c r="F87" s="87">
        <f t="shared" ref="F87:F88" si="13">D87+E87</f>
        <v>11895040</v>
      </c>
      <c r="G87" s="42"/>
      <c r="H87" s="2"/>
    </row>
    <row r="88" spans="1:8" ht="59.25" thickBot="1" x14ac:dyDescent="0.25">
      <c r="A88" s="101" t="s">
        <v>61</v>
      </c>
      <c r="B88" s="89"/>
      <c r="C88" s="89" t="s">
        <v>120</v>
      </c>
      <c r="D88" s="87">
        <v>9790796</v>
      </c>
      <c r="E88" s="87">
        <f>E89+E92+E94+E97</f>
        <v>2104244</v>
      </c>
      <c r="F88" s="87">
        <f t="shared" si="13"/>
        <v>11895040</v>
      </c>
      <c r="G88" s="42"/>
      <c r="H88" s="2"/>
    </row>
    <row r="89" spans="1:8" ht="27.6" customHeight="1" x14ac:dyDescent="0.2">
      <c r="A89" s="46" t="s">
        <v>163</v>
      </c>
      <c r="B89" s="119">
        <v>5010</v>
      </c>
      <c r="C89" s="128" t="s">
        <v>144</v>
      </c>
      <c r="D89" s="135">
        <f>D90+D91</f>
        <v>0</v>
      </c>
      <c r="E89" s="135">
        <f>E90+E91</f>
        <v>657155</v>
      </c>
      <c r="F89" s="51">
        <f>D89+E89</f>
        <v>657155</v>
      </c>
      <c r="G89" s="42"/>
      <c r="H89" s="2"/>
    </row>
    <row r="90" spans="1:8" ht="54.6" customHeight="1" x14ac:dyDescent="0.2">
      <c r="A90" s="83" t="s">
        <v>164</v>
      </c>
      <c r="B90" s="120">
        <v>5011</v>
      </c>
      <c r="C90" s="113" t="s">
        <v>146</v>
      </c>
      <c r="D90" s="136">
        <v>0</v>
      </c>
      <c r="E90" s="136">
        <v>568335</v>
      </c>
      <c r="F90" s="43">
        <f>D90+E90</f>
        <v>568335</v>
      </c>
      <c r="G90" s="42"/>
      <c r="H90" s="2"/>
    </row>
    <row r="91" spans="1:8" ht="49.5" x14ac:dyDescent="0.2">
      <c r="A91" s="102" t="s">
        <v>165</v>
      </c>
      <c r="B91" s="121">
        <v>5012</v>
      </c>
      <c r="C91" s="113" t="s">
        <v>148</v>
      </c>
      <c r="D91" s="136">
        <v>0</v>
      </c>
      <c r="E91" s="136">
        <v>88820</v>
      </c>
      <c r="F91" s="136">
        <f>D91+E91</f>
        <v>88820</v>
      </c>
      <c r="G91" s="42"/>
      <c r="H91" s="2"/>
    </row>
    <row r="92" spans="1:8" ht="49.5" x14ac:dyDescent="0.2">
      <c r="A92" s="103" t="s">
        <v>166</v>
      </c>
      <c r="B92" s="122">
        <v>5020</v>
      </c>
      <c r="C92" s="129" t="s">
        <v>150</v>
      </c>
      <c r="D92" s="137">
        <f>D93</f>
        <v>0</v>
      </c>
      <c r="E92" s="137">
        <f>E93</f>
        <v>143200</v>
      </c>
      <c r="F92" s="137">
        <f>F93</f>
        <v>143200</v>
      </c>
      <c r="G92" s="42"/>
      <c r="H92" s="2"/>
    </row>
    <row r="93" spans="1:8" ht="49.5" x14ac:dyDescent="0.2">
      <c r="A93" s="102" t="s">
        <v>167</v>
      </c>
      <c r="B93" s="121">
        <v>5021</v>
      </c>
      <c r="C93" s="113" t="s">
        <v>152</v>
      </c>
      <c r="D93" s="136">
        <v>0</v>
      </c>
      <c r="E93" s="136">
        <v>143200</v>
      </c>
      <c r="F93" s="136">
        <f>D93+E93</f>
        <v>143200</v>
      </c>
      <c r="G93" s="42"/>
      <c r="H93" s="2"/>
    </row>
    <row r="94" spans="1:8" ht="38.450000000000003" customHeight="1" x14ac:dyDescent="0.2">
      <c r="A94" s="103" t="s">
        <v>168</v>
      </c>
      <c r="B94" s="122">
        <v>5050</v>
      </c>
      <c r="C94" s="129" t="s">
        <v>154</v>
      </c>
      <c r="D94" s="137">
        <f>D95+D96</f>
        <v>0</v>
      </c>
      <c r="E94" s="137">
        <f>E95+E96</f>
        <v>253889</v>
      </c>
      <c r="F94" s="137">
        <f>F95+F96</f>
        <v>253889</v>
      </c>
      <c r="G94" s="42"/>
      <c r="H94" s="2"/>
    </row>
    <row r="95" spans="1:8" ht="99" x14ac:dyDescent="0.2">
      <c r="A95" s="102" t="s">
        <v>169</v>
      </c>
      <c r="B95" s="121">
        <v>5051</v>
      </c>
      <c r="C95" s="113" t="s">
        <v>156</v>
      </c>
      <c r="D95" s="136">
        <v>0</v>
      </c>
      <c r="E95" s="136">
        <v>56200</v>
      </c>
      <c r="F95" s="136">
        <f>D95+E95</f>
        <v>56200</v>
      </c>
      <c r="G95" s="42"/>
      <c r="H95" s="2"/>
    </row>
    <row r="96" spans="1:8" ht="82.5" x14ac:dyDescent="0.2">
      <c r="A96" s="83" t="s">
        <v>170</v>
      </c>
      <c r="B96" s="120">
        <v>5053</v>
      </c>
      <c r="C96" s="113" t="s">
        <v>158</v>
      </c>
      <c r="D96" s="136">
        <v>0</v>
      </c>
      <c r="E96" s="136">
        <v>197689</v>
      </c>
      <c r="F96" s="43">
        <f>D96+E96</f>
        <v>197689</v>
      </c>
      <c r="G96" s="42"/>
      <c r="H96" s="2"/>
    </row>
    <row r="97" spans="1:8" ht="33" x14ac:dyDescent="0.2">
      <c r="A97" s="45" t="s">
        <v>171</v>
      </c>
      <c r="B97" s="123">
        <v>5060</v>
      </c>
      <c r="C97" s="129" t="s">
        <v>160</v>
      </c>
      <c r="D97" s="137">
        <f>D98</f>
        <v>0</v>
      </c>
      <c r="E97" s="137">
        <f>E98</f>
        <v>1050000</v>
      </c>
      <c r="F97" s="43">
        <f>D97+E97</f>
        <v>1050000</v>
      </c>
      <c r="G97" s="42"/>
      <c r="H97" s="2"/>
    </row>
    <row r="98" spans="1:8" ht="66.75" thickBot="1" x14ac:dyDescent="0.25">
      <c r="A98" s="107" t="s">
        <v>172</v>
      </c>
      <c r="B98" s="125">
        <v>5062</v>
      </c>
      <c r="C98" s="115" t="s">
        <v>162</v>
      </c>
      <c r="D98" s="139">
        <v>0</v>
      </c>
      <c r="E98" s="139">
        <v>1050000</v>
      </c>
      <c r="F98" s="140">
        <f>D98+E98</f>
        <v>1050000</v>
      </c>
      <c r="G98" s="42"/>
      <c r="H98" s="2"/>
    </row>
    <row r="99" spans="1:8" ht="78.75" thickBot="1" x14ac:dyDescent="0.25">
      <c r="A99" s="149" t="s">
        <v>192</v>
      </c>
      <c r="B99" s="145"/>
      <c r="C99" s="145" t="s">
        <v>193</v>
      </c>
      <c r="D99" s="144">
        <f>D100</f>
        <v>487245573.89999998</v>
      </c>
      <c r="E99" s="144">
        <f>E100</f>
        <v>5918600</v>
      </c>
      <c r="F99" s="144">
        <f t="shared" ref="F99:F100" si="14">D99+E99</f>
        <v>493164173.89999998</v>
      </c>
      <c r="G99" s="42"/>
      <c r="H99" s="2"/>
    </row>
    <row r="100" spans="1:8" ht="78.75" thickBot="1" x14ac:dyDescent="0.25">
      <c r="A100" s="101" t="s">
        <v>194</v>
      </c>
      <c r="B100" s="89"/>
      <c r="C100" s="89" t="s">
        <v>193</v>
      </c>
      <c r="D100" s="87">
        <f>486929956.9+315617</f>
        <v>487245573.89999998</v>
      </c>
      <c r="E100" s="87">
        <f>E101+E103</f>
        <v>5918600</v>
      </c>
      <c r="F100" s="87">
        <f t="shared" si="14"/>
        <v>493164173.89999998</v>
      </c>
      <c r="G100" s="42"/>
      <c r="H100" s="2"/>
    </row>
    <row r="101" spans="1:8" ht="56.25" x14ac:dyDescent="0.2">
      <c r="A101" s="46" t="s">
        <v>195</v>
      </c>
      <c r="B101" s="66" t="s">
        <v>196</v>
      </c>
      <c r="C101" s="112" t="s">
        <v>197</v>
      </c>
      <c r="D101" s="44">
        <v>67033180.899999999</v>
      </c>
      <c r="E101" s="44">
        <f>E102</f>
        <v>5778600</v>
      </c>
      <c r="F101" s="44">
        <f>D101+E101</f>
        <v>72811780.900000006</v>
      </c>
      <c r="G101" s="42"/>
      <c r="H101" s="2"/>
    </row>
    <row r="102" spans="1:8" ht="57" thickBot="1" x14ac:dyDescent="0.25">
      <c r="A102" s="104" t="s">
        <v>198</v>
      </c>
      <c r="B102" s="92" t="s">
        <v>199</v>
      </c>
      <c r="C102" s="151" t="s">
        <v>200</v>
      </c>
      <c r="D102" s="85">
        <v>46000000</v>
      </c>
      <c r="E102" s="85">
        <v>5778600</v>
      </c>
      <c r="F102" s="85">
        <f>D102+E102</f>
        <v>51778600</v>
      </c>
      <c r="G102" s="42"/>
      <c r="H102" s="2"/>
    </row>
    <row r="103" spans="1:8" ht="37.5" x14ac:dyDescent="0.2">
      <c r="A103" s="46" t="s">
        <v>204</v>
      </c>
      <c r="B103" s="66" t="s">
        <v>205</v>
      </c>
      <c r="C103" s="112" t="s">
        <v>206</v>
      </c>
      <c r="D103" s="44">
        <f>D104</f>
        <v>0</v>
      </c>
      <c r="E103" s="44">
        <f>E104</f>
        <v>140000</v>
      </c>
      <c r="F103" s="44">
        <f>D103+E103</f>
        <v>140000</v>
      </c>
      <c r="G103" s="42"/>
      <c r="H103" s="2"/>
    </row>
    <row r="104" spans="1:8" ht="38.25" thickBot="1" x14ac:dyDescent="0.25">
      <c r="A104" s="166" t="s">
        <v>214</v>
      </c>
      <c r="B104" s="92" t="s">
        <v>215</v>
      </c>
      <c r="C104" s="151" t="s">
        <v>213</v>
      </c>
      <c r="D104" s="85">
        <v>0</v>
      </c>
      <c r="E104" s="85">
        <v>140000</v>
      </c>
      <c r="F104" s="85">
        <f>D104+E104</f>
        <v>140000</v>
      </c>
      <c r="G104" s="42"/>
      <c r="H104" s="2"/>
    </row>
    <row r="105" spans="1:8" ht="59.25" thickBot="1" x14ac:dyDescent="0.25">
      <c r="A105" s="101" t="s">
        <v>63</v>
      </c>
      <c r="B105" s="89"/>
      <c r="C105" s="89" t="s">
        <v>65</v>
      </c>
      <c r="D105" s="87">
        <f>D106</f>
        <v>277971000</v>
      </c>
      <c r="E105" s="87">
        <f>E106</f>
        <v>6499000</v>
      </c>
      <c r="F105" s="87">
        <f t="shared" ref="F105:F108" si="15">D105+E105</f>
        <v>284470000</v>
      </c>
      <c r="G105" s="42"/>
      <c r="H105" s="2"/>
    </row>
    <row r="106" spans="1:8" ht="59.25" thickBot="1" x14ac:dyDescent="0.25">
      <c r="A106" s="101" t="s">
        <v>64</v>
      </c>
      <c r="B106" s="89"/>
      <c r="C106" s="89" t="s">
        <v>65</v>
      </c>
      <c r="D106" s="87">
        <v>277971000</v>
      </c>
      <c r="E106" s="87">
        <f>E109+E107</f>
        <v>6499000</v>
      </c>
      <c r="F106" s="87">
        <f t="shared" si="15"/>
        <v>284470000</v>
      </c>
      <c r="G106" s="42"/>
      <c r="H106" s="2"/>
    </row>
    <row r="107" spans="1:8" ht="56.25" x14ac:dyDescent="0.2">
      <c r="A107" s="46" t="s">
        <v>68</v>
      </c>
      <c r="B107" s="66" t="s">
        <v>69</v>
      </c>
      <c r="C107" s="112" t="s">
        <v>66</v>
      </c>
      <c r="D107" s="44">
        <f>D108</f>
        <v>259808500</v>
      </c>
      <c r="E107" s="44">
        <f>E108</f>
        <v>4099000</v>
      </c>
      <c r="F107" s="44">
        <f t="shared" si="15"/>
        <v>263907500</v>
      </c>
      <c r="G107" s="42"/>
      <c r="H107" s="2"/>
    </row>
    <row r="108" spans="1:8" ht="37.5" x14ac:dyDescent="0.2">
      <c r="A108" s="83" t="s">
        <v>71</v>
      </c>
      <c r="B108" s="65" t="s">
        <v>70</v>
      </c>
      <c r="C108" s="131" t="s">
        <v>67</v>
      </c>
      <c r="D108" s="43">
        <v>259808500</v>
      </c>
      <c r="E108" s="51">
        <v>4099000</v>
      </c>
      <c r="F108" s="43">
        <f t="shared" si="15"/>
        <v>263907500</v>
      </c>
      <c r="G108" s="42"/>
      <c r="H108" s="2"/>
    </row>
    <row r="109" spans="1:8" ht="42" customHeight="1" thickBot="1" x14ac:dyDescent="0.25">
      <c r="A109" s="108" t="s">
        <v>114</v>
      </c>
      <c r="B109" s="93" t="s">
        <v>115</v>
      </c>
      <c r="C109" s="114" t="s">
        <v>113</v>
      </c>
      <c r="D109" s="86">
        <v>7750000</v>
      </c>
      <c r="E109" s="133">
        <v>2400000</v>
      </c>
      <c r="F109" s="86">
        <f t="shared" ref="F109" si="16">D109+E109</f>
        <v>10150000</v>
      </c>
      <c r="G109" s="42"/>
      <c r="H109" s="2"/>
    </row>
    <row r="110" spans="1:8" ht="37.9" customHeight="1" x14ac:dyDescent="0.3">
      <c r="A110" s="55"/>
      <c r="B110" s="56"/>
      <c r="C110" s="32" t="s">
        <v>8</v>
      </c>
      <c r="D110" s="63">
        <f>810789501.98+4737878+404528.64</f>
        <v>815931908.62</v>
      </c>
      <c r="E110" s="63">
        <f>E112+E141+E122+E130</f>
        <v>-24046185.259999998</v>
      </c>
      <c r="F110" s="63">
        <f t="shared" ref="F110:F111" si="17">D110+E110</f>
        <v>791885723.36000001</v>
      </c>
      <c r="G110" s="7"/>
      <c r="H110" s="50"/>
    </row>
    <row r="111" spans="1:8" ht="25.5" customHeight="1" thickBot="1" x14ac:dyDescent="0.35">
      <c r="A111" s="57"/>
      <c r="B111" s="58"/>
      <c r="C111" s="33" t="s">
        <v>6</v>
      </c>
      <c r="D111" s="23">
        <f>551950042.84+4737878</f>
        <v>556687920.84000003</v>
      </c>
      <c r="E111" s="23">
        <f>E114+E143+E124+E132</f>
        <v>-24046185.259999998</v>
      </c>
      <c r="F111" s="23">
        <f t="shared" si="17"/>
        <v>532641735.58000004</v>
      </c>
      <c r="G111" s="7"/>
      <c r="H111" s="2"/>
    </row>
    <row r="112" spans="1:8" ht="59.25" thickBot="1" x14ac:dyDescent="0.25">
      <c r="A112" s="101" t="s">
        <v>73</v>
      </c>
      <c r="B112" s="89"/>
      <c r="C112" s="89" t="s">
        <v>72</v>
      </c>
      <c r="D112" s="87">
        <f>D113</f>
        <v>173474410.93000001</v>
      </c>
      <c r="E112" s="87">
        <f>E113</f>
        <v>620000</v>
      </c>
      <c r="F112" s="87">
        <f t="shared" ref="F112:F113" si="18">D112+E112</f>
        <v>174094410.93000001</v>
      </c>
      <c r="G112" s="7"/>
      <c r="H112" s="2"/>
    </row>
    <row r="113" spans="1:8" ht="59.25" thickBot="1" x14ac:dyDescent="0.25">
      <c r="A113" s="101" t="s">
        <v>74</v>
      </c>
      <c r="B113" s="89"/>
      <c r="C113" s="89" t="s">
        <v>72</v>
      </c>
      <c r="D113" s="87">
        <f>168456532.93+5017878</f>
        <v>173474410.93000001</v>
      </c>
      <c r="E113" s="87">
        <f>E115+E117+E119</f>
        <v>620000</v>
      </c>
      <c r="F113" s="87">
        <f t="shared" si="18"/>
        <v>174094410.93000001</v>
      </c>
      <c r="G113" s="7"/>
      <c r="H113" s="2"/>
    </row>
    <row r="114" spans="1:8" ht="25.5" customHeight="1" thickBot="1" x14ac:dyDescent="0.25">
      <c r="A114" s="109"/>
      <c r="B114" s="94"/>
      <c r="C114" s="94" t="s">
        <v>6</v>
      </c>
      <c r="D114" s="88">
        <f>78321247.93+5017878</f>
        <v>83339125.930000007</v>
      </c>
      <c r="E114" s="88">
        <f>E116+E118+E121</f>
        <v>620000</v>
      </c>
      <c r="F114" s="88">
        <f t="shared" ref="F114:F123" si="19">D114+E114</f>
        <v>83959125.930000007</v>
      </c>
      <c r="G114" s="7"/>
      <c r="H114" s="2"/>
    </row>
    <row r="115" spans="1:8" ht="25.5" customHeight="1" x14ac:dyDescent="0.2">
      <c r="A115" s="46" t="s">
        <v>78</v>
      </c>
      <c r="B115" s="66" t="s">
        <v>79</v>
      </c>
      <c r="C115" s="112" t="s">
        <v>80</v>
      </c>
      <c r="D115" s="44">
        <v>42825708</v>
      </c>
      <c r="E115" s="44">
        <f>E116</f>
        <v>5000</v>
      </c>
      <c r="F115" s="44">
        <f t="shared" ref="F115:F116" si="20">D115+E115</f>
        <v>42830708</v>
      </c>
      <c r="G115" s="7"/>
      <c r="H115" s="2"/>
    </row>
    <row r="116" spans="1:8" ht="25.5" customHeight="1" x14ac:dyDescent="0.2">
      <c r="A116" s="110"/>
      <c r="B116" s="95"/>
      <c r="C116" s="113" t="s">
        <v>6</v>
      </c>
      <c r="D116" s="51">
        <v>1129990</v>
      </c>
      <c r="E116" s="51">
        <v>5000</v>
      </c>
      <c r="F116" s="51">
        <f t="shared" si="20"/>
        <v>1134990</v>
      </c>
      <c r="G116" s="7"/>
      <c r="H116" s="2"/>
    </row>
    <row r="117" spans="1:8" ht="109.15" customHeight="1" x14ac:dyDescent="0.2">
      <c r="A117" s="45" t="s">
        <v>75</v>
      </c>
      <c r="B117" s="66" t="s">
        <v>76</v>
      </c>
      <c r="C117" s="112" t="s">
        <v>77</v>
      </c>
      <c r="D117" s="37">
        <f>57694382+17878</f>
        <v>57712260</v>
      </c>
      <c r="E117" s="37">
        <f>E118</f>
        <v>-5000</v>
      </c>
      <c r="F117" s="37">
        <f t="shared" si="19"/>
        <v>57707260</v>
      </c>
      <c r="G117" s="7"/>
      <c r="H117" s="2"/>
    </row>
    <row r="118" spans="1:8" ht="25.5" customHeight="1" x14ac:dyDescent="0.2">
      <c r="A118" s="110"/>
      <c r="B118" s="95"/>
      <c r="C118" s="113" t="s">
        <v>6</v>
      </c>
      <c r="D118" s="51">
        <f>21647958+17878</f>
        <v>21665836</v>
      </c>
      <c r="E118" s="51">
        <v>-5000</v>
      </c>
      <c r="F118" s="51">
        <f t="shared" si="19"/>
        <v>21660836</v>
      </c>
      <c r="G118" s="7"/>
      <c r="H118" s="2"/>
    </row>
    <row r="119" spans="1:8" ht="37.5" x14ac:dyDescent="0.2">
      <c r="A119" s="45" t="s">
        <v>136</v>
      </c>
      <c r="B119" s="96">
        <v>1160</v>
      </c>
      <c r="C119" s="130" t="s">
        <v>137</v>
      </c>
      <c r="D119" s="37">
        <f>26389745.29</f>
        <v>26389745.289999999</v>
      </c>
      <c r="E119" s="44">
        <f>E120</f>
        <v>620000</v>
      </c>
      <c r="F119" s="44">
        <f t="shared" si="19"/>
        <v>27009745.289999999</v>
      </c>
      <c r="G119" s="7"/>
      <c r="H119" s="2"/>
    </row>
    <row r="120" spans="1:8" ht="36.75" customHeight="1" x14ac:dyDescent="0.2">
      <c r="A120" s="83" t="s">
        <v>138</v>
      </c>
      <c r="B120" s="91" t="s">
        <v>139</v>
      </c>
      <c r="C120" s="131" t="s">
        <v>140</v>
      </c>
      <c r="D120" s="43">
        <v>25873650.289999999</v>
      </c>
      <c r="E120" s="51">
        <v>620000</v>
      </c>
      <c r="F120" s="51">
        <f t="shared" si="19"/>
        <v>26493650.289999999</v>
      </c>
      <c r="G120" s="7"/>
      <c r="H120" s="2"/>
    </row>
    <row r="121" spans="1:8" ht="22.9" customHeight="1" thickBot="1" x14ac:dyDescent="0.25">
      <c r="A121" s="107"/>
      <c r="B121" s="97"/>
      <c r="C121" s="115" t="s">
        <v>6</v>
      </c>
      <c r="D121" s="84">
        <v>25873650.289999999</v>
      </c>
      <c r="E121" s="84">
        <v>620000</v>
      </c>
      <c r="F121" s="84">
        <f t="shared" si="19"/>
        <v>26493650.289999999</v>
      </c>
      <c r="G121" s="7"/>
      <c r="H121" s="2"/>
    </row>
    <row r="122" spans="1:8" ht="59.25" thickBot="1" x14ac:dyDescent="0.25">
      <c r="A122" s="101" t="s">
        <v>21</v>
      </c>
      <c r="B122" s="89"/>
      <c r="C122" s="89" t="s">
        <v>20</v>
      </c>
      <c r="D122" s="87">
        <f>D123</f>
        <v>90705870.540000007</v>
      </c>
      <c r="E122" s="87">
        <f>E123</f>
        <v>-12248585.26</v>
      </c>
      <c r="F122" s="87">
        <f t="shared" si="19"/>
        <v>78457285.280000001</v>
      </c>
      <c r="G122" s="7"/>
      <c r="H122" s="2"/>
    </row>
    <row r="123" spans="1:8" ht="59.25" thickBot="1" x14ac:dyDescent="0.25">
      <c r="A123" s="141" t="s">
        <v>22</v>
      </c>
      <c r="B123" s="142"/>
      <c r="C123" s="142" t="s">
        <v>20</v>
      </c>
      <c r="D123" s="143">
        <f>90205870.54+500000</f>
        <v>90705870.540000007</v>
      </c>
      <c r="E123" s="143">
        <f>E125+E127</f>
        <v>-12248585.26</v>
      </c>
      <c r="F123" s="143">
        <f t="shared" si="19"/>
        <v>78457285.280000001</v>
      </c>
      <c r="G123" s="7"/>
      <c r="H123" s="2"/>
    </row>
    <row r="124" spans="1:8" ht="19.5" thickBot="1" x14ac:dyDescent="0.25">
      <c r="A124" s="109"/>
      <c r="B124" s="94"/>
      <c r="C124" s="94" t="s">
        <v>6</v>
      </c>
      <c r="D124" s="88">
        <f>61907135.54+500000</f>
        <v>62407135.539999999</v>
      </c>
      <c r="E124" s="88">
        <f>E126+E129</f>
        <v>-12248585.26</v>
      </c>
      <c r="F124" s="88">
        <f t="shared" ref="F124" si="21">D124+E124</f>
        <v>50158550.280000001</v>
      </c>
      <c r="G124" s="7"/>
      <c r="H124" s="2"/>
    </row>
    <row r="125" spans="1:8" ht="37.5" x14ac:dyDescent="0.2">
      <c r="A125" s="46" t="s">
        <v>23</v>
      </c>
      <c r="B125" s="66" t="s">
        <v>24</v>
      </c>
      <c r="C125" s="112" t="s">
        <v>37</v>
      </c>
      <c r="D125" s="44">
        <f>52028546+500000</f>
        <v>52528546</v>
      </c>
      <c r="E125" s="44">
        <f>E126</f>
        <v>-11248585.26</v>
      </c>
      <c r="F125" s="44">
        <f>D125+E125</f>
        <v>41279960.740000002</v>
      </c>
      <c r="G125" s="7"/>
      <c r="H125" s="2"/>
    </row>
    <row r="126" spans="1:8" ht="22.9" customHeight="1" x14ac:dyDescent="0.2">
      <c r="A126" s="110"/>
      <c r="B126" s="95"/>
      <c r="C126" s="113" t="s">
        <v>6</v>
      </c>
      <c r="D126" s="51">
        <f>41206703+500000</f>
        <v>41706703</v>
      </c>
      <c r="E126" s="51">
        <v>-11248585.26</v>
      </c>
      <c r="F126" s="51">
        <f t="shared" ref="F126:F127" si="22">D126+E126</f>
        <v>30458117.740000002</v>
      </c>
      <c r="G126" s="7"/>
      <c r="H126" s="2"/>
    </row>
    <row r="127" spans="1:8" ht="37.5" x14ac:dyDescent="0.2">
      <c r="A127" s="45" t="s">
        <v>180</v>
      </c>
      <c r="B127" s="66" t="s">
        <v>182</v>
      </c>
      <c r="C127" s="112" t="s">
        <v>184</v>
      </c>
      <c r="D127" s="44">
        <f>D128</f>
        <v>15352015.539999999</v>
      </c>
      <c r="E127" s="44">
        <f>E128</f>
        <v>-1000000</v>
      </c>
      <c r="F127" s="44">
        <f t="shared" si="22"/>
        <v>14352015.539999999</v>
      </c>
      <c r="G127" s="7"/>
      <c r="H127" s="2"/>
    </row>
    <row r="128" spans="1:8" ht="75" x14ac:dyDescent="0.2">
      <c r="A128" s="83" t="s">
        <v>181</v>
      </c>
      <c r="B128" s="65" t="s">
        <v>183</v>
      </c>
      <c r="C128" s="131" t="s">
        <v>185</v>
      </c>
      <c r="D128" s="43">
        <v>15352015.539999999</v>
      </c>
      <c r="E128" s="51">
        <f>E129</f>
        <v>-1000000</v>
      </c>
      <c r="F128" s="51">
        <f>D128+E128</f>
        <v>14352015.539999999</v>
      </c>
      <c r="G128" s="7"/>
      <c r="H128" s="2"/>
    </row>
    <row r="129" spans="1:8" ht="22.9" customHeight="1" x14ac:dyDescent="0.2">
      <c r="A129" s="110"/>
      <c r="B129" s="95"/>
      <c r="C129" s="113" t="s">
        <v>6</v>
      </c>
      <c r="D129" s="51">
        <v>14847632.539999999</v>
      </c>
      <c r="E129" s="51">
        <v>-1000000</v>
      </c>
      <c r="F129" s="51">
        <f t="shared" ref="F129:F132" si="23">D129+E129</f>
        <v>13847632.539999999</v>
      </c>
      <c r="G129" s="7"/>
      <c r="H129" s="2"/>
    </row>
    <row r="130" spans="1:8" ht="78" x14ac:dyDescent="0.2">
      <c r="A130" s="106" t="s">
        <v>192</v>
      </c>
      <c r="B130" s="90"/>
      <c r="C130" s="90" t="s">
        <v>193</v>
      </c>
      <c r="D130" s="24">
        <f>D131</f>
        <v>311562771.74000001</v>
      </c>
      <c r="E130" s="24">
        <f>E131</f>
        <v>-5918600</v>
      </c>
      <c r="F130" s="24">
        <f t="shared" si="23"/>
        <v>305644171.74000001</v>
      </c>
      <c r="G130" s="7"/>
      <c r="H130" s="2"/>
    </row>
    <row r="131" spans="1:8" ht="78" x14ac:dyDescent="0.2">
      <c r="A131" s="106" t="s">
        <v>194</v>
      </c>
      <c r="B131" s="90"/>
      <c r="C131" s="90" t="s">
        <v>193</v>
      </c>
      <c r="D131" s="24">
        <f>311158243.1+404528.64</f>
        <v>311562771.74000001</v>
      </c>
      <c r="E131" s="24">
        <f>E139+E133+E136</f>
        <v>-5918600</v>
      </c>
      <c r="F131" s="24">
        <f t="shared" si="23"/>
        <v>305644171.74000001</v>
      </c>
      <c r="G131" s="7"/>
      <c r="H131" s="2"/>
    </row>
    <row r="132" spans="1:8" ht="22.9" customHeight="1" x14ac:dyDescent="0.2">
      <c r="A132" s="150"/>
      <c r="B132" s="146"/>
      <c r="C132" s="116" t="s">
        <v>6</v>
      </c>
      <c r="D132" s="38">
        <f>230991467.1</f>
        <v>230991467.09999999</v>
      </c>
      <c r="E132" s="38">
        <f>E140+E138+E135</f>
        <v>-5918600</v>
      </c>
      <c r="F132" s="38">
        <f t="shared" si="23"/>
        <v>225072867.09999999</v>
      </c>
      <c r="G132" s="7"/>
      <c r="H132" s="2"/>
    </row>
    <row r="133" spans="1:8" ht="56.25" x14ac:dyDescent="0.2">
      <c r="A133" s="45" t="s">
        <v>195</v>
      </c>
      <c r="B133" s="66" t="s">
        <v>196</v>
      </c>
      <c r="C133" s="112" t="s">
        <v>197</v>
      </c>
      <c r="D133" s="44">
        <v>106158174.25</v>
      </c>
      <c r="E133" s="44">
        <f>E134</f>
        <v>-2140000</v>
      </c>
      <c r="F133" s="44">
        <f>D133+E133</f>
        <v>104018174.25</v>
      </c>
      <c r="G133" s="7"/>
      <c r="H133" s="2"/>
    </row>
    <row r="134" spans="1:8" ht="52.5" customHeight="1" x14ac:dyDescent="0.2">
      <c r="A134" s="83" t="s">
        <v>210</v>
      </c>
      <c r="B134" s="65" t="s">
        <v>211</v>
      </c>
      <c r="C134" s="164" t="s">
        <v>212</v>
      </c>
      <c r="D134" s="51">
        <v>28068354.149999999</v>
      </c>
      <c r="E134" s="51">
        <f>E135</f>
        <v>-2140000</v>
      </c>
      <c r="F134" s="51">
        <f>D134+E134</f>
        <v>25928354.149999999</v>
      </c>
      <c r="G134" s="7"/>
      <c r="H134" s="2"/>
    </row>
    <row r="135" spans="1:8" ht="22.9" customHeight="1" x14ac:dyDescent="0.2">
      <c r="A135" s="59"/>
      <c r="B135" s="165"/>
      <c r="C135" s="113" t="s">
        <v>6</v>
      </c>
      <c r="D135" s="43">
        <v>26018354.149999999</v>
      </c>
      <c r="E135" s="43">
        <f>-2000000-140000</f>
        <v>-2140000</v>
      </c>
      <c r="F135" s="43">
        <f t="shared" ref="F135" si="24">D135+E135</f>
        <v>23878354.149999999</v>
      </c>
      <c r="G135" s="7"/>
      <c r="H135" s="2"/>
    </row>
    <row r="136" spans="1:8" ht="37.5" x14ac:dyDescent="0.2">
      <c r="A136" s="45" t="s">
        <v>204</v>
      </c>
      <c r="B136" s="66" t="s">
        <v>205</v>
      </c>
      <c r="C136" s="112" t="s">
        <v>206</v>
      </c>
      <c r="D136" s="37">
        <v>0</v>
      </c>
      <c r="E136" s="44">
        <f>E137</f>
        <v>2000000</v>
      </c>
      <c r="F136" s="37">
        <f t="shared" ref="F136" si="25">D136+E136</f>
        <v>2000000</v>
      </c>
      <c r="G136" s="7"/>
      <c r="H136" s="2"/>
    </row>
    <row r="137" spans="1:8" ht="56.25" x14ac:dyDescent="0.2">
      <c r="A137" s="83" t="s">
        <v>207</v>
      </c>
      <c r="B137" s="65" t="s">
        <v>208</v>
      </c>
      <c r="C137" s="164" t="s">
        <v>209</v>
      </c>
      <c r="D137" s="51">
        <v>0</v>
      </c>
      <c r="E137" s="51">
        <f>E138</f>
        <v>2000000</v>
      </c>
      <c r="F137" s="51">
        <f>D137+E137</f>
        <v>2000000</v>
      </c>
      <c r="G137" s="7"/>
      <c r="H137" s="2"/>
    </row>
    <row r="138" spans="1:8" ht="22.9" customHeight="1" x14ac:dyDescent="0.2">
      <c r="A138" s="59"/>
      <c r="B138" s="165"/>
      <c r="C138" s="113" t="s">
        <v>6</v>
      </c>
      <c r="D138" s="43">
        <v>0</v>
      </c>
      <c r="E138" s="43">
        <v>2000000</v>
      </c>
      <c r="F138" s="43">
        <f t="shared" ref="F138" si="26">D138+E138</f>
        <v>2000000</v>
      </c>
      <c r="G138" s="7"/>
      <c r="H138" s="2"/>
    </row>
    <row r="139" spans="1:8" ht="37.5" x14ac:dyDescent="0.2">
      <c r="A139" s="45" t="s">
        <v>201</v>
      </c>
      <c r="B139" s="66" t="s">
        <v>202</v>
      </c>
      <c r="C139" s="112" t="s">
        <v>203</v>
      </c>
      <c r="D139" s="37">
        <v>17621125.800000001</v>
      </c>
      <c r="E139" s="44">
        <v>-5778600</v>
      </c>
      <c r="F139" s="37">
        <f t="shared" ref="F139:F140" si="27">D139+E139</f>
        <v>11842525.800000001</v>
      </c>
      <c r="G139" s="7"/>
      <c r="H139" s="2"/>
    </row>
    <row r="140" spans="1:8" ht="25.5" customHeight="1" thickBot="1" x14ac:dyDescent="0.25">
      <c r="A140" s="59"/>
      <c r="B140" s="98"/>
      <c r="C140" s="113" t="s">
        <v>6</v>
      </c>
      <c r="D140" s="51">
        <v>17621125.800000001</v>
      </c>
      <c r="E140" s="51">
        <v>-5778600</v>
      </c>
      <c r="F140" s="51">
        <f t="shared" si="27"/>
        <v>11842525.800000001</v>
      </c>
      <c r="G140" s="7"/>
      <c r="H140" s="2"/>
    </row>
    <row r="141" spans="1:8" ht="59.25" thickBot="1" x14ac:dyDescent="0.25">
      <c r="A141" s="101" t="s">
        <v>63</v>
      </c>
      <c r="B141" s="89"/>
      <c r="C141" s="89" t="s">
        <v>65</v>
      </c>
      <c r="D141" s="87">
        <f>D142</f>
        <v>57849000</v>
      </c>
      <c r="E141" s="87">
        <f>E142</f>
        <v>-6499000</v>
      </c>
      <c r="F141" s="87">
        <f t="shared" ref="F141:F148" si="28">D141+E141</f>
        <v>51350000</v>
      </c>
      <c r="G141" s="7"/>
      <c r="H141" s="7"/>
    </row>
    <row r="142" spans="1:8" ht="59.25" thickBot="1" x14ac:dyDescent="0.25">
      <c r="A142" s="101" t="s">
        <v>64</v>
      </c>
      <c r="B142" s="89"/>
      <c r="C142" s="89" t="s">
        <v>65</v>
      </c>
      <c r="D142" s="87">
        <v>57849000</v>
      </c>
      <c r="E142" s="87">
        <f>E148+E144</f>
        <v>-6499000</v>
      </c>
      <c r="F142" s="87">
        <f t="shared" si="28"/>
        <v>51350000</v>
      </c>
      <c r="G142" s="7"/>
      <c r="H142" s="7"/>
    </row>
    <row r="143" spans="1:8" ht="23.45" customHeight="1" x14ac:dyDescent="0.2">
      <c r="A143" s="105"/>
      <c r="B143" s="90"/>
      <c r="C143" s="116" t="s">
        <v>6</v>
      </c>
      <c r="D143" s="24">
        <v>57849000</v>
      </c>
      <c r="E143" s="24">
        <f>E149+E145</f>
        <v>-6499000</v>
      </c>
      <c r="F143" s="38">
        <f t="shared" si="28"/>
        <v>51350000</v>
      </c>
      <c r="G143" s="7"/>
      <c r="H143" s="7"/>
    </row>
    <row r="144" spans="1:8" ht="56.25" x14ac:dyDescent="0.2">
      <c r="A144" s="45" t="s">
        <v>68</v>
      </c>
      <c r="B144" s="66" t="s">
        <v>69</v>
      </c>
      <c r="C144" s="112" t="s">
        <v>66</v>
      </c>
      <c r="D144" s="37">
        <f>D146</f>
        <v>11546000</v>
      </c>
      <c r="E144" s="44">
        <f>E146</f>
        <v>-4099000</v>
      </c>
      <c r="F144" s="37">
        <f t="shared" si="28"/>
        <v>7447000</v>
      </c>
      <c r="G144" s="7"/>
      <c r="H144" s="7"/>
    </row>
    <row r="145" spans="1:12" ht="23.45" customHeight="1" x14ac:dyDescent="0.2">
      <c r="A145" s="59"/>
      <c r="B145" s="98"/>
      <c r="C145" s="113" t="s">
        <v>6</v>
      </c>
      <c r="D145" s="51">
        <f>D147</f>
        <v>11546000</v>
      </c>
      <c r="E145" s="51">
        <f>E147</f>
        <v>-4099000</v>
      </c>
      <c r="F145" s="51">
        <f t="shared" si="28"/>
        <v>7447000</v>
      </c>
      <c r="G145" s="7"/>
      <c r="H145" s="7"/>
    </row>
    <row r="146" spans="1:12" ht="37.5" x14ac:dyDescent="0.2">
      <c r="A146" s="83" t="s">
        <v>71</v>
      </c>
      <c r="B146" s="65" t="s">
        <v>70</v>
      </c>
      <c r="C146" s="131" t="s">
        <v>67</v>
      </c>
      <c r="D146" s="43">
        <f>D147</f>
        <v>11546000</v>
      </c>
      <c r="E146" s="43">
        <f>E147</f>
        <v>-4099000</v>
      </c>
      <c r="F146" s="43">
        <f t="shared" si="28"/>
        <v>7447000</v>
      </c>
      <c r="G146" s="7"/>
      <c r="H146" s="7"/>
    </row>
    <row r="147" spans="1:12" ht="23.45" customHeight="1" x14ac:dyDescent="0.2">
      <c r="A147" s="59"/>
      <c r="B147" s="98"/>
      <c r="C147" s="113" t="s">
        <v>6</v>
      </c>
      <c r="D147" s="51">
        <v>11546000</v>
      </c>
      <c r="E147" s="51">
        <v>-4099000</v>
      </c>
      <c r="F147" s="51">
        <f t="shared" ref="F147" si="29">D147+E147</f>
        <v>7447000</v>
      </c>
      <c r="G147" s="7"/>
      <c r="H147" s="7"/>
    </row>
    <row r="148" spans="1:12" ht="37.5" x14ac:dyDescent="0.2">
      <c r="A148" s="45" t="s">
        <v>116</v>
      </c>
      <c r="B148" s="66" t="s">
        <v>46</v>
      </c>
      <c r="C148" s="112" t="s">
        <v>47</v>
      </c>
      <c r="D148" s="37">
        <v>12520000</v>
      </c>
      <c r="E148" s="44">
        <f>E149</f>
        <v>-2400000</v>
      </c>
      <c r="F148" s="37">
        <f t="shared" si="28"/>
        <v>10120000</v>
      </c>
      <c r="G148" s="7"/>
      <c r="H148" s="7"/>
    </row>
    <row r="149" spans="1:12" ht="23.45" customHeight="1" thickBot="1" x14ac:dyDescent="0.25">
      <c r="A149" s="111"/>
      <c r="B149" s="99"/>
      <c r="C149" s="117" t="s">
        <v>6</v>
      </c>
      <c r="D149" s="85">
        <v>12520000</v>
      </c>
      <c r="E149" s="85">
        <v>-2400000</v>
      </c>
      <c r="F149" s="85">
        <f t="shared" ref="F149" si="30">D149+E149</f>
        <v>10120000</v>
      </c>
      <c r="G149" s="7"/>
      <c r="H149" s="7"/>
    </row>
    <row r="150" spans="1:12" ht="57" thickBot="1" x14ac:dyDescent="0.35">
      <c r="A150" s="53"/>
      <c r="B150" s="54"/>
      <c r="C150" s="31" t="s">
        <v>13</v>
      </c>
      <c r="D150" s="35">
        <f>D39+D110</f>
        <v>7608444300.3900003</v>
      </c>
      <c r="E150" s="35">
        <f>E39+E110</f>
        <v>-700000</v>
      </c>
      <c r="F150" s="35">
        <f t="shared" ref="F150" si="31">D150+E150</f>
        <v>7607744300.3900003</v>
      </c>
      <c r="G150" s="52"/>
      <c r="H150" s="2"/>
      <c r="I150" s="47"/>
    </row>
    <row r="151" spans="1:12" ht="39.75" customHeight="1" thickBot="1" x14ac:dyDescent="0.35">
      <c r="A151" s="53"/>
      <c r="B151" s="54"/>
      <c r="C151" s="31" t="s">
        <v>9</v>
      </c>
      <c r="D151" s="22">
        <f>D152+D153</f>
        <v>-270212089.45000005</v>
      </c>
      <c r="E151" s="22">
        <f>E152+E153</f>
        <v>24046185.259999998</v>
      </c>
      <c r="F151" s="22">
        <f t="shared" ref="F151:F156" si="32">D151+E151</f>
        <v>-246165904.19000006</v>
      </c>
      <c r="G151" s="52"/>
      <c r="H151" s="50"/>
      <c r="I151" s="48"/>
    </row>
    <row r="152" spans="1:12" ht="69.75" hidden="1" customHeight="1" thickBot="1" x14ac:dyDescent="0.35">
      <c r="A152" s="60"/>
      <c r="B152" s="100"/>
      <c r="C152" s="34" t="s">
        <v>18</v>
      </c>
      <c r="D152" s="36">
        <v>235775419.41999999</v>
      </c>
      <c r="E152" s="36"/>
      <c r="F152" s="36">
        <f t="shared" si="32"/>
        <v>235775419.41999999</v>
      </c>
      <c r="G152" s="7"/>
      <c r="H152" s="50"/>
      <c r="I152" s="48"/>
      <c r="J152" s="49"/>
    </row>
    <row r="153" spans="1:12" ht="66.75" thickBot="1" x14ac:dyDescent="0.25">
      <c r="A153" s="61"/>
      <c r="B153" s="62"/>
      <c r="C153" s="34" t="s">
        <v>4</v>
      </c>
      <c r="D153" s="36">
        <f>-D156</f>
        <v>-505987508.87</v>
      </c>
      <c r="E153" s="36">
        <f>-E156</f>
        <v>24046185.259999998</v>
      </c>
      <c r="F153" s="36">
        <f t="shared" si="32"/>
        <v>-481941323.61000001</v>
      </c>
      <c r="G153" s="7"/>
      <c r="H153" s="50"/>
      <c r="I153" s="48"/>
      <c r="J153" s="7"/>
      <c r="K153" s="49"/>
    </row>
    <row r="154" spans="1:12" ht="42" customHeight="1" thickBot="1" x14ac:dyDescent="0.35">
      <c r="A154" s="53"/>
      <c r="B154" s="54"/>
      <c r="C154" s="31" t="s">
        <v>10</v>
      </c>
      <c r="D154" s="22">
        <f>SUM(D155:D156)</f>
        <v>574089197.98000002</v>
      </c>
      <c r="E154" s="22">
        <f>SUM(E155:E156)</f>
        <v>-24046185.259999998</v>
      </c>
      <c r="F154" s="22">
        <f t="shared" si="32"/>
        <v>550043012.72000003</v>
      </c>
      <c r="G154" s="7"/>
      <c r="H154" s="2"/>
      <c r="I154" s="48"/>
      <c r="J154" s="7"/>
      <c r="K154" s="49"/>
    </row>
    <row r="155" spans="1:12" ht="72.75" hidden="1" customHeight="1" thickBot="1" x14ac:dyDescent="0.25">
      <c r="A155" s="61"/>
      <c r="B155" s="62"/>
      <c r="C155" s="34" t="s">
        <v>19</v>
      </c>
      <c r="D155" s="36">
        <v>68101689.109999999</v>
      </c>
      <c r="E155" s="36"/>
      <c r="F155" s="36">
        <f t="shared" si="32"/>
        <v>68101689.109999999</v>
      </c>
      <c r="G155" s="7"/>
      <c r="H155" s="2"/>
      <c r="I155" s="48"/>
      <c r="J155" s="7"/>
      <c r="K155" s="48"/>
    </row>
    <row r="156" spans="1:12" ht="70.150000000000006" customHeight="1" thickBot="1" x14ac:dyDescent="0.25">
      <c r="A156" s="61"/>
      <c r="B156" s="62"/>
      <c r="C156" s="34" t="s">
        <v>5</v>
      </c>
      <c r="D156" s="36">
        <f>506749630.87+17878-780000</f>
        <v>505987508.87</v>
      </c>
      <c r="E156" s="36">
        <f>E111</f>
        <v>-24046185.259999998</v>
      </c>
      <c r="F156" s="36">
        <f t="shared" si="32"/>
        <v>481941323.61000001</v>
      </c>
      <c r="G156" s="7"/>
      <c r="H156" s="2"/>
      <c r="I156" s="49"/>
      <c r="J156" s="11"/>
      <c r="K156" s="49"/>
    </row>
    <row r="157" spans="1:12" ht="27.75" customHeight="1" x14ac:dyDescent="0.2">
      <c r="A157" s="19"/>
      <c r="B157" s="19"/>
      <c r="C157" s="20"/>
      <c r="D157" s="7"/>
      <c r="E157" s="7"/>
      <c r="F157" s="7"/>
      <c r="G157" s="7"/>
      <c r="H157" s="2"/>
      <c r="J157" s="7"/>
      <c r="K157" s="49"/>
    </row>
    <row r="158" spans="1:12" ht="61.9" customHeight="1" x14ac:dyDescent="0.35">
      <c r="A158" s="167" t="s">
        <v>44</v>
      </c>
      <c r="B158" s="167"/>
      <c r="C158" s="167"/>
      <c r="D158" s="64"/>
      <c r="E158" s="41" t="s">
        <v>45</v>
      </c>
      <c r="F158" s="11"/>
      <c r="G158" s="11"/>
      <c r="H158" s="50"/>
      <c r="J158" s="25"/>
      <c r="K158" s="25"/>
      <c r="L158" s="25"/>
    </row>
    <row r="159" spans="1:12" ht="23.25" customHeight="1" x14ac:dyDescent="0.35">
      <c r="A159" s="14"/>
      <c r="B159" s="14"/>
      <c r="C159" s="12"/>
      <c r="D159" s="10"/>
      <c r="E159" s="13"/>
      <c r="F159" s="11"/>
      <c r="G159" s="11"/>
      <c r="H159" s="50"/>
      <c r="J159" s="25"/>
      <c r="K159" s="25"/>
      <c r="L159" s="25"/>
    </row>
    <row r="160" spans="1:12" ht="20.25" x14ac:dyDescent="0.3">
      <c r="A160" s="10"/>
      <c r="B160" s="10"/>
      <c r="E160" s="10"/>
      <c r="F160" s="5"/>
      <c r="G160" s="5"/>
      <c r="H160" s="2"/>
      <c r="J160" s="25"/>
      <c r="K160" s="25"/>
      <c r="L160" s="25"/>
    </row>
    <row r="161" spans="1:11" ht="18.75" x14ac:dyDescent="0.3">
      <c r="A161" s="8"/>
      <c r="B161" s="8"/>
      <c r="C161" s="9"/>
      <c r="D161" s="5"/>
      <c r="E161" s="5"/>
      <c r="F161" s="5"/>
      <c r="G161" s="5"/>
      <c r="H161" s="2"/>
    </row>
    <row r="162" spans="1:11" ht="18.75" x14ac:dyDescent="0.3">
      <c r="A162" s="8"/>
      <c r="B162" s="8"/>
      <c r="C162" s="9"/>
      <c r="D162" s="5"/>
      <c r="E162" s="21"/>
      <c r="F162" s="5"/>
      <c r="G162" s="5"/>
      <c r="H162" s="2"/>
    </row>
    <row r="163" spans="1:11" ht="18.75" x14ac:dyDescent="0.3">
      <c r="A163" s="8"/>
      <c r="B163" s="8"/>
      <c r="C163" s="9"/>
      <c r="D163" s="5"/>
      <c r="E163" s="5"/>
      <c r="F163" s="5"/>
      <c r="G163" s="5"/>
      <c r="H163" s="2"/>
      <c r="I163" s="27"/>
      <c r="J163" s="27"/>
      <c r="K163" s="27"/>
    </row>
    <row r="164" spans="1:11" ht="18.75" x14ac:dyDescent="0.3">
      <c r="A164" s="8"/>
      <c r="B164" s="8"/>
      <c r="C164" s="9"/>
      <c r="D164" s="5"/>
      <c r="E164" s="5"/>
      <c r="F164" s="5"/>
      <c r="G164" s="5"/>
      <c r="H164" s="2"/>
    </row>
    <row r="165" spans="1:11" ht="18.75" x14ac:dyDescent="0.3">
      <c r="A165" s="8"/>
      <c r="B165" s="8"/>
      <c r="C165" s="9"/>
      <c r="D165" s="5"/>
      <c r="E165" s="5"/>
      <c r="F165" s="5"/>
      <c r="G165" s="5"/>
      <c r="H165" s="2"/>
    </row>
    <row r="166" spans="1:11" ht="18.75" x14ac:dyDescent="0.3">
      <c r="A166" s="8"/>
      <c r="B166" s="8"/>
      <c r="C166" s="9"/>
      <c r="D166" s="5"/>
      <c r="E166" s="5"/>
      <c r="F166" s="5"/>
      <c r="G166" s="5"/>
      <c r="H166" s="2"/>
    </row>
    <row r="167" spans="1:11" ht="18.75" x14ac:dyDescent="0.3">
      <c r="A167" s="8"/>
      <c r="B167" s="8"/>
      <c r="C167" s="9"/>
      <c r="D167" s="5"/>
      <c r="E167" s="5"/>
      <c r="F167" s="5"/>
      <c r="G167" s="5"/>
      <c r="H167" s="2"/>
    </row>
    <row r="168" spans="1:11" ht="18.75" x14ac:dyDescent="0.3">
      <c r="A168" s="8"/>
      <c r="B168" s="8"/>
      <c r="C168" s="9"/>
      <c r="D168" s="5"/>
      <c r="E168" s="5"/>
      <c r="F168" s="5"/>
      <c r="G168" s="5"/>
      <c r="H168" s="2"/>
    </row>
    <row r="169" spans="1:11" ht="18.75" x14ac:dyDescent="0.3">
      <c r="A169" s="8"/>
      <c r="B169" s="8"/>
      <c r="C169" s="9"/>
      <c r="D169" s="5"/>
      <c r="E169" s="5"/>
      <c r="F169" s="5"/>
      <c r="G169" s="5"/>
      <c r="H169" s="2"/>
    </row>
    <row r="170" spans="1:11" ht="18.75" x14ac:dyDescent="0.3">
      <c r="A170" s="8"/>
      <c r="B170" s="8"/>
      <c r="C170" s="9"/>
      <c r="D170" s="5"/>
      <c r="E170" s="5"/>
      <c r="F170" s="5"/>
      <c r="G170" s="5"/>
      <c r="H170" s="2"/>
    </row>
    <row r="171" spans="1:11" ht="18.75" x14ac:dyDescent="0.3">
      <c r="A171" s="8"/>
      <c r="B171" s="8"/>
      <c r="C171" s="9"/>
      <c r="D171" s="5"/>
      <c r="E171" s="5"/>
      <c r="F171" s="5"/>
      <c r="G171" s="5"/>
      <c r="H171" s="2"/>
    </row>
    <row r="172" spans="1:11" x14ac:dyDescent="0.2">
      <c r="A172" s="3"/>
      <c r="B172" s="3"/>
      <c r="C172" s="2"/>
      <c r="H172" s="2"/>
    </row>
    <row r="173" spans="1:11" x14ac:dyDescent="0.2">
      <c r="A173" s="3"/>
      <c r="B173" s="3"/>
      <c r="C173" s="2"/>
      <c r="H173" s="2"/>
    </row>
    <row r="174" spans="1:11" x14ac:dyDescent="0.2">
      <c r="A174" s="3"/>
      <c r="B174" s="3"/>
      <c r="C174" s="2"/>
      <c r="H174" s="2"/>
    </row>
    <row r="175" spans="1:11" x14ac:dyDescent="0.2">
      <c r="A175" s="3"/>
      <c r="B175" s="3"/>
      <c r="C175" s="2"/>
      <c r="H175" s="2"/>
    </row>
    <row r="176" spans="1:11" x14ac:dyDescent="0.2">
      <c r="A176" s="3"/>
      <c r="B176" s="3"/>
      <c r="C176" s="2"/>
      <c r="H176" s="2"/>
    </row>
    <row r="177" spans="1:8" x14ac:dyDescent="0.2">
      <c r="A177" s="3"/>
      <c r="B177" s="3"/>
      <c r="C177" s="2"/>
      <c r="H177" s="2"/>
    </row>
    <row r="178" spans="1:8" x14ac:dyDescent="0.2">
      <c r="A178" s="3"/>
      <c r="B178" s="3"/>
      <c r="C178" s="2"/>
      <c r="H178" s="2"/>
    </row>
    <row r="179" spans="1:8" x14ac:dyDescent="0.2">
      <c r="A179" s="3"/>
      <c r="B179" s="3"/>
      <c r="C179" s="2"/>
      <c r="H179" s="2"/>
    </row>
    <row r="180" spans="1:8" x14ac:dyDescent="0.2">
      <c r="A180" s="3"/>
      <c r="B180" s="3"/>
      <c r="C180" s="2"/>
      <c r="H180" s="2"/>
    </row>
    <row r="181" spans="1:8" x14ac:dyDescent="0.2">
      <c r="A181" s="3"/>
      <c r="B181" s="3"/>
      <c r="C181" s="2"/>
      <c r="H181" s="2"/>
    </row>
    <row r="182" spans="1:8" x14ac:dyDescent="0.2">
      <c r="A182" s="3"/>
      <c r="B182" s="3"/>
      <c r="C182" s="2"/>
      <c r="H182" s="2"/>
    </row>
    <row r="183" spans="1:8" x14ac:dyDescent="0.2">
      <c r="A183" s="3"/>
      <c r="B183" s="3"/>
      <c r="C183" s="2"/>
      <c r="H183" s="2"/>
    </row>
    <row r="184" spans="1:8" x14ac:dyDescent="0.2">
      <c r="A184" s="3"/>
      <c r="B184" s="3"/>
      <c r="C184" s="2"/>
      <c r="H184" s="2"/>
    </row>
    <row r="185" spans="1:8" x14ac:dyDescent="0.2">
      <c r="A185" s="3"/>
      <c r="B185" s="3"/>
      <c r="C185" s="2"/>
      <c r="H185" s="2"/>
    </row>
    <row r="186" spans="1:8" x14ac:dyDescent="0.2">
      <c r="A186" s="3"/>
      <c r="B186" s="3"/>
      <c r="C186" s="2"/>
      <c r="H186" s="2"/>
    </row>
    <row r="187" spans="1:8" x14ac:dyDescent="0.2">
      <c r="A187" s="3"/>
      <c r="B187" s="3"/>
      <c r="C187" s="2"/>
      <c r="H187" s="2"/>
    </row>
    <row r="188" spans="1:8" x14ac:dyDescent="0.2">
      <c r="A188" s="3"/>
      <c r="B188" s="3"/>
      <c r="C188" s="2"/>
      <c r="H188" s="2"/>
    </row>
    <row r="189" spans="1:8" x14ac:dyDescent="0.2">
      <c r="A189" s="3"/>
      <c r="B189" s="3"/>
      <c r="C189" s="2"/>
      <c r="H189" s="2"/>
    </row>
    <row r="190" spans="1:8" x14ac:dyDescent="0.2">
      <c r="A190" s="3"/>
      <c r="B190" s="3"/>
      <c r="C190" s="2"/>
      <c r="H190" s="2"/>
    </row>
    <row r="191" spans="1:8" x14ac:dyDescent="0.2">
      <c r="A191" s="3"/>
      <c r="B191" s="3"/>
      <c r="C191" s="2"/>
      <c r="H191" s="2"/>
    </row>
    <row r="192" spans="1:8" x14ac:dyDescent="0.2">
      <c r="A192" s="3"/>
      <c r="B192" s="3"/>
      <c r="C192" s="2"/>
      <c r="H192" s="2"/>
    </row>
    <row r="193" spans="1:8" x14ac:dyDescent="0.2">
      <c r="A193" s="3"/>
      <c r="B193" s="3"/>
      <c r="C193" s="2"/>
      <c r="H193" s="2"/>
    </row>
    <row r="194" spans="1:8" x14ac:dyDescent="0.2">
      <c r="A194" s="3"/>
      <c r="B194" s="3"/>
      <c r="C194" s="2"/>
      <c r="H194" s="2"/>
    </row>
    <row r="195" spans="1:8" x14ac:dyDescent="0.2">
      <c r="A195" s="3"/>
      <c r="B195" s="3"/>
      <c r="C195" s="2"/>
      <c r="H195" s="2"/>
    </row>
    <row r="196" spans="1:8" x14ac:dyDescent="0.2">
      <c r="A196" s="3"/>
      <c r="B196" s="3"/>
      <c r="C196" s="2"/>
      <c r="H196" s="2"/>
    </row>
    <row r="197" spans="1:8" x14ac:dyDescent="0.2">
      <c r="A197" s="3"/>
      <c r="B197" s="3"/>
      <c r="C197" s="2"/>
      <c r="H197" s="2"/>
    </row>
    <row r="198" spans="1:8" x14ac:dyDescent="0.2">
      <c r="A198" s="3"/>
      <c r="B198" s="3"/>
      <c r="C198" s="2"/>
      <c r="H198" s="2"/>
    </row>
    <row r="199" spans="1:8" x14ac:dyDescent="0.2">
      <c r="A199" s="3"/>
      <c r="B199" s="3"/>
      <c r="C199" s="2"/>
      <c r="H199" s="2"/>
    </row>
    <row r="200" spans="1:8" x14ac:dyDescent="0.2">
      <c r="A200" s="3"/>
      <c r="B200" s="3"/>
      <c r="C200" s="2"/>
      <c r="H200" s="2"/>
    </row>
    <row r="201" spans="1:8" x14ac:dyDescent="0.2">
      <c r="A201" s="3"/>
      <c r="B201" s="3"/>
      <c r="C201" s="2"/>
      <c r="H201" s="2"/>
    </row>
    <row r="202" spans="1:8" x14ac:dyDescent="0.2">
      <c r="A202" s="3"/>
      <c r="B202" s="3"/>
      <c r="C202" s="2"/>
    </row>
    <row r="203" spans="1:8" x14ac:dyDescent="0.2">
      <c r="A203" s="3"/>
      <c r="B203" s="3"/>
      <c r="C203" s="2"/>
    </row>
    <row r="204" spans="1:8" x14ac:dyDescent="0.2">
      <c r="A204" s="3"/>
      <c r="B204" s="3"/>
      <c r="C204" s="2"/>
    </row>
    <row r="205" spans="1:8" x14ac:dyDescent="0.2">
      <c r="A205" s="3"/>
      <c r="B205" s="3"/>
      <c r="C205" s="2"/>
    </row>
    <row r="206" spans="1:8" x14ac:dyDescent="0.2">
      <c r="A206" s="3"/>
      <c r="B206" s="3"/>
      <c r="C206" s="2"/>
    </row>
    <row r="207" spans="1:8" x14ac:dyDescent="0.2">
      <c r="A207" s="3"/>
      <c r="B207" s="3"/>
      <c r="C207" s="2"/>
    </row>
    <row r="208" spans="1:8" x14ac:dyDescent="0.2">
      <c r="A208" s="3"/>
      <c r="B208" s="3"/>
      <c r="C208" s="2"/>
    </row>
    <row r="209" spans="1:3" x14ac:dyDescent="0.2">
      <c r="A209" s="3"/>
      <c r="B209" s="3"/>
      <c r="C209" s="2"/>
    </row>
    <row r="210" spans="1:3" x14ac:dyDescent="0.2">
      <c r="A210" s="3"/>
      <c r="B210" s="3"/>
      <c r="C210" s="2"/>
    </row>
    <row r="211" spans="1:3" x14ac:dyDescent="0.2">
      <c r="A211" s="3"/>
      <c r="B211" s="3"/>
      <c r="C211" s="2"/>
    </row>
    <row r="212" spans="1:3" x14ac:dyDescent="0.2">
      <c r="A212" s="3"/>
      <c r="B212" s="3"/>
      <c r="C212" s="2"/>
    </row>
    <row r="213" spans="1:3" x14ac:dyDescent="0.2">
      <c r="A213" s="3"/>
      <c r="B213" s="3"/>
      <c r="C213" s="2"/>
    </row>
    <row r="214" spans="1:3" x14ac:dyDescent="0.2">
      <c r="A214" s="3"/>
      <c r="B214" s="3"/>
      <c r="C214" s="2"/>
    </row>
    <row r="215" spans="1:3" x14ac:dyDescent="0.2">
      <c r="A215" s="3"/>
      <c r="B215" s="3"/>
      <c r="C215" s="2"/>
    </row>
    <row r="216" spans="1:3" x14ac:dyDescent="0.2">
      <c r="A216" s="3"/>
      <c r="B216" s="3"/>
      <c r="C216" s="2"/>
    </row>
    <row r="217" spans="1:3" x14ac:dyDescent="0.2">
      <c r="A217" s="3"/>
      <c r="B217" s="3"/>
      <c r="C217" s="2"/>
    </row>
    <row r="218" spans="1:3" x14ac:dyDescent="0.2">
      <c r="A218" s="3"/>
      <c r="B218" s="3"/>
      <c r="C218" s="2"/>
    </row>
    <row r="219" spans="1:3" x14ac:dyDescent="0.2">
      <c r="A219" s="3"/>
      <c r="B219" s="3"/>
      <c r="C219" s="2"/>
    </row>
    <row r="220" spans="1:3" x14ac:dyDescent="0.2">
      <c r="A220" s="3"/>
      <c r="B220" s="3"/>
      <c r="C220" s="2"/>
    </row>
    <row r="221" spans="1:3" x14ac:dyDescent="0.2">
      <c r="A221" s="3"/>
      <c r="B221" s="3"/>
      <c r="C221" s="2"/>
    </row>
    <row r="222" spans="1:3" x14ac:dyDescent="0.2">
      <c r="A222" s="3"/>
      <c r="B222" s="3"/>
      <c r="C222" s="2"/>
    </row>
    <row r="223" spans="1:3" x14ac:dyDescent="0.2">
      <c r="A223" s="3"/>
      <c r="B223" s="3"/>
      <c r="C223" s="2"/>
    </row>
    <row r="224" spans="1:3" x14ac:dyDescent="0.2">
      <c r="A224" s="3"/>
      <c r="B224" s="3"/>
      <c r="C224" s="2"/>
    </row>
    <row r="225" spans="1:3" x14ac:dyDescent="0.2">
      <c r="A225" s="3"/>
      <c r="B225" s="3"/>
      <c r="C225" s="2"/>
    </row>
    <row r="226" spans="1:3" x14ac:dyDescent="0.2">
      <c r="A226" s="3"/>
      <c r="B226" s="3"/>
      <c r="C226" s="2"/>
    </row>
    <row r="227" spans="1:3" x14ac:dyDescent="0.2">
      <c r="A227" s="3"/>
      <c r="B227" s="3"/>
      <c r="C227" s="2"/>
    </row>
    <row r="228" spans="1:3" x14ac:dyDescent="0.2">
      <c r="A228" s="3"/>
      <c r="B228" s="3"/>
      <c r="C228" s="2"/>
    </row>
    <row r="229" spans="1:3" x14ac:dyDescent="0.2">
      <c r="A229" s="3"/>
      <c r="B229" s="3"/>
      <c r="C229" s="2"/>
    </row>
    <row r="230" spans="1:3" x14ac:dyDescent="0.2">
      <c r="A230" s="3"/>
      <c r="B230" s="3"/>
      <c r="C230" s="2"/>
    </row>
    <row r="231" spans="1:3" x14ac:dyDescent="0.2">
      <c r="A231" s="3"/>
      <c r="B231" s="3"/>
      <c r="C231" s="2"/>
    </row>
    <row r="232" spans="1:3" x14ac:dyDescent="0.2">
      <c r="A232" s="3"/>
      <c r="B232" s="3"/>
      <c r="C232" s="2"/>
    </row>
    <row r="233" spans="1:3" x14ac:dyDescent="0.2">
      <c r="A233" s="3"/>
      <c r="B233" s="3"/>
      <c r="C233" s="2"/>
    </row>
    <row r="234" spans="1:3" x14ac:dyDescent="0.2">
      <c r="A234" s="3"/>
      <c r="B234" s="3"/>
      <c r="C234" s="2"/>
    </row>
    <row r="235" spans="1:3" x14ac:dyDescent="0.2">
      <c r="A235" s="3"/>
      <c r="B235" s="3"/>
      <c r="C235" s="2"/>
    </row>
    <row r="236" spans="1:3" x14ac:dyDescent="0.2">
      <c r="A236" s="3"/>
      <c r="B236" s="3"/>
    </row>
    <row r="237" spans="1:3" x14ac:dyDescent="0.2">
      <c r="A237" s="3"/>
      <c r="B237" s="3"/>
    </row>
    <row r="238" spans="1:3" x14ac:dyDescent="0.2">
      <c r="A238" s="3"/>
      <c r="B238" s="3"/>
    </row>
    <row r="239" spans="1:3" x14ac:dyDescent="0.2">
      <c r="A239" s="3"/>
      <c r="B239" s="3"/>
    </row>
    <row r="240" spans="1:3" x14ac:dyDescent="0.2">
      <c r="A240" s="3"/>
      <c r="B240" s="3"/>
    </row>
    <row r="241" spans="1:2" x14ac:dyDescent="0.2">
      <c r="A241" s="3"/>
      <c r="B241" s="3"/>
    </row>
    <row r="242" spans="1:2" x14ac:dyDescent="0.2">
      <c r="A242" s="3"/>
      <c r="B242" s="3"/>
    </row>
    <row r="243" spans="1:2" x14ac:dyDescent="0.2">
      <c r="A243" s="3"/>
      <c r="B243" s="3"/>
    </row>
    <row r="244" spans="1:2" x14ac:dyDescent="0.2">
      <c r="A244" s="3"/>
      <c r="B244" s="3"/>
    </row>
    <row r="245" spans="1:2" x14ac:dyDescent="0.2">
      <c r="A245" s="3"/>
      <c r="B245" s="3"/>
    </row>
    <row r="246" spans="1:2" x14ac:dyDescent="0.2">
      <c r="A246" s="3"/>
      <c r="B246" s="3"/>
    </row>
    <row r="247" spans="1:2" x14ac:dyDescent="0.2">
      <c r="A247" s="3"/>
      <c r="B247" s="3"/>
    </row>
    <row r="248" spans="1:2" x14ac:dyDescent="0.2">
      <c r="A248" s="3"/>
      <c r="B248" s="3"/>
    </row>
    <row r="249" spans="1:2" x14ac:dyDescent="0.2">
      <c r="A249" s="3"/>
      <c r="B249" s="3"/>
    </row>
    <row r="250" spans="1:2" x14ac:dyDescent="0.2">
      <c r="A250" s="3"/>
      <c r="B250" s="3"/>
    </row>
    <row r="251" spans="1:2" x14ac:dyDescent="0.2">
      <c r="A251" s="3"/>
      <c r="B251" s="3"/>
    </row>
    <row r="252" spans="1:2" x14ac:dyDescent="0.2">
      <c r="A252" s="3"/>
      <c r="B252" s="3"/>
    </row>
    <row r="253" spans="1:2" x14ac:dyDescent="0.2">
      <c r="A253" s="3"/>
      <c r="B253" s="3"/>
    </row>
    <row r="254" spans="1:2" x14ac:dyDescent="0.2">
      <c r="A254" s="3"/>
      <c r="B254" s="3"/>
    </row>
    <row r="255" spans="1:2" x14ac:dyDescent="0.2">
      <c r="A255" s="3"/>
      <c r="B255" s="3"/>
    </row>
    <row r="256" spans="1:2" x14ac:dyDescent="0.2">
      <c r="A256" s="3"/>
      <c r="B256" s="3"/>
    </row>
    <row r="257" spans="1:2" x14ac:dyDescent="0.2">
      <c r="A257" s="3"/>
      <c r="B257" s="3"/>
    </row>
    <row r="258" spans="1:2" x14ac:dyDescent="0.2">
      <c r="A258" s="3"/>
      <c r="B258" s="3"/>
    </row>
    <row r="259" spans="1:2" x14ac:dyDescent="0.2">
      <c r="A259" s="3"/>
      <c r="B259" s="3"/>
    </row>
    <row r="260" spans="1:2" x14ac:dyDescent="0.2">
      <c r="A260" s="3"/>
      <c r="B260" s="3"/>
    </row>
    <row r="261" spans="1:2" x14ac:dyDescent="0.2">
      <c r="A261" s="3"/>
      <c r="B261" s="3"/>
    </row>
    <row r="262" spans="1:2" x14ac:dyDescent="0.2">
      <c r="A262" s="3"/>
      <c r="B262" s="3"/>
    </row>
    <row r="263" spans="1:2" x14ac:dyDescent="0.2">
      <c r="A263" s="3"/>
      <c r="B263" s="3"/>
    </row>
    <row r="264" spans="1:2" x14ac:dyDescent="0.2">
      <c r="A264" s="3"/>
      <c r="B264" s="3"/>
    </row>
    <row r="265" spans="1:2" x14ac:dyDescent="0.2">
      <c r="A265" s="3"/>
      <c r="B265" s="3"/>
    </row>
    <row r="266" spans="1:2" x14ac:dyDescent="0.2">
      <c r="A266" s="3"/>
      <c r="B266" s="3"/>
    </row>
    <row r="267" spans="1:2" x14ac:dyDescent="0.2">
      <c r="A267" s="3"/>
      <c r="B267" s="3"/>
    </row>
    <row r="268" spans="1:2" x14ac:dyDescent="0.2">
      <c r="A268" s="3"/>
      <c r="B268" s="3"/>
    </row>
    <row r="269" spans="1:2" x14ac:dyDescent="0.2">
      <c r="A269" s="3"/>
      <c r="B269" s="3"/>
    </row>
    <row r="270" spans="1:2" x14ac:dyDescent="0.2">
      <c r="A270" s="3"/>
      <c r="B270" s="3"/>
    </row>
    <row r="271" spans="1:2" x14ac:dyDescent="0.2">
      <c r="A271" s="3"/>
      <c r="B271" s="3"/>
    </row>
    <row r="272" spans="1:2" x14ac:dyDescent="0.2">
      <c r="A272" s="3"/>
      <c r="B272" s="3"/>
    </row>
  </sheetData>
  <mergeCells count="9">
    <mergeCell ref="D3:F3"/>
    <mergeCell ref="A158:C158"/>
    <mergeCell ref="A4:F4"/>
    <mergeCell ref="C7:C8"/>
    <mergeCell ref="D7:D8"/>
    <mergeCell ref="E7:E8"/>
    <mergeCell ref="F7:F8"/>
    <mergeCell ref="A7:A8"/>
    <mergeCell ref="B7:B8"/>
  </mergeCells>
  <phoneticPr fontId="0" type="noConversion"/>
  <pageMargins left="0.62992125984251968" right="0.39370078740157483" top="0.78740157480314965" bottom="0.62992125984251968" header="0.51181102362204722" footer="0.27559055118110237"/>
  <pageSetup paperSize="9" scale="66" orientation="portrait" r:id="rId1"/>
  <headerFooter differentFirst="1" alignWithMargins="0">
    <oddHeader xml:space="preserve">&amp;C&amp;"Times New Roman,курсив"&amp;14&amp;P&amp;R&amp;"Times New Roman,курсив"&amp;16Продовження додатка 
      </oddHeader>
  </headerFooter>
  <rowBreaks count="2" manualBreakCount="2">
    <brk id="130" max="5" man="1"/>
    <brk id="159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</vt:lpstr>
      <vt:lpstr>додаток!Заголовки_для_печати</vt:lpstr>
      <vt:lpstr>додаток!Область_печати</vt:lpstr>
    </vt:vector>
  </TitlesOfParts>
  <Company>OEM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org301</cp:lastModifiedBy>
  <cp:lastPrinted>2018-11-16T06:54:54Z</cp:lastPrinted>
  <dcterms:created xsi:type="dcterms:W3CDTF">2005-04-08T06:14:05Z</dcterms:created>
  <dcterms:modified xsi:type="dcterms:W3CDTF">2018-11-19T07:00:21Z</dcterms:modified>
</cp:coreProperties>
</file>