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420" windowWidth="8160" windowHeight="8820" tabRatio="602"/>
  </bookViews>
  <sheets>
    <sheet name="1 пів.2018" sheetId="23" r:id="rId1"/>
  </sheets>
  <definedNames>
    <definedName name="_xlnm._FilterDatabase" localSheetId="0" hidden="1">'1 пів.2018'!$A$69:$M$142</definedName>
    <definedName name="_xlnm.Print_Titles" localSheetId="0">'1 пів.2018'!$13:$13</definedName>
    <definedName name="_xlnm.Print_Area" localSheetId="0">'1 пів.2018'!$B$1:$O$146</definedName>
  </definedNames>
  <calcPr calcId="145621"/>
</workbook>
</file>

<file path=xl/calcChain.xml><?xml version="1.0" encoding="utf-8"?>
<calcChain xmlns="http://schemas.openxmlformats.org/spreadsheetml/2006/main">
  <c r="N65" i="23" l="1"/>
  <c r="O65" i="23" s="1"/>
  <c r="I65" i="23"/>
  <c r="J65" i="23" s="1"/>
  <c r="E65" i="23"/>
  <c r="F65" i="23" s="1"/>
  <c r="O64" i="23"/>
  <c r="N64" i="23"/>
  <c r="I64" i="23"/>
  <c r="J64" i="23" s="1"/>
  <c r="E64" i="23"/>
  <c r="F64" i="23" s="1"/>
  <c r="O63" i="23"/>
  <c r="N63" i="23"/>
  <c r="J63" i="23"/>
  <c r="I63" i="23"/>
  <c r="F63" i="23"/>
  <c r="E63" i="23"/>
  <c r="O62" i="23"/>
  <c r="N62" i="23"/>
  <c r="J62" i="23"/>
  <c r="I62" i="23"/>
  <c r="F62" i="23"/>
  <c r="E62" i="23"/>
  <c r="O61" i="23"/>
  <c r="N61" i="23"/>
  <c r="M61" i="23"/>
  <c r="M66" i="23" s="1"/>
  <c r="L61" i="23"/>
  <c r="L66" i="23" s="1"/>
  <c r="H61" i="23"/>
  <c r="H66" i="23" s="1"/>
  <c r="G61" i="23"/>
  <c r="G66" i="23" s="1"/>
  <c r="E61" i="23"/>
  <c r="D61" i="23"/>
  <c r="D66" i="23" s="1"/>
  <c r="C61" i="23"/>
  <c r="C66" i="23" s="1"/>
  <c r="N60" i="23"/>
  <c r="I60" i="23"/>
  <c r="E60" i="23"/>
  <c r="O59" i="23"/>
  <c r="O66" i="23" s="1"/>
  <c r="N59" i="23"/>
  <c r="I59" i="23"/>
  <c r="E59" i="23"/>
  <c r="N58" i="23"/>
  <c r="I58" i="23"/>
  <c r="E58" i="23"/>
  <c r="N57" i="23"/>
  <c r="I57" i="23"/>
  <c r="N56" i="23"/>
  <c r="N55" i="23"/>
  <c r="I55" i="23"/>
  <c r="E55" i="23"/>
  <c r="E66" i="23" s="1"/>
  <c r="M52" i="23"/>
  <c r="H52" i="23"/>
  <c r="D52" i="23"/>
  <c r="M50" i="23"/>
  <c r="M49" i="23"/>
  <c r="H49" i="23"/>
  <c r="H47" i="23" s="1"/>
  <c r="D49" i="23"/>
  <c r="O47" i="23"/>
  <c r="N47" i="23"/>
  <c r="L47" i="23"/>
  <c r="M47" i="23" s="1"/>
  <c r="K47" i="23"/>
  <c r="J47" i="23"/>
  <c r="I47" i="23"/>
  <c r="G47" i="23"/>
  <c r="F47" i="23"/>
  <c r="E47" i="23"/>
  <c r="D47" i="23"/>
  <c r="C47" i="23"/>
  <c r="M46" i="23"/>
  <c r="H46" i="23"/>
  <c r="D46" i="23"/>
  <c r="M45" i="23"/>
  <c r="H45" i="23"/>
  <c r="D45" i="23"/>
  <c r="M44" i="23"/>
  <c r="H44" i="23"/>
  <c r="D44" i="23"/>
  <c r="M43" i="23"/>
  <c r="H43" i="23"/>
  <c r="D43" i="23"/>
  <c r="M42" i="23"/>
  <c r="H42" i="23"/>
  <c r="D42" i="23"/>
  <c r="M41" i="23"/>
  <c r="H41" i="23"/>
  <c r="D41" i="23"/>
  <c r="M40" i="23"/>
  <c r="H40" i="23"/>
  <c r="D40" i="23"/>
  <c r="O38" i="23"/>
  <c r="N38" i="23"/>
  <c r="L38" i="23"/>
  <c r="M38" i="23" s="1"/>
  <c r="K38" i="23"/>
  <c r="J38" i="23"/>
  <c r="I38" i="23"/>
  <c r="G38" i="23"/>
  <c r="H38" i="23" s="1"/>
  <c r="F38" i="23"/>
  <c r="E38" i="23"/>
  <c r="C38" i="23"/>
  <c r="D38" i="23" s="1"/>
  <c r="M37" i="23"/>
  <c r="H37" i="23"/>
  <c r="D37" i="23"/>
  <c r="M36" i="23"/>
  <c r="M35" i="23"/>
  <c r="H35" i="23"/>
  <c r="D35" i="23"/>
  <c r="M34" i="23"/>
  <c r="H34" i="23"/>
  <c r="D34" i="23"/>
  <c r="M33" i="23"/>
  <c r="H33" i="23"/>
  <c r="D33" i="23"/>
  <c r="M32" i="23"/>
  <c r="H32" i="23"/>
  <c r="D32" i="23"/>
  <c r="M31" i="23"/>
  <c r="H31" i="23"/>
  <c r="D31" i="23"/>
  <c r="M30" i="23"/>
  <c r="H30" i="23"/>
  <c r="D30" i="23"/>
  <c r="M29" i="23"/>
  <c r="H29" i="23"/>
  <c r="D29" i="23"/>
  <c r="M28" i="23"/>
  <c r="H28" i="23"/>
  <c r="D28" i="23"/>
  <c r="M27" i="23"/>
  <c r="H27" i="23"/>
  <c r="D27" i="23"/>
  <c r="M26" i="23"/>
  <c r="H26" i="23"/>
  <c r="D26" i="23"/>
  <c r="L25" i="23"/>
  <c r="M25" i="23" s="1"/>
  <c r="K25" i="23"/>
  <c r="K24" i="23" s="1"/>
  <c r="K16" i="23" s="1"/>
  <c r="K51" i="23" s="1"/>
  <c r="K53" i="23" s="1"/>
  <c r="K68" i="23" s="1"/>
  <c r="G25" i="23"/>
  <c r="H25" i="23" s="1"/>
  <c r="C25" i="23"/>
  <c r="D25" i="23" s="1"/>
  <c r="G24" i="23"/>
  <c r="H24" i="23" s="1"/>
  <c r="M23" i="23"/>
  <c r="H23" i="23"/>
  <c r="D23" i="23"/>
  <c r="M22" i="23"/>
  <c r="H22" i="23"/>
  <c r="D22" i="23"/>
  <c r="M21" i="23"/>
  <c r="H21" i="23"/>
  <c r="D21" i="23"/>
  <c r="M20" i="23"/>
  <c r="H20" i="23"/>
  <c r="D20" i="23"/>
  <c r="M19" i="23"/>
  <c r="H19" i="23"/>
  <c r="D19" i="23"/>
  <c r="M18" i="23"/>
  <c r="H18" i="23"/>
  <c r="D18" i="23"/>
  <c r="O16" i="23"/>
  <c r="O51" i="23" s="1"/>
  <c r="O53" i="23" s="1"/>
  <c r="N16" i="23"/>
  <c r="J16" i="23"/>
  <c r="J51" i="23" s="1"/>
  <c r="J53" i="23" s="1"/>
  <c r="I16" i="23"/>
  <c r="F16" i="23"/>
  <c r="F51" i="23" s="1"/>
  <c r="F53" i="23" s="1"/>
  <c r="E16" i="23"/>
  <c r="E51" i="23" s="1"/>
  <c r="E53" i="23" s="1"/>
  <c r="E68" i="23" l="1"/>
  <c r="I51" i="23"/>
  <c r="I53" i="23" s="1"/>
  <c r="N51" i="23"/>
  <c r="N53" i="23" s="1"/>
  <c r="C24" i="23"/>
  <c r="D24" i="23" s="1"/>
  <c r="I61" i="23"/>
  <c r="F61" i="23"/>
  <c r="F66" i="23" s="1"/>
  <c r="F68" i="23" s="1"/>
  <c r="N66" i="23"/>
  <c r="N68" i="23" s="1"/>
  <c r="I66" i="23"/>
  <c r="I68" i="23" s="1"/>
  <c r="J61" i="23"/>
  <c r="J66" i="23" s="1"/>
  <c r="J68" i="23" s="1"/>
  <c r="O68" i="23"/>
  <c r="G16" i="23"/>
  <c r="L24" i="23"/>
  <c r="C16" i="23" l="1"/>
  <c r="G51" i="23"/>
  <c r="G53" i="23" s="1"/>
  <c r="G68" i="23" s="1"/>
  <c r="H16" i="23"/>
  <c r="H51" i="23" s="1"/>
  <c r="H53" i="23" s="1"/>
  <c r="H68" i="23" s="1"/>
  <c r="L16" i="23"/>
  <c r="M24" i="23"/>
  <c r="C51" i="23"/>
  <c r="C53" i="23" s="1"/>
  <c r="C68" i="23" s="1"/>
  <c r="D16" i="23"/>
  <c r="D51" i="23" s="1"/>
  <c r="D53" i="23" s="1"/>
  <c r="D68" i="23" s="1"/>
  <c r="L51" i="23" l="1"/>
  <c r="L53" i="23" s="1"/>
  <c r="L68" i="23" s="1"/>
  <c r="M16" i="23"/>
  <c r="M51" i="23" s="1"/>
  <c r="M53" i="23" s="1"/>
  <c r="M68" i="23" s="1"/>
  <c r="L93" i="23" l="1"/>
  <c r="G93" i="23"/>
  <c r="C93" i="23"/>
  <c r="J83" i="23" l="1"/>
  <c r="N94" i="23"/>
  <c r="O94" i="23"/>
  <c r="M94" i="23"/>
  <c r="K94" i="23"/>
  <c r="I94" i="23"/>
  <c r="J94" i="23"/>
  <c r="H94" i="23"/>
  <c r="E94" i="23"/>
  <c r="D94" i="23"/>
  <c r="M119" i="23" l="1"/>
  <c r="L130" i="23"/>
  <c r="G130" i="23"/>
  <c r="C130" i="23"/>
  <c r="K119" i="23"/>
  <c r="L140" i="23" l="1"/>
  <c r="G140" i="23"/>
  <c r="C140" i="23"/>
  <c r="L139" i="23"/>
  <c r="G139" i="23"/>
  <c r="C139" i="23"/>
  <c r="O137" i="23"/>
  <c r="O136" i="23" s="1"/>
  <c r="N137" i="23"/>
  <c r="M137" i="23"/>
  <c r="L137" i="23" s="1"/>
  <c r="K137" i="23"/>
  <c r="J137" i="23"/>
  <c r="J136" i="23" s="1"/>
  <c r="I137" i="23"/>
  <c r="H137" i="23"/>
  <c r="G137" i="23" s="1"/>
  <c r="F137" i="23"/>
  <c r="E137" i="23"/>
  <c r="E136" i="23" s="1"/>
  <c r="D137" i="23"/>
  <c r="C137" i="23"/>
  <c r="N136" i="23"/>
  <c r="K136" i="23"/>
  <c r="I136" i="23"/>
  <c r="F136" i="23"/>
  <c r="D136" i="23"/>
  <c r="L134" i="23"/>
  <c r="G134" i="23"/>
  <c r="C134" i="23"/>
  <c r="L133" i="23"/>
  <c r="J133" i="23"/>
  <c r="G133" i="23"/>
  <c r="F133" i="23"/>
  <c r="F123" i="23" s="1"/>
  <c r="E133" i="23"/>
  <c r="D133" i="23"/>
  <c r="L132" i="23"/>
  <c r="G132" i="23"/>
  <c r="C132" i="23"/>
  <c r="L131" i="23"/>
  <c r="G131" i="23"/>
  <c r="C131" i="23"/>
  <c r="L129" i="23"/>
  <c r="G129" i="23"/>
  <c r="C129" i="23"/>
  <c r="L128" i="23"/>
  <c r="G128" i="23"/>
  <c r="C128" i="23"/>
  <c r="L127" i="23"/>
  <c r="G127" i="23"/>
  <c r="C127" i="23"/>
  <c r="L126" i="23"/>
  <c r="G126" i="23"/>
  <c r="C126" i="23"/>
  <c r="L125" i="23"/>
  <c r="G125" i="23"/>
  <c r="C125" i="23"/>
  <c r="O123" i="23"/>
  <c r="N123" i="23"/>
  <c r="M123" i="23"/>
  <c r="K123" i="23"/>
  <c r="J123" i="23"/>
  <c r="I123" i="23"/>
  <c r="H123" i="23"/>
  <c r="E123" i="23"/>
  <c r="L122" i="23"/>
  <c r="G122" i="23"/>
  <c r="C122" i="23"/>
  <c r="L121" i="23"/>
  <c r="G121" i="23"/>
  <c r="C121" i="23"/>
  <c r="L120" i="23"/>
  <c r="G120" i="23"/>
  <c r="C120" i="23"/>
  <c r="L119" i="23"/>
  <c r="H119" i="23"/>
  <c r="G119" i="23" s="1"/>
  <c r="D119" i="23"/>
  <c r="C119" i="23" s="1"/>
  <c r="O117" i="23"/>
  <c r="N117" i="23"/>
  <c r="M117" i="23"/>
  <c r="K117" i="23"/>
  <c r="J117" i="23"/>
  <c r="I117" i="23"/>
  <c r="H117" i="23"/>
  <c r="F117" i="23"/>
  <c r="E117" i="23"/>
  <c r="D117" i="23"/>
  <c r="L116" i="23"/>
  <c r="G116" i="23"/>
  <c r="D116" i="23"/>
  <c r="C116" i="23" s="1"/>
  <c r="L115" i="23"/>
  <c r="G115" i="23"/>
  <c r="C115" i="23"/>
  <c r="O114" i="23"/>
  <c r="N114" i="23"/>
  <c r="N105" i="23" s="1"/>
  <c r="M114" i="23"/>
  <c r="K114" i="23"/>
  <c r="K105" i="23" s="1"/>
  <c r="J114" i="23"/>
  <c r="I114" i="23"/>
  <c r="I105" i="23" s="1"/>
  <c r="H114" i="23"/>
  <c r="F114" i="23"/>
  <c r="F105" i="23" s="1"/>
  <c r="E114" i="23"/>
  <c r="L113" i="23"/>
  <c r="G113" i="23"/>
  <c r="C113" i="23"/>
  <c r="L112" i="23"/>
  <c r="G112" i="23"/>
  <c r="C112" i="23"/>
  <c r="L111" i="23"/>
  <c r="G111" i="23"/>
  <c r="C111" i="23"/>
  <c r="L110" i="23"/>
  <c r="G110" i="23"/>
  <c r="C110" i="23"/>
  <c r="L109" i="23"/>
  <c r="G109" i="23"/>
  <c r="C109" i="23"/>
  <c r="L108" i="23"/>
  <c r="G108" i="23"/>
  <c r="C108" i="23"/>
  <c r="L107" i="23"/>
  <c r="G107" i="23"/>
  <c r="C107" i="23"/>
  <c r="L106" i="23"/>
  <c r="G106" i="23"/>
  <c r="C106" i="23"/>
  <c r="O105" i="23"/>
  <c r="M105" i="23"/>
  <c r="J105" i="23"/>
  <c r="H105" i="23"/>
  <c r="E105" i="23"/>
  <c r="L104" i="23"/>
  <c r="G104" i="23"/>
  <c r="C104" i="23"/>
  <c r="L103" i="23"/>
  <c r="G103" i="23"/>
  <c r="C103" i="23"/>
  <c r="L102" i="23"/>
  <c r="G102" i="23"/>
  <c r="C102" i="23"/>
  <c r="L101" i="23"/>
  <c r="G101" i="23"/>
  <c r="C101" i="23"/>
  <c r="O99" i="23"/>
  <c r="N99" i="23"/>
  <c r="M99" i="23"/>
  <c r="K99" i="23"/>
  <c r="J99" i="23"/>
  <c r="I99" i="23"/>
  <c r="H99" i="23"/>
  <c r="F99" i="23"/>
  <c r="E99" i="23"/>
  <c r="D99" i="23"/>
  <c r="L98" i="23"/>
  <c r="G98" i="23"/>
  <c r="C98" i="23"/>
  <c r="L97" i="23"/>
  <c r="G97" i="23"/>
  <c r="C97" i="23"/>
  <c r="L96" i="23"/>
  <c r="G96" i="23"/>
  <c r="C96" i="23"/>
  <c r="L95" i="23"/>
  <c r="G95" i="23"/>
  <c r="F95" i="23"/>
  <c r="F94" i="23" s="1"/>
  <c r="C95" i="23"/>
  <c r="L94" i="23"/>
  <c r="C94" i="23"/>
  <c r="L92" i="23"/>
  <c r="G92" i="23"/>
  <c r="C92" i="23"/>
  <c r="L91" i="23"/>
  <c r="G91" i="23"/>
  <c r="C91" i="23"/>
  <c r="L90" i="23"/>
  <c r="G90" i="23"/>
  <c r="C90" i="23"/>
  <c r="L89" i="23"/>
  <c r="G89" i="23"/>
  <c r="C89" i="23"/>
  <c r="L88" i="23"/>
  <c r="G88" i="23"/>
  <c r="F88" i="23"/>
  <c r="E88" i="23"/>
  <c r="D88" i="23"/>
  <c r="O86" i="23"/>
  <c r="N86" i="23"/>
  <c r="M86" i="23"/>
  <c r="K86" i="23"/>
  <c r="J86" i="23"/>
  <c r="I86" i="23"/>
  <c r="H86" i="23"/>
  <c r="F86" i="23"/>
  <c r="E86" i="23"/>
  <c r="D86" i="23"/>
  <c r="C86" i="23" s="1"/>
  <c r="L85" i="23"/>
  <c r="G85" i="23"/>
  <c r="C85" i="23"/>
  <c r="L84" i="23"/>
  <c r="G84" i="23"/>
  <c r="E84" i="23"/>
  <c r="C84" i="23" s="1"/>
  <c r="L83" i="23"/>
  <c r="G83" i="23"/>
  <c r="F83" i="23"/>
  <c r="F73" i="23" s="1"/>
  <c r="D83" i="23"/>
  <c r="C83" i="23" s="1"/>
  <c r="L82" i="23"/>
  <c r="G82" i="23"/>
  <c r="C82" i="23"/>
  <c r="L81" i="23"/>
  <c r="G81" i="23"/>
  <c r="C81" i="23"/>
  <c r="L80" i="23"/>
  <c r="G80" i="23"/>
  <c r="C80" i="23"/>
  <c r="L79" i="23"/>
  <c r="G79" i="23"/>
  <c r="D79" i="23"/>
  <c r="C79" i="23" s="1"/>
  <c r="L78" i="23"/>
  <c r="G78" i="23"/>
  <c r="D78" i="23"/>
  <c r="C78" i="23" s="1"/>
  <c r="L77" i="23"/>
  <c r="H77" i="23"/>
  <c r="G77" i="23" s="1"/>
  <c r="D77" i="23"/>
  <c r="C77" i="23" s="1"/>
  <c r="L76" i="23"/>
  <c r="G76" i="23"/>
  <c r="D76" i="23"/>
  <c r="C76" i="23" s="1"/>
  <c r="L75" i="23"/>
  <c r="G75" i="23"/>
  <c r="C75" i="23"/>
  <c r="O73" i="23"/>
  <c r="N73" i="23"/>
  <c r="M73" i="23"/>
  <c r="M135" i="23" s="1"/>
  <c r="K73" i="23"/>
  <c r="J73" i="23"/>
  <c r="I73" i="23"/>
  <c r="H73" i="23"/>
  <c r="H135" i="23" s="1"/>
  <c r="E73" i="23"/>
  <c r="L72" i="23"/>
  <c r="G72" i="23"/>
  <c r="E72" i="23"/>
  <c r="L71" i="23"/>
  <c r="G71" i="23"/>
  <c r="C71" i="23"/>
  <c r="L70" i="23"/>
  <c r="G70" i="23"/>
  <c r="C70" i="23"/>
  <c r="D73" i="23" l="1"/>
  <c r="C73" i="23" s="1"/>
  <c r="K135" i="23"/>
  <c r="N135" i="23"/>
  <c r="N141" i="23" s="1"/>
  <c r="G114" i="23"/>
  <c r="G117" i="23"/>
  <c r="L117" i="23"/>
  <c r="C133" i="23"/>
  <c r="H136" i="23"/>
  <c r="G136" i="23" s="1"/>
  <c r="G105" i="23"/>
  <c r="F135" i="23"/>
  <c r="F141" i="23" s="1"/>
  <c r="J135" i="23"/>
  <c r="J141" i="23" s="1"/>
  <c r="O135" i="23"/>
  <c r="C88" i="23"/>
  <c r="I135" i="23"/>
  <c r="G135" i="23" s="1"/>
  <c r="D114" i="23"/>
  <c r="D105" i="23" s="1"/>
  <c r="D123" i="23"/>
  <c r="C123" i="23" s="1"/>
  <c r="M136" i="23"/>
  <c r="L136" i="23" s="1"/>
  <c r="G99" i="23"/>
  <c r="C117" i="23"/>
  <c r="I141" i="23"/>
  <c r="G86" i="23"/>
  <c r="O141" i="23"/>
  <c r="L114" i="23"/>
  <c r="L105" i="23"/>
  <c r="L99" i="23"/>
  <c r="L86" i="23"/>
  <c r="L73" i="23"/>
  <c r="L123" i="23"/>
  <c r="G123" i="23"/>
  <c r="K141" i="23"/>
  <c r="G73" i="23"/>
  <c r="E135" i="23"/>
  <c r="E141" i="23" s="1"/>
  <c r="C99" i="23"/>
  <c r="C72" i="23"/>
  <c r="G94" i="23"/>
  <c r="C136" i="23"/>
  <c r="D135" i="23" l="1"/>
  <c r="D141" i="23" s="1"/>
  <c r="C141" i="23" s="1"/>
  <c r="C114" i="23"/>
  <c r="C105" i="23"/>
  <c r="H141" i="23"/>
  <c r="G141" i="23" s="1"/>
  <c r="M141" i="23"/>
  <c r="L135" i="23"/>
  <c r="L141" i="23" s="1"/>
  <c r="C135" i="23" l="1"/>
  <c r="K142" i="23"/>
  <c r="G142" i="23"/>
  <c r="C142" i="23"/>
</calcChain>
</file>

<file path=xl/sharedStrings.xml><?xml version="1.0" encoding="utf-8"?>
<sst xmlns="http://schemas.openxmlformats.org/spreadsheetml/2006/main" count="165" uniqueCount="146">
  <si>
    <t xml:space="preserve"> </t>
  </si>
  <si>
    <t xml:space="preserve">на </t>
  </si>
  <si>
    <t>ЗАГАЛЬНИЙ ФОНД</t>
  </si>
  <si>
    <t>СПЕЦІАЛЬНИЙ ФОНД</t>
  </si>
  <si>
    <t xml:space="preserve">   у тому числi:</t>
  </si>
  <si>
    <t xml:space="preserve">Фiзична культура i спорт </t>
  </si>
  <si>
    <t>Резервний фонд</t>
  </si>
  <si>
    <t xml:space="preserve">Освiта </t>
  </si>
  <si>
    <t>у тому числі:</t>
  </si>
  <si>
    <t>Культура і мистецтво</t>
  </si>
  <si>
    <t xml:space="preserve">      у тому числі:</t>
  </si>
  <si>
    <t xml:space="preserve"> 01.10.2007</t>
  </si>
  <si>
    <t>загальний фонд</t>
  </si>
  <si>
    <t>спеціальний фонд</t>
  </si>
  <si>
    <t>Субвенції, одержані з державного та обласного  бюджетів</t>
  </si>
  <si>
    <t>Д О Х О Д И</t>
  </si>
  <si>
    <t>інші надходження</t>
  </si>
  <si>
    <t>державне мито </t>
  </si>
  <si>
    <t>РАЗОМ ВИДАТКИ ТА КРЕДИТУВАННЯ БЮДЖЕТУ:</t>
  </si>
  <si>
    <t xml:space="preserve">2007 рік </t>
  </si>
  <si>
    <t xml:space="preserve">Охорона здоров'я </t>
  </si>
  <si>
    <t>Інші субвенції</t>
  </si>
  <si>
    <t>податок на прибуток підприємств та фінансових установ комунальної власності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</si>
  <si>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</si>
  <si>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</si>
  <si>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</si>
  <si>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УСЬОГО ВИДАТКІВ:</t>
  </si>
  <si>
    <t>у т.ч. бюджет розвитку</t>
  </si>
  <si>
    <t>тис.грн.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</si>
  <si>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</si>
  <si>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кошти від продажу землі</t>
  </si>
  <si>
    <t>надходження коштів пайової участі у розвитку інфраструктури населеного пункту</t>
  </si>
  <si>
    <t>Показники міського бюджету</t>
  </si>
  <si>
    <t/>
  </si>
  <si>
    <t xml:space="preserve">податок та збір на доходи фізичних осіб </t>
  </si>
  <si>
    <t>рентна плата за спеціальне використання лісових ресурсів 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</si>
  <si>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акцизний податок з реалізації суб’єктами господарювання  роздрібної торгівлі підакцизних товарів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</si>
  <si>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</si>
  <si>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</si>
  <si>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</si>
  <si>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</si>
  <si>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</si>
  <si>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</si>
  <si>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</si>
  <si>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</si>
  <si>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щодо виконання міського бюджету </t>
  </si>
  <si>
    <t>екологічний податок</t>
  </si>
  <si>
    <t>місцеві податки:</t>
  </si>
  <si>
    <t xml:space="preserve"> - податок на майно, у т.ч.</t>
  </si>
  <si>
    <t xml:space="preserve"> - єдиний податок</t>
  </si>
  <si>
    <t>плата за розміщення тимчасово вільних коштів місцевих бюджетів </t>
  </si>
  <si>
    <t>адміністративні штрафи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</si>
  <si>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</si>
  <si>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плата за надання  адміністративних послуг</t>
  </si>
  <si>
    <t>Житлово-комунальне господарство, усього,</t>
  </si>
  <si>
    <t>Код ТПКВКМБ /
ТКВКБМС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</si>
  <si>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</si>
  <si>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</si>
  <si>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транспортний податок з фізичних осіб</t>
  </si>
  <si>
    <t>транспортний податок з юридичних осіб</t>
  </si>
  <si>
    <t xml:space="preserve">В И Д А Т К И  </t>
  </si>
  <si>
    <t>0100</t>
  </si>
  <si>
    <t>Державне управління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</si>
  <si>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</si>
  <si>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</si>
  <si>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</si>
  <si>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Реалізація державної політики у молодіжній сфері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</si>
  <si>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</si>
  <si>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Соціальний захист ветеранів війни та праці</t>
  </si>
  <si>
    <t>Заходи з енергозбереження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</si>
  <si>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</si>
  <si>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</si>
  <si>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>Інші заходи, пов'язані з економічною діяльністю</t>
  </si>
  <si>
    <t xml:space="preserve">                        до рішення  виконкому міської ради</t>
  </si>
  <si>
    <t xml:space="preserve">                        Додаток</t>
  </si>
  <si>
    <t>податок на нерухоме майно, відмінне від земельної ділянки, сплачений юридичними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</si>
  <si>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</si>
  <si>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</si>
  <si>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 </t>
  </si>
  <si>
    <t>надходження коштів від Державного фонду дорогоцінних металів і дорогоцінного каміння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</si>
  <si>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</si>
  <si>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</si>
  <si>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Інші заклади та заходи</t>
  </si>
  <si>
    <t>Утримання та ефективна експлуатація об’єктів житлово-комунального господарства</t>
  </si>
  <si>
    <t>Організація благоустрою населених пунктів</t>
  </si>
  <si>
    <t xml:space="preserve">Реалізація державних та місцевих житлових програм </t>
  </si>
  <si>
    <t>Інша діяльність у сфері житлово-комунального господарства</t>
  </si>
  <si>
    <t>Здійснення  заходів із землеустрою</t>
  </si>
  <si>
    <t>Будівництво та регіональний розвиток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</si>
  <si>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</si>
  <si>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</si>
  <si>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Розроблення схем планування та забудови територій (містобудівної документації)</t>
  </si>
  <si>
    <t>Виконання інвестиційних проектів</t>
  </si>
  <si>
    <t>Забезпечення надання послуг з перевезення пасажирів автомобільним транспортом</t>
  </si>
  <si>
    <t>Забезпечення надання послуг з перевезення пасажирів електротранспортом</t>
  </si>
  <si>
    <t>Утримання та розвиток місцевих аеропортів</t>
  </si>
  <si>
    <t>Утримання та розвиток автомобільних доріг та дорожньої інфраструктури</t>
  </si>
  <si>
    <t>Інші програми та заходи, пов'язані з економічною діяльністю</t>
  </si>
  <si>
    <t>Розвиток готельного господарства та туризму</t>
  </si>
  <si>
    <t>Реалізація програм і заходів в галузі зовнішньоекономічної діяльності</t>
  </si>
  <si>
    <t>Проведення експертної  грошової  оцінки  земельної ділянки чи права на неї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</si>
  <si>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</si>
  <si>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Членські внески до асоціацій органів місцевого самоврядування</t>
  </si>
  <si>
    <t>Інша економічна діяльність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</si>
  <si>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</si>
  <si>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</si>
  <si>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</si>
  <si>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 xml:space="preserve">Охорона навколишнього природного середовища </t>
  </si>
  <si>
    <t>Засоби масової інформації</t>
  </si>
  <si>
    <t>Міжбюджетні трансферти, усього,</t>
  </si>
  <si>
    <t>Реверсна дотація </t>
  </si>
  <si>
    <t xml:space="preserve">Інші дотації з місцевого бюджету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</si>
  <si>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</si>
  <si>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</si>
  <si>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 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</si>
  <si>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</si>
  <si>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</si>
  <si>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 xml:space="preserve">Інші субвенції з місцевого бюджету </t>
  </si>
  <si>
    <r>
      <t>Субвенція з місцевого бюджету державному бюджету на виконання програм соціально-економічного розвитку регіонів</t>
    </r>
    <r>
      <rPr>
        <sz val="12"/>
        <color indexed="10"/>
        <rFont val="Times New Roman"/>
        <family val="1"/>
        <charset val="204"/>
      </rPr>
      <t xml:space="preserve"> </t>
    </r>
  </si>
  <si>
    <r>
      <t>Пільгові довгострокові кредити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молодим сім’ям та одиноким молодим громадянам на будівництво/придбання житла  та їх повернення</t>
    </r>
  </si>
  <si>
    <t>Надання кредиту</t>
  </si>
  <si>
    <t>Повернення кредиту</t>
  </si>
  <si>
    <t>Затверджений план на 2018 рік</t>
  </si>
  <si>
    <t>Уточнений план на 2018 рік</t>
  </si>
  <si>
    <t>НЕПОДАТКОВІ НАДХОДЖЕННЯ, усього,</t>
  </si>
  <si>
    <t>ДОХОДИ ВІД ОПЕРАЦІЙ З КАПІТАЛОМ, усього,</t>
  </si>
  <si>
    <t>УСЬОГО ДОХОДІВ ЗАГАЛЬНОГО ФОНДУ власних та закріплених:</t>
  </si>
  <si>
    <t>УСЬОГО ДОХОДІВ:</t>
  </si>
  <si>
    <t>Транспорт та транспортна інфраструктура, дорожнє господарство,</t>
  </si>
  <si>
    <t>Соцiальний захист та соціальне забезпечення, усього,</t>
  </si>
  <si>
    <t xml:space="preserve"> П И С Ь М О В И Й    З В І Т</t>
  </si>
  <si>
    <t>за І півріччя 2018 року</t>
  </si>
  <si>
    <t>Виконано станом на 01.07.2018</t>
  </si>
  <si>
    <t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</si>
  <si>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>Газифікація населенних пунктів</t>
  </si>
  <si>
    <t xml:space="preserve"> - збір за провадження деяких видів підприємницької діяльності, що справлявся до 1 січня 2015 року </t>
  </si>
  <si>
    <t xml:space="preserve">надходження коштів від відшкодування втрат сільськогосподарського і лісогосподарського виробництва  </t>
  </si>
  <si>
    <t>в т. ч. бюджет розвитку (без трансфертів):</t>
  </si>
  <si>
    <t>ПОДАТКОВІ НАДХОДЖЕННЯ, усього</t>
  </si>
  <si>
    <t xml:space="preserve"> Уточнений план загального фонду на січень-червень 2018 року
</t>
  </si>
  <si>
    <t>РАЗОМ ЗА ЗАГАЛЬНИМ ФОНДОМ ДОХОДІВ:</t>
  </si>
  <si>
    <t>РАЗОМ ЗА СПЕЦІАЛЬНИМ ФОНДОМ ДОХОДІВ:</t>
  </si>
  <si>
    <t xml:space="preserve">                   </t>
  </si>
  <si>
    <t xml:space="preserve">                  Керуюча справами виконкому </t>
  </si>
  <si>
    <t xml:space="preserve">     Т.Мала</t>
  </si>
  <si>
    <t xml:space="preserve">           18.07.2018 №341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</si>
</sst>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3"/>
      <name val="Arial Cyr"/>
      <family val="2"/>
      <charset val="204"/>
    </font>
    <font>
      <b/>
      <sz val="13"/>
      <name val="Arial Cyr"/>
      <family val="2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b/>
      <sz val="16"/>
      <name val="Arial Cyr"/>
      <family val="2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sz val="22"/>
      <name val="Arial Cyr"/>
      <family val="2"/>
      <charset val="204"/>
    </font>
    <font>
      <b/>
      <i/>
      <sz val="2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b/>
      <i/>
      <sz val="28"/>
      <name val="Arial Cyr"/>
      <family val="2"/>
      <charset val="204"/>
    </font>
    <font>
      <b/>
      <u/>
      <sz val="12"/>
      <name val="Times New Roman"/>
      <family val="1"/>
      <charset val="204"/>
    </font>
    <font>
      <b/>
      <i/>
      <sz val="27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25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2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8" fillId="0" borderId="0" xfId="0" applyFont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2" fillId="0" borderId="0" xfId="0" applyNumberFormat="1" applyFont="1" applyFill="1"/>
    <xf numFmtId="0" fontId="9" fillId="0" borderId="3" xfId="0" applyFont="1" applyFill="1" applyBorder="1" applyAlignment="1">
      <alignment vertical="center" wrapText="1"/>
    </xf>
    <xf numFmtId="0" fontId="14" fillId="0" borderId="0" xfId="0" applyFont="1" applyFill="1"/>
    <xf numFmtId="0" fontId="15" fillId="0" borderId="0" xfId="0" applyFont="1"/>
    <xf numFmtId="164" fontId="3" fillId="0" borderId="8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0" xfId="0" applyFont="1" applyFill="1"/>
    <xf numFmtId="0" fontId="7" fillId="4" borderId="0" xfId="0" applyFont="1" applyFill="1"/>
    <xf numFmtId="0" fontId="0" fillId="0" borderId="0" xfId="0" applyFont="1"/>
    <xf numFmtId="0" fontId="0" fillId="0" borderId="0" xfId="0" applyFont="1" applyFill="1"/>
    <xf numFmtId="0" fontId="0" fillId="4" borderId="0" xfId="0" applyFont="1" applyFill="1"/>
    <xf numFmtId="164" fontId="2" fillId="4" borderId="0" xfId="0" applyNumberFormat="1" applyFont="1" applyFill="1"/>
    <xf numFmtId="164" fontId="2" fillId="0" borderId="0" xfId="0" applyNumberFormat="1" applyFont="1" applyFill="1"/>
    <xf numFmtId="0" fontId="0" fillId="3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>
      <alignment horizontal="center" vertical="center"/>
    </xf>
    <xf numFmtId="164" fontId="25" fillId="7" borderId="14" xfId="0" applyNumberFormat="1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164" fontId="0" fillId="0" borderId="0" xfId="0" applyNumberFormat="1" applyFont="1"/>
    <xf numFmtId="0" fontId="36" fillId="0" borderId="3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39" fillId="0" borderId="3" xfId="0" applyFont="1" applyFill="1" applyBorder="1" applyAlignment="1" applyProtection="1">
      <alignment vertical="center" wrapText="1"/>
    </xf>
    <xf numFmtId="0" fontId="32" fillId="0" borderId="3" xfId="0" applyFont="1" applyFill="1" applyBorder="1" applyAlignment="1" applyProtection="1">
      <alignment vertical="center" wrapText="1"/>
    </xf>
    <xf numFmtId="0" fontId="39" fillId="5" borderId="3" xfId="0" applyFont="1" applyFill="1" applyBorder="1" applyAlignment="1" applyProtection="1">
      <alignment vertical="center" wrapText="1"/>
    </xf>
    <xf numFmtId="0" fontId="37" fillId="0" borderId="3" xfId="0" applyFont="1" applyFill="1" applyBorder="1" applyAlignment="1" applyProtection="1">
      <alignment vertical="center" wrapText="1"/>
    </xf>
    <xf numFmtId="0" fontId="40" fillId="0" borderId="3" xfId="0" applyFont="1" applyFill="1" applyBorder="1" applyAlignment="1" applyProtection="1">
      <alignment vertical="center" wrapText="1"/>
    </xf>
    <xf numFmtId="0" fontId="41" fillId="11" borderId="5" xfId="0" applyFont="1" applyFill="1" applyBorder="1" applyAlignment="1" applyProtection="1">
      <alignment vertical="center"/>
    </xf>
    <xf numFmtId="0" fontId="41" fillId="0" borderId="3" xfId="0" applyFont="1" applyFill="1" applyBorder="1" applyAlignment="1" applyProtection="1">
      <alignment vertical="center"/>
    </xf>
    <xf numFmtId="0" fontId="36" fillId="0" borderId="3" xfId="0" applyFont="1" applyFill="1" applyBorder="1" applyAlignment="1">
      <alignment vertical="center" wrapText="1"/>
    </xf>
    <xf numFmtId="0" fontId="39" fillId="0" borderId="3" xfId="0" applyFont="1" applyFill="1" applyBorder="1" applyAlignment="1" applyProtection="1">
      <alignment horizontal="left" vertical="center" wrapText="1"/>
    </xf>
    <xf numFmtId="0" fontId="36" fillId="12" borderId="5" xfId="0" applyFont="1" applyFill="1" applyBorder="1" applyAlignment="1">
      <alignment vertical="center"/>
    </xf>
    <xf numFmtId="0" fontId="39" fillId="0" borderId="15" xfId="0" applyFont="1" applyFill="1" applyBorder="1" applyAlignment="1" applyProtection="1">
      <alignment vertical="center" wrapText="1"/>
    </xf>
    <xf numFmtId="0" fontId="39" fillId="0" borderId="16" xfId="0" applyFont="1" applyFill="1" applyBorder="1" applyAlignment="1" applyProtection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41" fillId="12" borderId="17" xfId="0" applyFont="1" applyFill="1" applyBorder="1" applyAlignment="1" applyProtection="1">
      <alignment vertical="center"/>
    </xf>
    <xf numFmtId="164" fontId="25" fillId="0" borderId="18" xfId="0" applyNumberFormat="1" applyFont="1" applyFill="1" applyBorder="1" applyAlignment="1">
      <alignment horizontal="center" vertical="center"/>
    </xf>
    <xf numFmtId="164" fontId="25" fillId="7" borderId="18" xfId="0" applyNumberFormat="1" applyFont="1" applyFill="1" applyBorder="1" applyAlignment="1">
      <alignment horizontal="center" vertical="center"/>
    </xf>
    <xf numFmtId="164" fontId="25" fillId="0" borderId="19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64" fontId="10" fillId="12" borderId="21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/>
    </xf>
    <xf numFmtId="0" fontId="12" fillId="0" borderId="3" xfId="0" applyFont="1" applyBorder="1"/>
    <xf numFmtId="0" fontId="12" fillId="0" borderId="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1" fillId="7" borderId="3" xfId="0" applyFont="1" applyFill="1" applyBorder="1" applyAlignment="1">
      <alignment vertical="center" wrapText="1"/>
    </xf>
    <xf numFmtId="0" fontId="21" fillId="0" borderId="3" xfId="0" applyFont="1" applyBorder="1"/>
    <xf numFmtId="0" fontId="32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164" fontId="31" fillId="0" borderId="14" xfId="0" applyNumberFormat="1" applyFont="1" applyFill="1" applyBorder="1" applyAlignment="1">
      <alignment horizontal="center" vertical="center"/>
    </xf>
    <xf numFmtId="164" fontId="10" fillId="11" borderId="13" xfId="0" applyNumberFormat="1" applyFont="1" applyFill="1" applyBorder="1" applyAlignment="1">
      <alignment horizontal="center" vertical="center"/>
    </xf>
    <xf numFmtId="164" fontId="10" fillId="12" borderId="13" xfId="0" applyNumberFormat="1" applyFont="1" applyFill="1" applyBorder="1" applyAlignment="1">
      <alignment horizontal="center" vertical="center"/>
    </xf>
    <xf numFmtId="164" fontId="10" fillId="9" borderId="23" xfId="0" applyNumberFormat="1" applyFont="1" applyFill="1" applyBorder="1" applyAlignment="1">
      <alignment horizontal="center" vertical="center"/>
    </xf>
    <xf numFmtId="164" fontId="25" fillId="5" borderId="14" xfId="0" applyNumberFormat="1" applyFont="1" applyFill="1" applyBorder="1" applyAlignment="1">
      <alignment horizontal="center" vertical="center"/>
    </xf>
    <xf numFmtId="164" fontId="25" fillId="5" borderId="18" xfId="0" applyNumberFormat="1" applyFont="1" applyFill="1" applyBorder="1" applyAlignment="1">
      <alignment horizontal="center" vertical="center"/>
    </xf>
    <xf numFmtId="164" fontId="10" fillId="9" borderId="22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 applyProtection="1">
      <alignment horizontal="center" vertical="center"/>
    </xf>
    <xf numFmtId="164" fontId="10" fillId="9" borderId="24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64" fontId="25" fillId="7" borderId="8" xfId="0" applyNumberFormat="1" applyFont="1" applyFill="1" applyBorder="1" applyAlignment="1">
      <alignment horizontal="center" vertical="center"/>
    </xf>
    <xf numFmtId="164" fontId="10" fillId="7" borderId="14" xfId="0" applyNumberFormat="1" applyFont="1" applyFill="1" applyBorder="1" applyAlignment="1">
      <alignment horizontal="center" vertical="center"/>
    </xf>
    <xf numFmtId="164" fontId="7" fillId="6" borderId="14" xfId="0" applyNumberFormat="1" applyFont="1" applyFill="1" applyBorder="1" applyAlignment="1">
      <alignment horizontal="center" vertical="center"/>
    </xf>
    <xf numFmtId="164" fontId="25" fillId="7" borderId="22" xfId="0" applyNumberFormat="1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/>
    </xf>
    <xf numFmtId="164" fontId="10" fillId="6" borderId="14" xfId="0" applyNumberFormat="1" applyFont="1" applyFill="1" applyBorder="1" applyAlignment="1">
      <alignment horizontal="center" vertical="center"/>
    </xf>
    <xf numFmtId="164" fontId="10" fillId="9" borderId="14" xfId="0" applyNumberFormat="1" applyFont="1" applyFill="1" applyBorder="1" applyAlignment="1">
      <alignment horizontal="center" vertical="center"/>
    </xf>
    <xf numFmtId="164" fontId="10" fillId="8" borderId="14" xfId="0" applyNumberFormat="1" applyFont="1" applyFill="1" applyBorder="1" applyAlignment="1">
      <alignment horizontal="center" vertical="center"/>
    </xf>
    <xf numFmtId="164" fontId="25" fillId="8" borderId="14" xfId="0" applyNumberFormat="1" applyFont="1" applyFill="1" applyBorder="1" applyAlignment="1">
      <alignment horizontal="center" vertical="center"/>
    </xf>
    <xf numFmtId="164" fontId="7" fillId="5" borderId="14" xfId="0" applyNumberFormat="1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27" fillId="0" borderId="14" xfId="0" applyNumberFormat="1" applyFont="1" applyFill="1" applyBorder="1" applyAlignment="1">
      <alignment horizontal="center" vertical="center"/>
    </xf>
    <xf numFmtId="164" fontId="27" fillId="0" borderId="18" xfId="0" applyNumberFormat="1" applyFont="1" applyFill="1" applyBorder="1" applyAlignment="1">
      <alignment horizontal="center" vertical="center"/>
    </xf>
    <xf numFmtId="164" fontId="26" fillId="12" borderId="21" xfId="0" applyNumberFormat="1" applyFont="1" applyFill="1" applyBorder="1" applyAlignment="1">
      <alignment horizontal="center" vertical="center"/>
    </xf>
    <xf numFmtId="164" fontId="25" fillId="10" borderId="14" xfId="0" applyNumberFormat="1" applyFont="1" applyFill="1" applyBorder="1" applyAlignment="1">
      <alignment horizontal="center" vertical="center"/>
    </xf>
    <xf numFmtId="0" fontId="25" fillId="0" borderId="14" xfId="0" applyFont="1" applyBorder="1"/>
    <xf numFmtId="164" fontId="26" fillId="0" borderId="8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5" borderId="9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 applyProtection="1">
      <alignment horizontal="center" vertical="center" wrapText="1"/>
    </xf>
    <xf numFmtId="0" fontId="35" fillId="0" borderId="5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35" fillId="0" borderId="6" xfId="0" applyFont="1" applyFill="1" applyBorder="1" applyAlignment="1" applyProtection="1">
      <alignment horizontal="center" vertical="center" wrapText="1"/>
    </xf>
    <xf numFmtId="0" fontId="35" fillId="0" borderId="3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35" fillId="5" borderId="0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 applyProtection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8" xfId="0" applyFont="1" applyFill="1" applyBorder="1" applyAlignment="1" applyProtection="1">
      <alignment horizontal="center" vertical="center" wrapText="1"/>
    </xf>
    <xf numFmtId="0" fontId="35" fillId="5" borderId="9" xfId="0" applyFont="1" applyFill="1" applyBorder="1" applyAlignment="1" applyProtection="1">
      <alignment horizontal="center" vertical="center" wrapText="1"/>
    </xf>
    <xf numFmtId="0" fontId="35" fillId="5" borderId="3" xfId="0" applyFont="1" applyFill="1" applyBorder="1" applyAlignment="1" applyProtection="1">
      <alignment horizontal="center"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35" fillId="0" borderId="13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 applyProtection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5" fillId="0" borderId="4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4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8"/>
  <sheetViews>
    <sheetView tabSelected="1" view="pageBreakPreview" zoomScale="70" zoomScaleNormal="73" zoomScaleSheetLayoutView="70" zoomScalePageLayoutView="75" workbookViewId="0">
      <pane xSplit="2" ySplit="12" topLeftCell="F29" activePane="bottomRight" state="frozen"/>
      <selection pane="topRight" activeCell="C1" sqref="C1"/>
      <selection pane="bottomLeft" activeCell="A13" sqref="A13"/>
      <selection pane="bottomRight" activeCell="B5" sqref="B5:M5"/>
    </sheetView>
  </sheetViews>
  <sheetFormatPr defaultColWidth="9.140625" defaultRowHeight="12.75" x14ac:dyDescent="0.2"/>
  <cols>
    <col min="1" max="1" width="9" style="18" customWidth="1"/>
    <col min="2" max="2" width="73.28515625" style="18" customWidth="1"/>
    <col min="3" max="3" width="18.140625" style="18" customWidth="1"/>
    <col min="4" max="4" width="15.42578125" style="18" customWidth="1"/>
    <col min="5" max="5" width="14.5703125" style="23" customWidth="1"/>
    <col min="6" max="6" width="13" style="23" customWidth="1"/>
    <col min="7" max="7" width="15.140625" style="23" customWidth="1"/>
    <col min="8" max="8" width="14.7109375" style="20" customWidth="1"/>
    <col min="9" max="9" width="14.85546875" style="23" customWidth="1"/>
    <col min="10" max="10" width="13" style="20" customWidth="1"/>
    <col min="11" max="11" width="15" style="18" customWidth="1"/>
    <col min="12" max="12" width="14.85546875" style="20" customWidth="1"/>
    <col min="13" max="14" width="14.7109375" style="20" customWidth="1"/>
    <col min="15" max="15" width="12.5703125" style="18" customWidth="1"/>
    <col min="16" max="16" width="11.140625" style="18" bestFit="1" customWidth="1"/>
    <col min="17" max="16384" width="9.140625" style="18"/>
  </cols>
  <sheetData>
    <row r="1" spans="1:15" ht="30.75" x14ac:dyDescent="0.45">
      <c r="E1" s="18"/>
      <c r="F1" s="18"/>
      <c r="G1" s="19"/>
      <c r="I1" s="153" t="s">
        <v>74</v>
      </c>
      <c r="J1" s="153"/>
      <c r="K1" s="153"/>
      <c r="L1" s="153"/>
      <c r="M1" s="153"/>
      <c r="N1" s="153"/>
    </row>
    <row r="2" spans="1:15" ht="27.75" customHeight="1" x14ac:dyDescent="0.2">
      <c r="E2" s="18"/>
      <c r="F2" s="18"/>
      <c r="G2" s="19"/>
      <c r="I2" s="166" t="s">
        <v>73</v>
      </c>
      <c r="J2" s="166"/>
      <c r="K2" s="166"/>
      <c r="L2" s="166"/>
      <c r="M2" s="166"/>
      <c r="N2" s="166"/>
      <c r="O2" s="167"/>
    </row>
    <row r="3" spans="1:15" ht="27" customHeight="1" x14ac:dyDescent="0.45">
      <c r="E3" s="18"/>
      <c r="F3" s="18"/>
      <c r="G3" s="19"/>
      <c r="H3" s="17"/>
      <c r="I3" s="4"/>
      <c r="J3" s="168" t="s">
        <v>145</v>
      </c>
      <c r="K3" s="153"/>
      <c r="L3" s="153"/>
      <c r="M3" s="153"/>
      <c r="N3" s="153"/>
    </row>
    <row r="4" spans="1:15" ht="29.25" customHeight="1" x14ac:dyDescent="0.2">
      <c r="B4" s="154" t="s">
        <v>130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5" ht="31.5" customHeight="1" x14ac:dyDescent="0.2">
      <c r="B5" s="154" t="s">
        <v>45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5" ht="33" customHeight="1" x14ac:dyDescent="0.2">
      <c r="B6" s="154" t="s">
        <v>131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5" ht="19.5" thickBot="1" x14ac:dyDescent="0.35">
      <c r="B7" s="3" t="s">
        <v>0</v>
      </c>
      <c r="C7" s="3"/>
      <c r="D7" s="19"/>
      <c r="E7" s="3"/>
      <c r="F7" s="3"/>
      <c r="G7" s="3"/>
      <c r="H7" s="16"/>
      <c r="I7" s="3"/>
      <c r="J7" s="16"/>
      <c r="M7" s="37" t="s">
        <v>28</v>
      </c>
    </row>
    <row r="8" spans="1:15" ht="69" customHeight="1" thickBot="1" x14ac:dyDescent="0.25">
      <c r="A8" s="144" t="s">
        <v>55</v>
      </c>
      <c r="B8" s="132" t="s">
        <v>32</v>
      </c>
      <c r="C8" s="149" t="s">
        <v>122</v>
      </c>
      <c r="D8" s="150" t="s">
        <v>8</v>
      </c>
      <c r="E8" s="150"/>
      <c r="F8" s="150"/>
      <c r="G8" s="138" t="s">
        <v>123</v>
      </c>
      <c r="H8" s="155" t="s">
        <v>8</v>
      </c>
      <c r="I8" s="156"/>
      <c r="J8" s="157"/>
      <c r="K8" s="161" t="s">
        <v>139</v>
      </c>
      <c r="L8" s="132" t="s">
        <v>132</v>
      </c>
      <c r="M8" s="156" t="s">
        <v>8</v>
      </c>
      <c r="N8" s="156"/>
      <c r="O8" s="157"/>
    </row>
    <row r="9" spans="1:15" ht="26.25" customHeight="1" x14ac:dyDescent="0.2">
      <c r="A9" s="145"/>
      <c r="B9" s="147"/>
      <c r="C9" s="142" t="s">
        <v>19</v>
      </c>
      <c r="D9" s="138" t="s">
        <v>12</v>
      </c>
      <c r="E9" s="135" t="s">
        <v>13</v>
      </c>
      <c r="F9" s="138" t="s">
        <v>27</v>
      </c>
      <c r="G9" s="136" t="s">
        <v>19</v>
      </c>
      <c r="H9" s="132" t="s">
        <v>12</v>
      </c>
      <c r="I9" s="141" t="s">
        <v>13</v>
      </c>
      <c r="J9" s="132" t="s">
        <v>27</v>
      </c>
      <c r="K9" s="162"/>
      <c r="L9" s="164" t="s">
        <v>1</v>
      </c>
      <c r="M9" s="141" t="s">
        <v>12</v>
      </c>
      <c r="N9" s="158" t="s">
        <v>13</v>
      </c>
      <c r="O9" s="132" t="s">
        <v>27</v>
      </c>
    </row>
    <row r="10" spans="1:15" ht="25.5" customHeight="1" x14ac:dyDescent="0.2">
      <c r="A10" s="145"/>
      <c r="B10" s="147"/>
      <c r="C10" s="142"/>
      <c r="D10" s="139"/>
      <c r="E10" s="136"/>
      <c r="F10" s="151"/>
      <c r="G10" s="136"/>
      <c r="H10" s="164"/>
      <c r="I10" s="142"/>
      <c r="J10" s="133"/>
      <c r="K10" s="162"/>
      <c r="L10" s="164" t="s">
        <v>11</v>
      </c>
      <c r="M10" s="142"/>
      <c r="N10" s="159"/>
      <c r="O10" s="133"/>
    </row>
    <row r="11" spans="1:15" ht="8.25" customHeight="1" x14ac:dyDescent="0.2">
      <c r="A11" s="145"/>
      <c r="B11" s="147"/>
      <c r="C11" s="142"/>
      <c r="D11" s="139"/>
      <c r="E11" s="136"/>
      <c r="F11" s="151"/>
      <c r="G11" s="136"/>
      <c r="H11" s="164"/>
      <c r="I11" s="142"/>
      <c r="J11" s="133"/>
      <c r="K11" s="162"/>
      <c r="L11" s="164"/>
      <c r="M11" s="142"/>
      <c r="N11" s="159"/>
      <c r="O11" s="133"/>
    </row>
    <row r="12" spans="1:15" ht="10.15" customHeight="1" thickBot="1" x14ac:dyDescent="0.25">
      <c r="A12" s="146"/>
      <c r="B12" s="148"/>
      <c r="C12" s="143"/>
      <c r="D12" s="140"/>
      <c r="E12" s="137"/>
      <c r="F12" s="152"/>
      <c r="G12" s="137"/>
      <c r="H12" s="165"/>
      <c r="I12" s="143"/>
      <c r="J12" s="134"/>
      <c r="K12" s="163"/>
      <c r="L12" s="165"/>
      <c r="M12" s="143"/>
      <c r="N12" s="160"/>
      <c r="O12" s="134"/>
    </row>
    <row r="13" spans="1:15" ht="20.25" customHeight="1" thickBot="1" x14ac:dyDescent="0.25">
      <c r="A13" s="58"/>
      <c r="B13" s="123">
        <v>1</v>
      </c>
      <c r="C13" s="124">
        <v>2</v>
      </c>
      <c r="D13" s="125">
        <v>3</v>
      </c>
      <c r="E13" s="125">
        <v>4</v>
      </c>
      <c r="F13" s="126">
        <v>5</v>
      </c>
      <c r="G13" s="125">
        <v>6</v>
      </c>
      <c r="H13" s="127">
        <v>7</v>
      </c>
      <c r="I13" s="124">
        <v>8</v>
      </c>
      <c r="J13" s="128">
        <v>9</v>
      </c>
      <c r="K13" s="129">
        <v>10</v>
      </c>
      <c r="L13" s="127">
        <v>11</v>
      </c>
      <c r="M13" s="124">
        <v>12</v>
      </c>
      <c r="N13" s="130">
        <v>13</v>
      </c>
      <c r="O13" s="128">
        <v>14</v>
      </c>
    </row>
    <row r="14" spans="1:15" ht="32.450000000000003" customHeight="1" x14ac:dyDescent="0.2">
      <c r="A14" s="5" t="s">
        <v>33</v>
      </c>
      <c r="B14" s="36" t="s">
        <v>15</v>
      </c>
      <c r="C14" s="11"/>
      <c r="D14" s="11"/>
      <c r="E14" s="11"/>
      <c r="F14" s="11"/>
      <c r="G14" s="99"/>
      <c r="H14" s="99"/>
      <c r="I14" s="99"/>
      <c r="J14" s="11"/>
      <c r="K14" s="11"/>
      <c r="L14" s="11"/>
      <c r="M14" s="11"/>
      <c r="N14" s="11"/>
      <c r="O14" s="11"/>
    </row>
    <row r="15" spans="1:15" ht="25.5" customHeight="1" x14ac:dyDescent="0.3">
      <c r="A15" s="5"/>
      <c r="B15" s="31" t="s">
        <v>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116"/>
    </row>
    <row r="16" spans="1:15" ht="21" customHeight="1" x14ac:dyDescent="0.2">
      <c r="A16" s="5"/>
      <c r="B16" s="39" t="s">
        <v>138</v>
      </c>
      <c r="C16" s="73">
        <f>C18+C19+C20+C21+C22+C23+C24</f>
        <v>3636748.6999999997</v>
      </c>
      <c r="D16" s="73">
        <f>+C16</f>
        <v>3636748.6999999997</v>
      </c>
      <c r="E16" s="73">
        <f>+E18+E19+E20</f>
        <v>0</v>
      </c>
      <c r="F16" s="73">
        <f>+F18+F19+F20</f>
        <v>0</v>
      </c>
      <c r="G16" s="73">
        <f>G18+G19+G20+G21+G22+G23+G24</f>
        <v>3636748.6999999997</v>
      </c>
      <c r="H16" s="73">
        <f>+G16</f>
        <v>3636748.6999999997</v>
      </c>
      <c r="I16" s="73">
        <f>+I18+I19+I20</f>
        <v>0</v>
      </c>
      <c r="J16" s="73">
        <f>+J18+J19+J20</f>
        <v>0</v>
      </c>
      <c r="K16" s="73">
        <f>K18+K19+K20+K23+K24+K21+K22</f>
        <v>1740860</v>
      </c>
      <c r="L16" s="73">
        <f>L18+L19+L20+L23+L24+L21+L22</f>
        <v>1891076.4</v>
      </c>
      <c r="M16" s="73">
        <f>+L16</f>
        <v>1891076.4</v>
      </c>
      <c r="N16" s="73">
        <f>+N18+N19+N20</f>
        <v>0</v>
      </c>
      <c r="O16" s="73">
        <f>+O18+O19+O20</f>
        <v>0</v>
      </c>
    </row>
    <row r="17" spans="1:15" ht="18" customHeight="1" x14ac:dyDescent="0.2">
      <c r="A17" s="5"/>
      <c r="B17" s="40" t="s">
        <v>8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ht="22.9" customHeight="1" x14ac:dyDescent="0.2">
      <c r="A18" s="5"/>
      <c r="B18" s="41" t="s">
        <v>34</v>
      </c>
      <c r="C18" s="33">
        <v>2191342.7999999998</v>
      </c>
      <c r="D18" s="33">
        <f t="shared" ref="D18:D35" si="0">+C18</f>
        <v>2191342.7999999998</v>
      </c>
      <c r="E18" s="33">
        <v>0</v>
      </c>
      <c r="F18" s="33">
        <v>0</v>
      </c>
      <c r="G18" s="33">
        <v>2191342.7999999998</v>
      </c>
      <c r="H18" s="33">
        <f t="shared" ref="H18:H35" si="1">+G18</f>
        <v>2191342.7999999998</v>
      </c>
      <c r="I18" s="33">
        <v>0</v>
      </c>
      <c r="J18" s="33">
        <v>0</v>
      </c>
      <c r="K18" s="33">
        <v>1057965</v>
      </c>
      <c r="L18" s="94">
        <v>1172150.3</v>
      </c>
      <c r="M18" s="33">
        <f t="shared" ref="M18:M36" si="2">+L18</f>
        <v>1172150.3</v>
      </c>
      <c r="N18" s="33">
        <v>0</v>
      </c>
      <c r="O18" s="33">
        <v>0</v>
      </c>
    </row>
    <row r="19" spans="1:15" ht="26.45" customHeight="1" x14ac:dyDescent="0.2">
      <c r="A19" s="5"/>
      <c r="B19" s="41" t="s">
        <v>22</v>
      </c>
      <c r="C19" s="33">
        <v>1350</v>
      </c>
      <c r="D19" s="33">
        <f t="shared" si="0"/>
        <v>1350</v>
      </c>
      <c r="E19" s="33">
        <v>0</v>
      </c>
      <c r="F19" s="33">
        <v>0</v>
      </c>
      <c r="G19" s="33">
        <v>1350</v>
      </c>
      <c r="H19" s="33">
        <f t="shared" si="1"/>
        <v>1350</v>
      </c>
      <c r="I19" s="33">
        <v>0</v>
      </c>
      <c r="J19" s="33">
        <v>0</v>
      </c>
      <c r="K19" s="33">
        <v>600</v>
      </c>
      <c r="L19" s="94">
        <v>5592.7</v>
      </c>
      <c r="M19" s="33">
        <f t="shared" si="2"/>
        <v>5592.7</v>
      </c>
      <c r="N19" s="33">
        <v>0</v>
      </c>
      <c r="O19" s="33">
        <v>0</v>
      </c>
    </row>
    <row r="20" spans="1:15" ht="49.9" customHeight="1" x14ac:dyDescent="0.2">
      <c r="A20" s="5"/>
      <c r="B20" s="42" t="s">
        <v>35</v>
      </c>
      <c r="C20" s="33">
        <v>10.6</v>
      </c>
      <c r="D20" s="33">
        <f t="shared" si="0"/>
        <v>10.6</v>
      </c>
      <c r="E20" s="33">
        <v>0</v>
      </c>
      <c r="F20" s="33">
        <v>0</v>
      </c>
      <c r="G20" s="33">
        <v>10.6</v>
      </c>
      <c r="H20" s="33">
        <f t="shared" si="1"/>
        <v>10.6</v>
      </c>
      <c r="I20" s="33">
        <v>0</v>
      </c>
      <c r="J20" s="33">
        <v>0</v>
      </c>
      <c r="K20" s="94">
        <v>5</v>
      </c>
      <c r="L20" s="33">
        <v>4</v>
      </c>
      <c r="M20" s="33">
        <f t="shared" si="2"/>
        <v>4</v>
      </c>
      <c r="N20" s="33">
        <v>0</v>
      </c>
      <c r="O20" s="33">
        <v>0</v>
      </c>
    </row>
    <row r="21" spans="1:15" ht="25.15" customHeight="1" x14ac:dyDescent="0.2">
      <c r="A21" s="5"/>
      <c r="B21" s="43" t="s">
        <v>56</v>
      </c>
      <c r="C21" s="94">
        <v>17690</v>
      </c>
      <c r="D21" s="33">
        <f t="shared" si="0"/>
        <v>17690</v>
      </c>
      <c r="E21" s="33">
        <v>0</v>
      </c>
      <c r="F21" s="33">
        <v>0</v>
      </c>
      <c r="G21" s="94">
        <v>17690</v>
      </c>
      <c r="H21" s="33">
        <f t="shared" si="1"/>
        <v>17690</v>
      </c>
      <c r="I21" s="33">
        <v>0</v>
      </c>
      <c r="J21" s="33">
        <v>0</v>
      </c>
      <c r="K21" s="94">
        <v>8200</v>
      </c>
      <c r="L21" s="94">
        <v>8675.6</v>
      </c>
      <c r="M21" s="33">
        <f t="shared" si="2"/>
        <v>8675.6</v>
      </c>
      <c r="N21" s="33">
        <v>0</v>
      </c>
      <c r="O21" s="33">
        <v>0</v>
      </c>
    </row>
    <row r="22" spans="1:15" ht="37.15" customHeight="1" x14ac:dyDescent="0.2">
      <c r="A22" s="5"/>
      <c r="B22" s="43" t="s">
        <v>57</v>
      </c>
      <c r="C22" s="94">
        <v>67310</v>
      </c>
      <c r="D22" s="33">
        <f t="shared" si="0"/>
        <v>67310</v>
      </c>
      <c r="E22" s="33">
        <v>0</v>
      </c>
      <c r="F22" s="33">
        <v>0</v>
      </c>
      <c r="G22" s="94">
        <v>67310</v>
      </c>
      <c r="H22" s="33">
        <f t="shared" si="1"/>
        <v>67310</v>
      </c>
      <c r="I22" s="33">
        <v>0</v>
      </c>
      <c r="J22" s="33">
        <v>0</v>
      </c>
      <c r="K22" s="94">
        <v>31300</v>
      </c>
      <c r="L22" s="94">
        <v>32378.1</v>
      </c>
      <c r="M22" s="33">
        <f t="shared" si="2"/>
        <v>32378.1</v>
      </c>
      <c r="N22" s="33">
        <v>0</v>
      </c>
      <c r="O22" s="33">
        <v>0</v>
      </c>
    </row>
    <row r="23" spans="1:15" ht="39" customHeight="1" x14ac:dyDescent="0.2">
      <c r="A23" s="5"/>
      <c r="B23" s="43" t="s">
        <v>36</v>
      </c>
      <c r="C23" s="33">
        <v>131400</v>
      </c>
      <c r="D23" s="33">
        <f t="shared" si="0"/>
        <v>131400</v>
      </c>
      <c r="E23" s="33">
        <v>0</v>
      </c>
      <c r="F23" s="33">
        <v>0</v>
      </c>
      <c r="G23" s="33">
        <v>131400</v>
      </c>
      <c r="H23" s="33">
        <f t="shared" si="1"/>
        <v>131400</v>
      </c>
      <c r="I23" s="33">
        <v>0</v>
      </c>
      <c r="J23" s="33">
        <v>0</v>
      </c>
      <c r="K23" s="94">
        <v>54440</v>
      </c>
      <c r="L23" s="94">
        <v>56885.4</v>
      </c>
      <c r="M23" s="33">
        <f t="shared" si="2"/>
        <v>56885.4</v>
      </c>
      <c r="N23" s="33">
        <v>0</v>
      </c>
      <c r="O23" s="33">
        <v>0</v>
      </c>
    </row>
    <row r="24" spans="1:15" ht="20.45" customHeight="1" x14ac:dyDescent="0.2">
      <c r="A24" s="5"/>
      <c r="B24" s="44" t="s">
        <v>47</v>
      </c>
      <c r="C24" s="73">
        <f>+C25+C37</f>
        <v>1227645.2999999998</v>
      </c>
      <c r="D24" s="73">
        <f t="shared" si="0"/>
        <v>1227645.2999999998</v>
      </c>
      <c r="E24" s="73">
        <v>0</v>
      </c>
      <c r="F24" s="73">
        <v>0</v>
      </c>
      <c r="G24" s="73">
        <f>+G25+G37</f>
        <v>1227645.2999999998</v>
      </c>
      <c r="H24" s="73">
        <f t="shared" si="1"/>
        <v>1227645.2999999998</v>
      </c>
      <c r="I24" s="73">
        <v>0</v>
      </c>
      <c r="J24" s="73">
        <v>0</v>
      </c>
      <c r="K24" s="73">
        <f>+K25+K37</f>
        <v>588350</v>
      </c>
      <c r="L24" s="73">
        <f>+L25+L37+L36</f>
        <v>615390.29999999993</v>
      </c>
      <c r="M24" s="73">
        <f t="shared" si="2"/>
        <v>615390.29999999993</v>
      </c>
      <c r="N24" s="73">
        <v>0</v>
      </c>
      <c r="O24" s="73">
        <v>0</v>
      </c>
    </row>
    <row r="25" spans="1:15" ht="23.45" customHeight="1" x14ac:dyDescent="0.2">
      <c r="A25" s="5"/>
      <c r="B25" s="41" t="s">
        <v>48</v>
      </c>
      <c r="C25" s="73">
        <f>+C30+C31+C32+C33+C34+C35+C26+C27+C28+C29</f>
        <v>1019745.2999999999</v>
      </c>
      <c r="D25" s="73">
        <f t="shared" si="0"/>
        <v>1019745.2999999999</v>
      </c>
      <c r="E25" s="73">
        <v>0</v>
      </c>
      <c r="F25" s="73">
        <v>0</v>
      </c>
      <c r="G25" s="73">
        <f>+G30+G31+G32+G33+G34+G35+G26+G27+G28+G29</f>
        <v>1019745.2999999999</v>
      </c>
      <c r="H25" s="73">
        <f t="shared" si="1"/>
        <v>1019745.2999999999</v>
      </c>
      <c r="I25" s="73">
        <v>0</v>
      </c>
      <c r="J25" s="73">
        <v>0</v>
      </c>
      <c r="K25" s="73">
        <f>+K30+K31+K32+K33+K34+K35+K26+K27+K28+K29</f>
        <v>479145.4</v>
      </c>
      <c r="L25" s="73">
        <f>+L30+L31+L32+L33+L34+L35+L26+L27+L28+L29</f>
        <v>488072.99999999994</v>
      </c>
      <c r="M25" s="73">
        <f t="shared" si="2"/>
        <v>488072.99999999994</v>
      </c>
      <c r="N25" s="73">
        <v>0</v>
      </c>
      <c r="O25" s="73">
        <v>0</v>
      </c>
    </row>
    <row r="26" spans="1:15" ht="35.450000000000003" customHeight="1" x14ac:dyDescent="0.2">
      <c r="A26" s="5"/>
      <c r="B26" s="45" t="s">
        <v>75</v>
      </c>
      <c r="C26" s="32">
        <v>77.400000000000006</v>
      </c>
      <c r="D26" s="32">
        <f t="shared" si="0"/>
        <v>77.400000000000006</v>
      </c>
      <c r="E26" s="32">
        <v>0</v>
      </c>
      <c r="F26" s="32">
        <v>0</v>
      </c>
      <c r="G26" s="32">
        <v>77.400000000000006</v>
      </c>
      <c r="H26" s="32">
        <f>G26</f>
        <v>77.400000000000006</v>
      </c>
      <c r="I26" s="32">
        <v>0</v>
      </c>
      <c r="J26" s="32">
        <v>0</v>
      </c>
      <c r="K26" s="32">
        <v>37.799999999999997</v>
      </c>
      <c r="L26" s="32">
        <v>52.5</v>
      </c>
      <c r="M26" s="32">
        <f>L26</f>
        <v>52.5</v>
      </c>
      <c r="N26" s="32">
        <v>0</v>
      </c>
      <c r="O26" s="32">
        <v>0</v>
      </c>
    </row>
    <row r="27" spans="1:15" ht="38.450000000000003" customHeight="1" x14ac:dyDescent="0.2">
      <c r="A27" s="5"/>
      <c r="B27" s="45" t="s">
        <v>76</v>
      </c>
      <c r="C27" s="32">
        <v>143</v>
      </c>
      <c r="D27" s="32">
        <f t="shared" si="0"/>
        <v>143</v>
      </c>
      <c r="E27" s="32">
        <v>0</v>
      </c>
      <c r="F27" s="32">
        <v>0</v>
      </c>
      <c r="G27" s="32">
        <v>143</v>
      </c>
      <c r="H27" s="32">
        <f t="shared" ref="H27:H29" si="3">G27</f>
        <v>143</v>
      </c>
      <c r="I27" s="32">
        <v>0</v>
      </c>
      <c r="J27" s="32">
        <v>0</v>
      </c>
      <c r="K27" s="32">
        <v>46.9</v>
      </c>
      <c r="L27" s="32">
        <v>91.1</v>
      </c>
      <c r="M27" s="32">
        <f t="shared" ref="M27:M29" si="4">L27</f>
        <v>91.1</v>
      </c>
      <c r="N27" s="32">
        <v>0</v>
      </c>
      <c r="O27" s="32">
        <v>0</v>
      </c>
    </row>
    <row r="28" spans="1:15" ht="33" customHeight="1" x14ac:dyDescent="0.2">
      <c r="A28" s="5"/>
      <c r="B28" s="45" t="s">
        <v>77</v>
      </c>
      <c r="C28" s="32">
        <v>212.6</v>
      </c>
      <c r="D28" s="32">
        <f t="shared" si="0"/>
        <v>212.6</v>
      </c>
      <c r="E28" s="32">
        <v>0</v>
      </c>
      <c r="F28" s="32">
        <v>0</v>
      </c>
      <c r="G28" s="32">
        <v>212.6</v>
      </c>
      <c r="H28" s="32">
        <f t="shared" si="3"/>
        <v>212.6</v>
      </c>
      <c r="I28" s="32">
        <v>0</v>
      </c>
      <c r="J28" s="32">
        <v>0</v>
      </c>
      <c r="K28" s="32">
        <v>92.7</v>
      </c>
      <c r="L28" s="32">
        <v>172.2</v>
      </c>
      <c r="M28" s="32">
        <f t="shared" si="4"/>
        <v>172.2</v>
      </c>
      <c r="N28" s="32">
        <v>0</v>
      </c>
      <c r="O28" s="32">
        <v>0</v>
      </c>
    </row>
    <row r="29" spans="1:15" ht="34.9" customHeight="1" x14ac:dyDescent="0.2">
      <c r="A29" s="5"/>
      <c r="B29" s="45" t="s">
        <v>78</v>
      </c>
      <c r="C29" s="32">
        <v>6307</v>
      </c>
      <c r="D29" s="32">
        <f t="shared" si="0"/>
        <v>6307</v>
      </c>
      <c r="E29" s="32">
        <v>0</v>
      </c>
      <c r="F29" s="32">
        <v>0</v>
      </c>
      <c r="G29" s="32">
        <v>6307</v>
      </c>
      <c r="H29" s="32">
        <f t="shared" si="3"/>
        <v>6307</v>
      </c>
      <c r="I29" s="32">
        <v>0</v>
      </c>
      <c r="J29" s="32">
        <v>0</v>
      </c>
      <c r="K29" s="32">
        <v>2587.1999999999998</v>
      </c>
      <c r="L29" s="32">
        <v>3177.1</v>
      </c>
      <c r="M29" s="32">
        <f t="shared" si="4"/>
        <v>3177.1</v>
      </c>
      <c r="N29" s="32">
        <v>0</v>
      </c>
      <c r="O29" s="32">
        <v>0</v>
      </c>
    </row>
    <row r="30" spans="1:15" ht="21" customHeight="1" x14ac:dyDescent="0.2">
      <c r="A30" s="5"/>
      <c r="B30" s="45" t="s">
        <v>37</v>
      </c>
      <c r="C30" s="32">
        <v>168724</v>
      </c>
      <c r="D30" s="32">
        <f t="shared" si="0"/>
        <v>168724</v>
      </c>
      <c r="E30" s="32">
        <v>0</v>
      </c>
      <c r="F30" s="32">
        <v>0</v>
      </c>
      <c r="G30" s="32">
        <v>168724</v>
      </c>
      <c r="H30" s="32">
        <f t="shared" si="1"/>
        <v>168724</v>
      </c>
      <c r="I30" s="32">
        <v>0</v>
      </c>
      <c r="J30" s="32">
        <v>0</v>
      </c>
      <c r="K30" s="110">
        <v>65884.2</v>
      </c>
      <c r="L30" s="110">
        <v>42488.5</v>
      </c>
      <c r="M30" s="32">
        <f t="shared" si="2"/>
        <v>42488.5</v>
      </c>
      <c r="N30" s="32">
        <v>0</v>
      </c>
      <c r="O30" s="32">
        <v>0</v>
      </c>
    </row>
    <row r="31" spans="1:15" ht="24" customHeight="1" x14ac:dyDescent="0.2">
      <c r="A31" s="5"/>
      <c r="B31" s="45" t="s">
        <v>38</v>
      </c>
      <c r="C31" s="32">
        <v>806028.7</v>
      </c>
      <c r="D31" s="32">
        <f t="shared" si="0"/>
        <v>806028.7</v>
      </c>
      <c r="E31" s="32">
        <v>0</v>
      </c>
      <c r="F31" s="32">
        <v>0</v>
      </c>
      <c r="G31" s="32">
        <v>806028.7</v>
      </c>
      <c r="H31" s="32">
        <f t="shared" si="1"/>
        <v>806028.7</v>
      </c>
      <c r="I31" s="32">
        <v>0</v>
      </c>
      <c r="J31" s="32">
        <v>0</v>
      </c>
      <c r="K31" s="110">
        <v>395362.4</v>
      </c>
      <c r="L31" s="110">
        <v>423623.1</v>
      </c>
      <c r="M31" s="32">
        <f t="shared" si="2"/>
        <v>423623.1</v>
      </c>
      <c r="N31" s="32">
        <v>0</v>
      </c>
      <c r="O31" s="32">
        <v>0</v>
      </c>
    </row>
    <row r="32" spans="1:15" ht="24" customHeight="1" x14ac:dyDescent="0.2">
      <c r="A32" s="5"/>
      <c r="B32" s="45" t="s">
        <v>39</v>
      </c>
      <c r="C32" s="32">
        <v>8843.1</v>
      </c>
      <c r="D32" s="32">
        <f t="shared" si="0"/>
        <v>8843.1</v>
      </c>
      <c r="E32" s="32">
        <v>0</v>
      </c>
      <c r="F32" s="32">
        <v>0</v>
      </c>
      <c r="G32" s="32">
        <v>8843.1</v>
      </c>
      <c r="H32" s="32">
        <f t="shared" si="1"/>
        <v>8843.1</v>
      </c>
      <c r="I32" s="32">
        <v>0</v>
      </c>
      <c r="J32" s="32">
        <v>0</v>
      </c>
      <c r="K32" s="110">
        <v>3231.3</v>
      </c>
      <c r="L32" s="110">
        <v>3457.9</v>
      </c>
      <c r="M32" s="32">
        <f t="shared" si="2"/>
        <v>3457.9</v>
      </c>
      <c r="N32" s="32">
        <v>0</v>
      </c>
      <c r="O32" s="32">
        <v>0</v>
      </c>
    </row>
    <row r="33" spans="1:15" ht="18.75" customHeight="1" x14ac:dyDescent="0.2">
      <c r="A33" s="5"/>
      <c r="B33" s="45" t="s">
        <v>40</v>
      </c>
      <c r="C33" s="32">
        <v>27509.5</v>
      </c>
      <c r="D33" s="32">
        <f t="shared" si="0"/>
        <v>27509.5</v>
      </c>
      <c r="E33" s="32">
        <v>0</v>
      </c>
      <c r="F33" s="32">
        <v>0</v>
      </c>
      <c r="G33" s="32">
        <v>27509.5</v>
      </c>
      <c r="H33" s="32">
        <f t="shared" si="1"/>
        <v>27509.5</v>
      </c>
      <c r="I33" s="32">
        <v>0</v>
      </c>
      <c r="J33" s="32">
        <v>0</v>
      </c>
      <c r="K33" s="110">
        <v>11294.8</v>
      </c>
      <c r="L33" s="110">
        <v>13571.8</v>
      </c>
      <c r="M33" s="32">
        <f t="shared" si="2"/>
        <v>13571.8</v>
      </c>
      <c r="N33" s="32">
        <v>0</v>
      </c>
      <c r="O33" s="32">
        <v>0</v>
      </c>
    </row>
    <row r="34" spans="1:15" ht="21" customHeight="1" x14ac:dyDescent="0.2">
      <c r="A34" s="5"/>
      <c r="B34" s="45" t="s">
        <v>58</v>
      </c>
      <c r="C34" s="32">
        <v>1140</v>
      </c>
      <c r="D34" s="32">
        <f t="shared" si="0"/>
        <v>1140</v>
      </c>
      <c r="E34" s="32">
        <v>0</v>
      </c>
      <c r="F34" s="32">
        <v>0</v>
      </c>
      <c r="G34" s="32">
        <v>1140</v>
      </c>
      <c r="H34" s="32">
        <f t="shared" si="1"/>
        <v>1140</v>
      </c>
      <c r="I34" s="32">
        <v>0</v>
      </c>
      <c r="J34" s="32">
        <v>0</v>
      </c>
      <c r="K34" s="110">
        <v>216.5</v>
      </c>
      <c r="L34" s="110">
        <v>965</v>
      </c>
      <c r="M34" s="32">
        <f t="shared" si="2"/>
        <v>965</v>
      </c>
      <c r="N34" s="32">
        <v>0</v>
      </c>
      <c r="O34" s="32">
        <v>0</v>
      </c>
    </row>
    <row r="35" spans="1:15" ht="25.5" customHeight="1" x14ac:dyDescent="0.2">
      <c r="A35" s="5"/>
      <c r="B35" s="45" t="s">
        <v>59</v>
      </c>
      <c r="C35" s="32">
        <v>760</v>
      </c>
      <c r="D35" s="32">
        <f t="shared" si="0"/>
        <v>760</v>
      </c>
      <c r="E35" s="32">
        <v>0</v>
      </c>
      <c r="F35" s="32">
        <v>0</v>
      </c>
      <c r="G35" s="32">
        <v>760</v>
      </c>
      <c r="H35" s="32">
        <f t="shared" si="1"/>
        <v>760</v>
      </c>
      <c r="I35" s="32">
        <v>0</v>
      </c>
      <c r="J35" s="32">
        <v>0</v>
      </c>
      <c r="K35" s="110">
        <v>391.6</v>
      </c>
      <c r="L35" s="110">
        <v>473.8</v>
      </c>
      <c r="M35" s="32">
        <f t="shared" si="2"/>
        <v>473.8</v>
      </c>
      <c r="N35" s="32">
        <v>0</v>
      </c>
      <c r="O35" s="32">
        <v>0</v>
      </c>
    </row>
    <row r="36" spans="1:15" ht="28.9" customHeight="1" x14ac:dyDescent="0.2">
      <c r="A36" s="5"/>
      <c r="B36" s="51" t="s">
        <v>135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95">
        <v>0</v>
      </c>
      <c r="L36" s="95">
        <v>2</v>
      </c>
      <c r="M36" s="55">
        <f t="shared" si="2"/>
        <v>2</v>
      </c>
      <c r="N36" s="55">
        <v>0</v>
      </c>
      <c r="O36" s="55">
        <v>0</v>
      </c>
    </row>
    <row r="37" spans="1:15" ht="24" customHeight="1" x14ac:dyDescent="0.2">
      <c r="A37" s="5"/>
      <c r="B37" s="52" t="s">
        <v>49</v>
      </c>
      <c r="C37" s="57">
        <v>207900</v>
      </c>
      <c r="D37" s="57">
        <f>+C37</f>
        <v>207900</v>
      </c>
      <c r="E37" s="57">
        <v>0</v>
      </c>
      <c r="F37" s="57">
        <v>0</v>
      </c>
      <c r="G37" s="57">
        <v>207900</v>
      </c>
      <c r="H37" s="57">
        <f>+G37</f>
        <v>207900</v>
      </c>
      <c r="I37" s="57">
        <v>0</v>
      </c>
      <c r="J37" s="57">
        <v>0</v>
      </c>
      <c r="K37" s="57">
        <v>109204.6</v>
      </c>
      <c r="L37" s="57">
        <v>127315.3</v>
      </c>
      <c r="M37" s="57">
        <f>+L37</f>
        <v>127315.3</v>
      </c>
      <c r="N37" s="57">
        <v>0</v>
      </c>
      <c r="O37" s="57">
        <v>0</v>
      </c>
    </row>
    <row r="38" spans="1:15" ht="23.25" customHeight="1" x14ac:dyDescent="0.2">
      <c r="A38" s="5"/>
      <c r="B38" s="39" t="s">
        <v>124</v>
      </c>
      <c r="C38" s="73">
        <f>+C40+C43+C45+C46+C42+C41+C44</f>
        <v>56231</v>
      </c>
      <c r="D38" s="73">
        <f>C38</f>
        <v>56231</v>
      </c>
      <c r="E38" s="73">
        <f>+E40+E43+E45+E46+E42</f>
        <v>0</v>
      </c>
      <c r="F38" s="73">
        <f>+F40+F43+F45+F46+F42</f>
        <v>0</v>
      </c>
      <c r="G38" s="73">
        <f>+G40+G43+G45+G46+G42+G41+G44</f>
        <v>56231</v>
      </c>
      <c r="H38" s="73">
        <f>G38</f>
        <v>56231</v>
      </c>
      <c r="I38" s="73">
        <f>+I40+I43+I45+I46+I42</f>
        <v>0</v>
      </c>
      <c r="J38" s="73">
        <f>+J40+J43+J45+J46+J42</f>
        <v>0</v>
      </c>
      <c r="K38" s="111">
        <f>+K40+K43+K44+K45+K46+K42+K41</f>
        <v>25722.400000000001</v>
      </c>
      <c r="L38" s="73">
        <f>+L40+L43+L45+L46+L42+L41+L44</f>
        <v>35689.1</v>
      </c>
      <c r="M38" s="73">
        <f>L38</f>
        <v>35689.1</v>
      </c>
      <c r="N38" s="73">
        <f>+N40+N43+N45+N46+N42</f>
        <v>0</v>
      </c>
      <c r="O38" s="73">
        <f>+O40+O43+O45+O46++O42</f>
        <v>0</v>
      </c>
    </row>
    <row r="39" spans="1:15" ht="17.45" customHeight="1" x14ac:dyDescent="0.2">
      <c r="A39" s="5"/>
      <c r="B39" s="40" t="s">
        <v>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1:15" ht="37.15" customHeight="1" x14ac:dyDescent="0.2">
      <c r="A40" s="5"/>
      <c r="B40" s="41" t="s">
        <v>29</v>
      </c>
      <c r="C40" s="33">
        <v>42</v>
      </c>
      <c r="D40" s="33">
        <f t="shared" ref="D40:D46" si="5">+C40</f>
        <v>42</v>
      </c>
      <c r="E40" s="33">
        <v>0</v>
      </c>
      <c r="F40" s="33">
        <v>0</v>
      </c>
      <c r="G40" s="33">
        <v>42</v>
      </c>
      <c r="H40" s="33">
        <f t="shared" ref="H40:H46" si="6">+G40</f>
        <v>42</v>
      </c>
      <c r="I40" s="33">
        <v>0</v>
      </c>
      <c r="J40" s="33">
        <v>0</v>
      </c>
      <c r="K40" s="33">
        <v>17</v>
      </c>
      <c r="L40" s="33">
        <v>1144.4000000000001</v>
      </c>
      <c r="M40" s="33">
        <f t="shared" ref="M40:M45" si="7">+L40</f>
        <v>1144.4000000000001</v>
      </c>
      <c r="N40" s="33">
        <v>0</v>
      </c>
      <c r="O40" s="33">
        <v>0</v>
      </c>
    </row>
    <row r="41" spans="1:15" ht="24" customHeight="1" x14ac:dyDescent="0.2">
      <c r="A41" s="5"/>
      <c r="B41" s="41" t="s">
        <v>50</v>
      </c>
      <c r="C41" s="33">
        <v>10000</v>
      </c>
      <c r="D41" s="33">
        <f t="shared" si="5"/>
        <v>10000</v>
      </c>
      <c r="E41" s="33">
        <v>0</v>
      </c>
      <c r="F41" s="33">
        <v>0</v>
      </c>
      <c r="G41" s="33">
        <v>10000</v>
      </c>
      <c r="H41" s="33">
        <f t="shared" si="6"/>
        <v>10000</v>
      </c>
      <c r="I41" s="33">
        <v>0</v>
      </c>
      <c r="J41" s="33">
        <v>0</v>
      </c>
      <c r="K41" s="33">
        <v>3450</v>
      </c>
      <c r="L41" s="33">
        <v>4744</v>
      </c>
      <c r="M41" s="33">
        <f t="shared" si="7"/>
        <v>4744</v>
      </c>
      <c r="N41" s="33">
        <v>0</v>
      </c>
      <c r="O41" s="33">
        <v>0</v>
      </c>
    </row>
    <row r="42" spans="1:15" ht="24.6" customHeight="1" x14ac:dyDescent="0.2">
      <c r="A42" s="5"/>
      <c r="B42" s="41" t="s">
        <v>53</v>
      </c>
      <c r="C42" s="33">
        <v>23400</v>
      </c>
      <c r="D42" s="33">
        <f t="shared" si="5"/>
        <v>23400</v>
      </c>
      <c r="E42" s="33">
        <v>0</v>
      </c>
      <c r="F42" s="33">
        <v>0</v>
      </c>
      <c r="G42" s="33">
        <v>23400</v>
      </c>
      <c r="H42" s="33">
        <f t="shared" si="6"/>
        <v>23400</v>
      </c>
      <c r="I42" s="33">
        <v>0</v>
      </c>
      <c r="J42" s="33">
        <v>0</v>
      </c>
      <c r="K42" s="33">
        <v>11560</v>
      </c>
      <c r="L42" s="33">
        <v>15928.2</v>
      </c>
      <c r="M42" s="33">
        <f t="shared" si="7"/>
        <v>15928.2</v>
      </c>
      <c r="N42" s="33">
        <v>0</v>
      </c>
      <c r="O42" s="33">
        <v>0</v>
      </c>
    </row>
    <row r="43" spans="1:15" ht="31.9" customHeight="1" x14ac:dyDescent="0.2">
      <c r="A43" s="5"/>
      <c r="B43" s="41" t="s">
        <v>23</v>
      </c>
      <c r="C43" s="33">
        <v>18000</v>
      </c>
      <c r="D43" s="33">
        <f t="shared" si="5"/>
        <v>18000</v>
      </c>
      <c r="E43" s="33">
        <v>0</v>
      </c>
      <c r="F43" s="33">
        <v>0</v>
      </c>
      <c r="G43" s="33">
        <v>18000</v>
      </c>
      <c r="H43" s="33">
        <f t="shared" si="6"/>
        <v>18000</v>
      </c>
      <c r="I43" s="33">
        <v>0</v>
      </c>
      <c r="J43" s="33">
        <v>0</v>
      </c>
      <c r="K43" s="33">
        <v>8700</v>
      </c>
      <c r="L43" s="33">
        <v>11176.1</v>
      </c>
      <c r="M43" s="33">
        <f t="shared" si="7"/>
        <v>11176.1</v>
      </c>
      <c r="N43" s="33">
        <v>0</v>
      </c>
      <c r="O43" s="33">
        <v>0</v>
      </c>
    </row>
    <row r="44" spans="1:15" ht="20.45" customHeight="1" x14ac:dyDescent="0.2">
      <c r="A44" s="5"/>
      <c r="B44" s="41" t="s">
        <v>51</v>
      </c>
      <c r="C44" s="33">
        <v>563</v>
      </c>
      <c r="D44" s="33">
        <f t="shared" si="5"/>
        <v>563</v>
      </c>
      <c r="E44" s="33">
        <v>0</v>
      </c>
      <c r="F44" s="33">
        <v>0</v>
      </c>
      <c r="G44" s="33">
        <v>563</v>
      </c>
      <c r="H44" s="33">
        <f t="shared" si="6"/>
        <v>563</v>
      </c>
      <c r="I44" s="33">
        <v>0</v>
      </c>
      <c r="J44" s="33">
        <v>0</v>
      </c>
      <c r="K44" s="33">
        <v>83.1</v>
      </c>
      <c r="L44" s="33">
        <v>483.5</v>
      </c>
      <c r="M44" s="33">
        <f t="shared" si="7"/>
        <v>483.5</v>
      </c>
      <c r="N44" s="33">
        <v>0</v>
      </c>
      <c r="O44" s="33">
        <v>0</v>
      </c>
    </row>
    <row r="45" spans="1:15" ht="20.25" customHeight="1" x14ac:dyDescent="0.2">
      <c r="A45" s="5"/>
      <c r="B45" s="41" t="s">
        <v>17</v>
      </c>
      <c r="C45" s="33">
        <v>1366</v>
      </c>
      <c r="D45" s="33">
        <f t="shared" si="5"/>
        <v>1366</v>
      </c>
      <c r="E45" s="33">
        <v>0</v>
      </c>
      <c r="F45" s="33">
        <v>0</v>
      </c>
      <c r="G45" s="33">
        <v>1366</v>
      </c>
      <c r="H45" s="33">
        <f t="shared" si="6"/>
        <v>1366</v>
      </c>
      <c r="I45" s="33">
        <v>0</v>
      </c>
      <c r="J45" s="33">
        <v>0</v>
      </c>
      <c r="K45" s="33">
        <v>585</v>
      </c>
      <c r="L45" s="33">
        <v>611.79999999999995</v>
      </c>
      <c r="M45" s="33">
        <f t="shared" si="7"/>
        <v>611.79999999999995</v>
      </c>
      <c r="N45" s="33">
        <v>0</v>
      </c>
      <c r="O45" s="33">
        <v>0</v>
      </c>
    </row>
    <row r="46" spans="1:15" ht="22.15" customHeight="1" x14ac:dyDescent="0.2">
      <c r="A46" s="5"/>
      <c r="B46" s="41" t="s">
        <v>16</v>
      </c>
      <c r="C46" s="33">
        <v>2860</v>
      </c>
      <c r="D46" s="33">
        <f t="shared" si="5"/>
        <v>2860</v>
      </c>
      <c r="E46" s="33">
        <v>0</v>
      </c>
      <c r="F46" s="33">
        <v>0</v>
      </c>
      <c r="G46" s="33">
        <v>2860</v>
      </c>
      <c r="H46" s="33">
        <f t="shared" si="6"/>
        <v>2860</v>
      </c>
      <c r="I46" s="33">
        <v>0</v>
      </c>
      <c r="J46" s="33">
        <v>0</v>
      </c>
      <c r="K46" s="33">
        <v>1327.3</v>
      </c>
      <c r="L46" s="33">
        <v>1601.1</v>
      </c>
      <c r="M46" s="33">
        <f>+L46</f>
        <v>1601.1</v>
      </c>
      <c r="N46" s="33">
        <v>0</v>
      </c>
      <c r="O46" s="33">
        <v>0</v>
      </c>
    </row>
    <row r="47" spans="1:15" ht="27.6" customHeight="1" x14ac:dyDescent="0.2">
      <c r="A47" s="5"/>
      <c r="B47" s="39" t="s">
        <v>125</v>
      </c>
      <c r="C47" s="73">
        <f>+C49</f>
        <v>44</v>
      </c>
      <c r="D47" s="73">
        <f t="shared" ref="D47:F47" si="8">+D49</f>
        <v>44</v>
      </c>
      <c r="E47" s="73">
        <f t="shared" si="8"/>
        <v>0</v>
      </c>
      <c r="F47" s="73">
        <f t="shared" si="8"/>
        <v>0</v>
      </c>
      <c r="G47" s="73">
        <f>+G49</f>
        <v>44</v>
      </c>
      <c r="H47" s="73">
        <f t="shared" ref="H47:O47" si="9">+H49</f>
        <v>44</v>
      </c>
      <c r="I47" s="73">
        <f t="shared" si="9"/>
        <v>0</v>
      </c>
      <c r="J47" s="73">
        <f t="shared" si="9"/>
        <v>0</v>
      </c>
      <c r="K47" s="111">
        <f>K49</f>
        <v>18.2</v>
      </c>
      <c r="L47" s="73">
        <f>+L49+L50</f>
        <v>152.5</v>
      </c>
      <c r="M47" s="73">
        <f>L47</f>
        <v>152.5</v>
      </c>
      <c r="N47" s="73">
        <f t="shared" si="9"/>
        <v>0</v>
      </c>
      <c r="O47" s="73">
        <f t="shared" si="9"/>
        <v>0</v>
      </c>
    </row>
    <row r="48" spans="1:15" ht="18" customHeight="1" x14ac:dyDescent="0.2">
      <c r="A48" s="5"/>
      <c r="B48" s="40" t="s">
        <v>8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</row>
    <row r="49" spans="1:15" ht="50.45" customHeight="1" x14ac:dyDescent="0.2">
      <c r="A49" s="5"/>
      <c r="B49" s="41" t="s">
        <v>24</v>
      </c>
      <c r="C49" s="33">
        <v>44</v>
      </c>
      <c r="D49" s="33">
        <f>+C49</f>
        <v>44</v>
      </c>
      <c r="E49" s="33">
        <v>0</v>
      </c>
      <c r="F49" s="33">
        <v>0</v>
      </c>
      <c r="G49" s="33">
        <v>44</v>
      </c>
      <c r="H49" s="33">
        <f>+G49</f>
        <v>44</v>
      </c>
      <c r="I49" s="33">
        <v>0</v>
      </c>
      <c r="J49" s="33">
        <v>0</v>
      </c>
      <c r="K49" s="33">
        <v>18.2</v>
      </c>
      <c r="L49" s="33">
        <v>152.30000000000001</v>
      </c>
      <c r="M49" s="33">
        <f>+L49</f>
        <v>152.30000000000001</v>
      </c>
      <c r="N49" s="33">
        <v>0</v>
      </c>
      <c r="O49" s="33">
        <v>0</v>
      </c>
    </row>
    <row r="50" spans="1:15" ht="36" customHeight="1" thickBot="1" x14ac:dyDescent="0.25">
      <c r="A50" s="5"/>
      <c r="B50" s="41" t="s">
        <v>79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0.2</v>
      </c>
      <c r="M50" s="33">
        <f>+L50</f>
        <v>0.2</v>
      </c>
      <c r="N50" s="33">
        <v>0</v>
      </c>
      <c r="O50" s="33">
        <v>0</v>
      </c>
    </row>
    <row r="51" spans="1:15" ht="31.15" customHeight="1" thickBot="1" x14ac:dyDescent="0.25">
      <c r="A51" s="5"/>
      <c r="B51" s="46" t="s">
        <v>126</v>
      </c>
      <c r="C51" s="91">
        <f>C16+C38+C47</f>
        <v>3693023.6999999997</v>
      </c>
      <c r="D51" s="91">
        <f>D16+D38+D47</f>
        <v>3693023.6999999997</v>
      </c>
      <c r="E51" s="91">
        <f>+E16+E38+E49</f>
        <v>0</v>
      </c>
      <c r="F51" s="91">
        <f>+F16+F38+F49</f>
        <v>0</v>
      </c>
      <c r="G51" s="91">
        <f>G16+G38+G47</f>
        <v>3693023.6999999997</v>
      </c>
      <c r="H51" s="91">
        <f>+H16+H38+H49</f>
        <v>3693023.6999999997</v>
      </c>
      <c r="I51" s="91">
        <f>+I16+I38+I49</f>
        <v>0</v>
      </c>
      <c r="J51" s="91">
        <f>+J16+J38+J49</f>
        <v>0</v>
      </c>
      <c r="K51" s="91">
        <f>K16+K38+K47</f>
        <v>1766600.5999999999</v>
      </c>
      <c r="L51" s="91">
        <f>+L16+L38+L47</f>
        <v>1926918</v>
      </c>
      <c r="M51" s="91">
        <f>+M16+M38+M47</f>
        <v>1926918</v>
      </c>
      <c r="N51" s="91">
        <f>+N16+N38+N49</f>
        <v>0</v>
      </c>
      <c r="O51" s="91">
        <f>+O16+O38+O49</f>
        <v>0</v>
      </c>
    </row>
    <row r="52" spans="1:15" ht="25.9" customHeight="1" thickBot="1" x14ac:dyDescent="0.25">
      <c r="A52" s="5"/>
      <c r="B52" s="41" t="s">
        <v>41</v>
      </c>
      <c r="C52" s="94">
        <v>3150708</v>
      </c>
      <c r="D52" s="33">
        <f>+C52</f>
        <v>3150708</v>
      </c>
      <c r="E52" s="97">
        <v>0</v>
      </c>
      <c r="F52" s="97">
        <v>0</v>
      </c>
      <c r="G52" s="94">
        <v>3202376.9</v>
      </c>
      <c r="H52" s="97">
        <f>+G52</f>
        <v>3202376.9</v>
      </c>
      <c r="I52" s="97">
        <v>0</v>
      </c>
      <c r="J52" s="97">
        <v>0</v>
      </c>
      <c r="K52" s="97">
        <v>2023474.9</v>
      </c>
      <c r="L52" s="97">
        <v>1987214.1</v>
      </c>
      <c r="M52" s="97">
        <f>+L52</f>
        <v>1987214.1</v>
      </c>
      <c r="N52" s="97">
        <v>0</v>
      </c>
      <c r="O52" s="97">
        <v>0</v>
      </c>
    </row>
    <row r="53" spans="1:15" ht="30.6" customHeight="1" thickBot="1" x14ac:dyDescent="0.25">
      <c r="A53" s="5"/>
      <c r="B53" s="46" t="s">
        <v>140</v>
      </c>
      <c r="C53" s="91">
        <f t="shared" ref="C53:O53" si="10">+C51+C52</f>
        <v>6843731.6999999993</v>
      </c>
      <c r="D53" s="91">
        <f>+D51+D52</f>
        <v>6843731.6999999993</v>
      </c>
      <c r="E53" s="91">
        <f t="shared" si="10"/>
        <v>0</v>
      </c>
      <c r="F53" s="91">
        <f t="shared" si="10"/>
        <v>0</v>
      </c>
      <c r="G53" s="91">
        <f>+G51+G52</f>
        <v>6895400.5999999996</v>
      </c>
      <c r="H53" s="91">
        <f t="shared" si="10"/>
        <v>6895400.5999999996</v>
      </c>
      <c r="I53" s="91">
        <f t="shared" si="10"/>
        <v>0</v>
      </c>
      <c r="J53" s="91">
        <f t="shared" si="10"/>
        <v>0</v>
      </c>
      <c r="K53" s="91">
        <f t="shared" si="10"/>
        <v>3790075.5</v>
      </c>
      <c r="L53" s="91">
        <f t="shared" si="10"/>
        <v>3914132.1</v>
      </c>
      <c r="M53" s="91">
        <f t="shared" si="10"/>
        <v>3914132.1</v>
      </c>
      <c r="N53" s="91">
        <f t="shared" si="10"/>
        <v>0</v>
      </c>
      <c r="O53" s="91">
        <f t="shared" si="10"/>
        <v>0</v>
      </c>
    </row>
    <row r="54" spans="1:15" ht="30" customHeight="1" x14ac:dyDescent="0.2">
      <c r="A54" s="5"/>
      <c r="B54" s="47" t="s">
        <v>3</v>
      </c>
      <c r="C54" s="73"/>
      <c r="D54" s="73"/>
      <c r="E54" s="73"/>
      <c r="F54" s="73"/>
      <c r="G54" s="100"/>
      <c r="H54" s="100"/>
      <c r="I54" s="100"/>
      <c r="J54" s="100"/>
      <c r="K54" s="100"/>
      <c r="L54" s="100"/>
      <c r="M54" s="100"/>
      <c r="N54" s="100"/>
      <c r="O54" s="117"/>
    </row>
    <row r="55" spans="1:15" ht="22.9" customHeight="1" x14ac:dyDescent="0.2">
      <c r="A55" s="5"/>
      <c r="B55" s="41" t="s">
        <v>46</v>
      </c>
      <c r="C55" s="33">
        <v>51400</v>
      </c>
      <c r="D55" s="33">
        <v>0</v>
      </c>
      <c r="E55" s="33">
        <f>+C55</f>
        <v>51400</v>
      </c>
      <c r="F55" s="33">
        <v>0</v>
      </c>
      <c r="G55" s="33">
        <v>51400</v>
      </c>
      <c r="H55" s="33">
        <v>0</v>
      </c>
      <c r="I55" s="33">
        <f>+G55</f>
        <v>51400</v>
      </c>
      <c r="J55" s="33">
        <v>0</v>
      </c>
      <c r="K55" s="112"/>
      <c r="L55" s="33">
        <v>32009.4</v>
      </c>
      <c r="M55" s="33">
        <v>0</v>
      </c>
      <c r="N55" s="33">
        <f>+L55</f>
        <v>32009.4</v>
      </c>
      <c r="O55" s="33">
        <v>0</v>
      </c>
    </row>
    <row r="56" spans="1:15" ht="37.9" customHeight="1" x14ac:dyDescent="0.2">
      <c r="A56" s="5"/>
      <c r="B56" s="41" t="s">
        <v>136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112"/>
      <c r="L56" s="33">
        <v>12.8</v>
      </c>
      <c r="M56" s="33">
        <v>0</v>
      </c>
      <c r="N56" s="33">
        <f>+L56</f>
        <v>12.8</v>
      </c>
      <c r="O56" s="33">
        <v>0</v>
      </c>
    </row>
    <row r="57" spans="1:15" ht="49.15" customHeight="1" x14ac:dyDescent="0.2">
      <c r="A57" s="5"/>
      <c r="B57" s="43" t="s">
        <v>52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f t="shared" ref="I57" si="11">+G57</f>
        <v>0</v>
      </c>
      <c r="J57" s="33">
        <v>0</v>
      </c>
      <c r="K57" s="112"/>
      <c r="L57" s="33">
        <v>0.2</v>
      </c>
      <c r="M57" s="33">
        <v>0</v>
      </c>
      <c r="N57" s="33">
        <f t="shared" ref="N57" si="12">+L57</f>
        <v>0.2</v>
      </c>
      <c r="O57" s="33">
        <v>0</v>
      </c>
    </row>
    <row r="58" spans="1:15" ht="40.5" customHeight="1" x14ac:dyDescent="0.2">
      <c r="A58" s="5"/>
      <c r="B58" s="41" t="s">
        <v>42</v>
      </c>
      <c r="C58" s="33">
        <v>100</v>
      </c>
      <c r="D58" s="33">
        <v>0</v>
      </c>
      <c r="E58" s="33">
        <f>+C58</f>
        <v>100</v>
      </c>
      <c r="F58" s="33">
        <v>0</v>
      </c>
      <c r="G58" s="33">
        <v>100</v>
      </c>
      <c r="H58" s="33">
        <v>0</v>
      </c>
      <c r="I58" s="33">
        <f>+G58</f>
        <v>100</v>
      </c>
      <c r="J58" s="33">
        <v>0</v>
      </c>
      <c r="K58" s="112"/>
      <c r="L58" s="33">
        <v>46.7</v>
      </c>
      <c r="M58" s="33">
        <v>0</v>
      </c>
      <c r="N58" s="33">
        <f>+L58</f>
        <v>46.7</v>
      </c>
      <c r="O58" s="33">
        <v>0</v>
      </c>
    </row>
    <row r="59" spans="1:15" ht="24.75" customHeight="1" x14ac:dyDescent="0.2">
      <c r="A59" s="5"/>
      <c r="B59" s="42" t="s">
        <v>43</v>
      </c>
      <c r="C59" s="94">
        <v>124705.9</v>
      </c>
      <c r="D59" s="33">
        <v>0</v>
      </c>
      <c r="E59" s="33">
        <f>+C59</f>
        <v>124705.9</v>
      </c>
      <c r="F59" s="33">
        <v>0</v>
      </c>
      <c r="G59" s="94">
        <v>161153.1</v>
      </c>
      <c r="H59" s="94">
        <v>0</v>
      </c>
      <c r="I59" s="94">
        <f>+G59</f>
        <v>161153.1</v>
      </c>
      <c r="J59" s="33">
        <v>0</v>
      </c>
      <c r="K59" s="112"/>
      <c r="L59" s="33">
        <v>102401.2</v>
      </c>
      <c r="M59" s="33">
        <v>0</v>
      </c>
      <c r="N59" s="33">
        <f>+L59</f>
        <v>102401.2</v>
      </c>
      <c r="O59" s="33">
        <f>+M59</f>
        <v>0</v>
      </c>
    </row>
    <row r="60" spans="1:15" ht="37.5" customHeight="1" x14ac:dyDescent="0.2">
      <c r="A60" s="5"/>
      <c r="B60" s="41" t="s">
        <v>44</v>
      </c>
      <c r="C60" s="33">
        <v>4225</v>
      </c>
      <c r="D60" s="33">
        <v>0</v>
      </c>
      <c r="E60" s="33">
        <f>+C60</f>
        <v>4225</v>
      </c>
      <c r="F60" s="33">
        <v>0</v>
      </c>
      <c r="G60" s="33">
        <v>4225</v>
      </c>
      <c r="H60" s="33">
        <v>0</v>
      </c>
      <c r="I60" s="33">
        <f>+G60</f>
        <v>4225</v>
      </c>
      <c r="J60" s="33">
        <v>0</v>
      </c>
      <c r="K60" s="112"/>
      <c r="L60" s="33">
        <v>4477.6000000000004</v>
      </c>
      <c r="M60" s="33">
        <v>0</v>
      </c>
      <c r="N60" s="33">
        <f>L60</f>
        <v>4477.6000000000004</v>
      </c>
      <c r="O60" s="33">
        <v>0</v>
      </c>
    </row>
    <row r="61" spans="1:15" ht="28.5" customHeight="1" x14ac:dyDescent="0.2">
      <c r="A61" s="5"/>
      <c r="B61" s="48" t="s">
        <v>137</v>
      </c>
      <c r="C61" s="73">
        <f>C62+C63+C64</f>
        <v>3320</v>
      </c>
      <c r="D61" s="73">
        <f>+D62+D63</f>
        <v>0</v>
      </c>
      <c r="E61" s="73">
        <f>+E62+E63+E64</f>
        <v>3320</v>
      </c>
      <c r="F61" s="73">
        <f>+F62+F63++F64</f>
        <v>3320</v>
      </c>
      <c r="G61" s="73">
        <f>G62+G63+G64</f>
        <v>3320</v>
      </c>
      <c r="H61" s="73">
        <f>+H62+H63</f>
        <v>0</v>
      </c>
      <c r="I61" s="73">
        <f>+I62+I63+I64</f>
        <v>3320</v>
      </c>
      <c r="J61" s="73">
        <f>+J62+J63+J64</f>
        <v>3320</v>
      </c>
      <c r="K61" s="100"/>
      <c r="L61" s="73">
        <f>+L62+L63+L64</f>
        <v>6619</v>
      </c>
      <c r="M61" s="73">
        <f>+M62+M63</f>
        <v>0</v>
      </c>
      <c r="N61" s="73">
        <f>+N62+N63++N64</f>
        <v>6619</v>
      </c>
      <c r="O61" s="73">
        <f>+O62+O63+O64</f>
        <v>6619</v>
      </c>
    </row>
    <row r="62" spans="1:15" ht="28.5" customHeight="1" x14ac:dyDescent="0.2">
      <c r="A62" s="5"/>
      <c r="B62" s="41" t="s">
        <v>25</v>
      </c>
      <c r="C62" s="33">
        <v>2000</v>
      </c>
      <c r="D62" s="33">
        <v>0</v>
      </c>
      <c r="E62" s="33">
        <f>+C62</f>
        <v>2000</v>
      </c>
      <c r="F62" s="33">
        <f>+C62</f>
        <v>2000</v>
      </c>
      <c r="G62" s="33">
        <v>2000</v>
      </c>
      <c r="H62" s="33">
        <v>0</v>
      </c>
      <c r="I62" s="33">
        <f>+G62</f>
        <v>2000</v>
      </c>
      <c r="J62" s="33">
        <f>+G62</f>
        <v>2000</v>
      </c>
      <c r="K62" s="112"/>
      <c r="L62" s="33">
        <v>5526.1</v>
      </c>
      <c r="M62" s="33">
        <v>0</v>
      </c>
      <c r="N62" s="33">
        <f>L62</f>
        <v>5526.1</v>
      </c>
      <c r="O62" s="33">
        <f>+L62</f>
        <v>5526.1</v>
      </c>
    </row>
    <row r="63" spans="1:15" ht="28.5" customHeight="1" x14ac:dyDescent="0.2">
      <c r="A63" s="5"/>
      <c r="B63" s="49" t="s">
        <v>30</v>
      </c>
      <c r="C63" s="33">
        <v>820</v>
      </c>
      <c r="D63" s="33">
        <v>0</v>
      </c>
      <c r="E63" s="33">
        <f>+C63</f>
        <v>820</v>
      </c>
      <c r="F63" s="33">
        <f>+C63</f>
        <v>820</v>
      </c>
      <c r="G63" s="33">
        <v>820</v>
      </c>
      <c r="H63" s="33">
        <v>0</v>
      </c>
      <c r="I63" s="33">
        <f>+G63</f>
        <v>820</v>
      </c>
      <c r="J63" s="33">
        <f>+G63</f>
        <v>820</v>
      </c>
      <c r="K63" s="112"/>
      <c r="L63" s="33">
        <v>985.2</v>
      </c>
      <c r="M63" s="33">
        <v>0</v>
      </c>
      <c r="N63" s="33">
        <f>L63</f>
        <v>985.2</v>
      </c>
      <c r="O63" s="33">
        <f>+L63</f>
        <v>985.2</v>
      </c>
    </row>
    <row r="64" spans="1:15" ht="28.5" customHeight="1" x14ac:dyDescent="0.2">
      <c r="A64" s="5"/>
      <c r="B64" s="41" t="s">
        <v>31</v>
      </c>
      <c r="C64" s="33">
        <v>500</v>
      </c>
      <c r="D64" s="33">
        <v>0</v>
      </c>
      <c r="E64" s="33">
        <f>+C64</f>
        <v>500</v>
      </c>
      <c r="F64" s="33">
        <f>E64</f>
        <v>500</v>
      </c>
      <c r="G64" s="33">
        <v>500</v>
      </c>
      <c r="H64" s="33">
        <v>0</v>
      </c>
      <c r="I64" s="33">
        <f>G64</f>
        <v>500</v>
      </c>
      <c r="J64" s="33">
        <f>I64</f>
        <v>500</v>
      </c>
      <c r="K64" s="112"/>
      <c r="L64" s="33">
        <v>107.7</v>
      </c>
      <c r="M64" s="33">
        <v>0</v>
      </c>
      <c r="N64" s="33">
        <f>+L64</f>
        <v>107.7</v>
      </c>
      <c r="O64" s="33">
        <f>+L64</f>
        <v>107.7</v>
      </c>
    </row>
    <row r="65" spans="1:15" ht="28.5" customHeight="1" x14ac:dyDescent="0.2">
      <c r="A65" s="5"/>
      <c r="B65" s="53" t="s">
        <v>14</v>
      </c>
      <c r="C65" s="95">
        <v>0</v>
      </c>
      <c r="D65" s="55">
        <v>0</v>
      </c>
      <c r="E65" s="55">
        <f>+C65</f>
        <v>0</v>
      </c>
      <c r="F65" s="55">
        <f>E65</f>
        <v>0</v>
      </c>
      <c r="G65" s="95">
        <v>22056.7</v>
      </c>
      <c r="H65" s="55">
        <v>0</v>
      </c>
      <c r="I65" s="55">
        <f>+G65</f>
        <v>22056.7</v>
      </c>
      <c r="J65" s="55">
        <f>I65</f>
        <v>22056.7</v>
      </c>
      <c r="K65" s="113"/>
      <c r="L65" s="55">
        <v>314.3</v>
      </c>
      <c r="M65" s="55">
        <v>0</v>
      </c>
      <c r="N65" s="55">
        <f>+L65</f>
        <v>314.3</v>
      </c>
      <c r="O65" s="55">
        <f>N65</f>
        <v>314.3</v>
      </c>
    </row>
    <row r="66" spans="1:15" ht="28.5" customHeight="1" thickBot="1" x14ac:dyDescent="0.25">
      <c r="A66" s="5"/>
      <c r="B66" s="54" t="s">
        <v>141</v>
      </c>
      <c r="C66" s="72">
        <f>+C55+C58+C59+C60+C61+C65</f>
        <v>183750.9</v>
      </c>
      <c r="D66" s="72">
        <f>+D55+D58+D59+D60+D61+D65</f>
        <v>0</v>
      </c>
      <c r="E66" s="72">
        <f>+E55+E58+E59+E60+E61+E65</f>
        <v>183750.9</v>
      </c>
      <c r="F66" s="72">
        <f>+F61</f>
        <v>3320</v>
      </c>
      <c r="G66" s="72">
        <f>+G55+G58+G59+G60+G61+G65</f>
        <v>242254.80000000002</v>
      </c>
      <c r="H66" s="72">
        <f>+H55+H58+H59+H60+H61+H65</f>
        <v>0</v>
      </c>
      <c r="I66" s="72">
        <f>+I55+I58+I59+I60+I61+I65</f>
        <v>242254.80000000002</v>
      </c>
      <c r="J66" s="72">
        <f>+J61+J65</f>
        <v>25376.7</v>
      </c>
      <c r="K66" s="114"/>
      <c r="L66" s="72">
        <f>+L55+L58+L59+L60+L61+L65+L57+L56</f>
        <v>145881.19999999998</v>
      </c>
      <c r="M66" s="72">
        <f>+M55+M58+M59+M60+M61+M65</f>
        <v>0</v>
      </c>
      <c r="N66" s="72">
        <f>+N55+N58+N59+N60+N61+N65+N57+N56</f>
        <v>145881.19999999998</v>
      </c>
      <c r="O66" s="72">
        <f>+O55+O58+O59+O60+O61+O65</f>
        <v>6933.3</v>
      </c>
    </row>
    <row r="67" spans="1:15" ht="27.75" customHeight="1" thickBot="1" x14ac:dyDescent="0.25">
      <c r="A67" s="5"/>
      <c r="B67" s="47"/>
      <c r="C67" s="73"/>
      <c r="D67" s="73"/>
      <c r="E67" s="73"/>
      <c r="F67" s="73"/>
      <c r="G67" s="100"/>
      <c r="H67" s="100"/>
      <c r="I67" s="100"/>
      <c r="J67" s="100"/>
      <c r="K67" s="100"/>
      <c r="L67" s="100"/>
      <c r="M67" s="100"/>
      <c r="N67" s="100"/>
      <c r="O67" s="100"/>
    </row>
    <row r="68" spans="1:15" ht="28.15" customHeight="1" thickBot="1" x14ac:dyDescent="0.25">
      <c r="A68" s="5"/>
      <c r="B68" s="50" t="s">
        <v>127</v>
      </c>
      <c r="C68" s="92">
        <f t="shared" ref="C68:O68" si="13">+C53+C66</f>
        <v>7027482.5999999996</v>
      </c>
      <c r="D68" s="92">
        <f t="shared" si="13"/>
        <v>6843731.6999999993</v>
      </c>
      <c r="E68" s="92">
        <f t="shared" si="13"/>
        <v>183750.9</v>
      </c>
      <c r="F68" s="92">
        <f t="shared" si="13"/>
        <v>3320</v>
      </c>
      <c r="G68" s="92">
        <f t="shared" si="13"/>
        <v>7137655.3999999994</v>
      </c>
      <c r="H68" s="92">
        <f t="shared" si="13"/>
        <v>6895400.5999999996</v>
      </c>
      <c r="I68" s="92">
        <f t="shared" si="13"/>
        <v>242254.80000000002</v>
      </c>
      <c r="J68" s="92">
        <f t="shared" si="13"/>
        <v>25376.7</v>
      </c>
      <c r="K68" s="92">
        <f t="shared" si="13"/>
        <v>3790075.5</v>
      </c>
      <c r="L68" s="92">
        <f t="shared" si="13"/>
        <v>4060013.3000000003</v>
      </c>
      <c r="M68" s="92">
        <f t="shared" si="13"/>
        <v>3914132.1</v>
      </c>
      <c r="N68" s="92">
        <f t="shared" si="13"/>
        <v>145881.19999999998</v>
      </c>
      <c r="O68" s="92">
        <f t="shared" si="13"/>
        <v>6933.3</v>
      </c>
    </row>
    <row r="69" spans="1:15" ht="24.75" customHeight="1" x14ac:dyDescent="0.2">
      <c r="A69" s="5"/>
      <c r="B69" s="76" t="s">
        <v>60</v>
      </c>
      <c r="C69" s="11"/>
      <c r="D69" s="11"/>
      <c r="E69" s="11"/>
      <c r="F69" s="11"/>
      <c r="G69" s="105"/>
      <c r="H69" s="11"/>
      <c r="I69" s="11"/>
      <c r="J69" s="11"/>
      <c r="K69" s="11"/>
      <c r="L69" s="11"/>
      <c r="M69" s="11"/>
      <c r="N69" s="11"/>
      <c r="O69" s="11"/>
    </row>
    <row r="70" spans="1:15" ht="24.75" customHeight="1" x14ac:dyDescent="0.2">
      <c r="A70" s="61" t="s">
        <v>61</v>
      </c>
      <c r="B70" s="77" t="s">
        <v>62</v>
      </c>
      <c r="C70" s="73">
        <f>D70+E70</f>
        <v>181271.6</v>
      </c>
      <c r="D70" s="73">
        <v>172452.7</v>
      </c>
      <c r="E70" s="73">
        <v>8818.9</v>
      </c>
      <c r="F70" s="73">
        <v>8194.2000000000007</v>
      </c>
      <c r="G70" s="106">
        <f>H70+I70</f>
        <v>185715.9</v>
      </c>
      <c r="H70" s="73">
        <v>173292</v>
      </c>
      <c r="I70" s="73">
        <v>12423.9</v>
      </c>
      <c r="J70" s="73">
        <v>11799.2</v>
      </c>
      <c r="K70" s="73">
        <v>87942.399999999994</v>
      </c>
      <c r="L70" s="73">
        <f>SUM(M70+N70)</f>
        <v>81022.200000000012</v>
      </c>
      <c r="M70" s="73">
        <v>80227.100000000006</v>
      </c>
      <c r="N70" s="73">
        <v>795.1</v>
      </c>
      <c r="O70" s="73">
        <v>606.9</v>
      </c>
    </row>
    <row r="71" spans="1:15" ht="24.75" customHeight="1" x14ac:dyDescent="0.2">
      <c r="A71" s="59">
        <v>1000</v>
      </c>
      <c r="B71" s="77" t="s">
        <v>7</v>
      </c>
      <c r="C71" s="73">
        <f>D71+E71</f>
        <v>2168084</v>
      </c>
      <c r="D71" s="73">
        <v>2062325.8</v>
      </c>
      <c r="E71" s="73">
        <v>105758.2</v>
      </c>
      <c r="F71" s="73">
        <v>18291.900000000001</v>
      </c>
      <c r="G71" s="106">
        <f>H71+I71</f>
        <v>2238642.8000000003</v>
      </c>
      <c r="H71" s="73">
        <v>2098849.1</v>
      </c>
      <c r="I71" s="73">
        <v>139793.70000000001</v>
      </c>
      <c r="J71" s="73">
        <v>42748</v>
      </c>
      <c r="K71" s="73">
        <v>1194762.8</v>
      </c>
      <c r="L71" s="73">
        <f>SUM(M71+N71)</f>
        <v>1131184.0999999999</v>
      </c>
      <c r="M71" s="73">
        <v>1074767.3999999999</v>
      </c>
      <c r="N71" s="73">
        <v>56416.7</v>
      </c>
      <c r="O71" s="73">
        <v>6478.5</v>
      </c>
    </row>
    <row r="72" spans="1:15" ht="24.75" customHeight="1" x14ac:dyDescent="0.2">
      <c r="A72" s="59">
        <v>2000</v>
      </c>
      <c r="B72" s="77" t="s">
        <v>20</v>
      </c>
      <c r="C72" s="73">
        <f>D72+E72</f>
        <v>863232</v>
      </c>
      <c r="D72" s="73">
        <v>783977.8</v>
      </c>
      <c r="E72" s="73">
        <f>79254.1+0.1</f>
        <v>79254.200000000012</v>
      </c>
      <c r="F72" s="73">
        <v>51375.4</v>
      </c>
      <c r="G72" s="106">
        <f>H72+I72</f>
        <v>917787.5</v>
      </c>
      <c r="H72" s="73">
        <v>823398.3</v>
      </c>
      <c r="I72" s="73">
        <v>94389.2</v>
      </c>
      <c r="J72" s="73">
        <v>50137.599999999999</v>
      </c>
      <c r="K72" s="73">
        <v>495572.6</v>
      </c>
      <c r="L72" s="73">
        <f>SUM(M72+N72)</f>
        <v>472927.6</v>
      </c>
      <c r="M72" s="73">
        <v>434458.1</v>
      </c>
      <c r="N72" s="73">
        <v>38469.5</v>
      </c>
      <c r="O72" s="73">
        <v>9409.4</v>
      </c>
    </row>
    <row r="73" spans="1:15" ht="27.75" customHeight="1" x14ac:dyDescent="0.2">
      <c r="A73" s="59">
        <v>3000</v>
      </c>
      <c r="B73" s="77" t="s">
        <v>129</v>
      </c>
      <c r="C73" s="73">
        <f>D73+E73</f>
        <v>483390.10000000003</v>
      </c>
      <c r="D73" s="73">
        <f>SUM(D75:D83)</f>
        <v>480148.80000000005</v>
      </c>
      <c r="E73" s="73">
        <f>SUM(E75:E83)</f>
        <v>3241.3</v>
      </c>
      <c r="F73" s="73">
        <f>SUM(F75:F83)</f>
        <v>1057.0999999999999</v>
      </c>
      <c r="G73" s="106">
        <f>H73+I73</f>
        <v>484920.89999999997</v>
      </c>
      <c r="H73" s="73">
        <f>SUM(H75:H83)</f>
        <v>481286.1</v>
      </c>
      <c r="I73" s="73">
        <f t="shared" ref="I73:O73" si="14">SUM(I75:I83)</f>
        <v>3634.7999999999997</v>
      </c>
      <c r="J73" s="73">
        <f t="shared" si="14"/>
        <v>1093.0999999999999</v>
      </c>
      <c r="K73" s="73">
        <f t="shared" si="14"/>
        <v>278812</v>
      </c>
      <c r="L73" s="73">
        <f>SUM(M73+N73)</f>
        <v>272766.50000000006</v>
      </c>
      <c r="M73" s="73">
        <f t="shared" si="14"/>
        <v>271092.80000000005</v>
      </c>
      <c r="N73" s="73">
        <f t="shared" si="14"/>
        <v>1673.7</v>
      </c>
      <c r="O73" s="73">
        <f t="shared" si="14"/>
        <v>345.6</v>
      </c>
    </row>
    <row r="74" spans="1:15" ht="23.25" customHeight="1" x14ac:dyDescent="0.2">
      <c r="A74" s="62"/>
      <c r="B74" s="78" t="s">
        <v>8</v>
      </c>
      <c r="C74" s="33"/>
      <c r="D74" s="33"/>
      <c r="E74" s="33"/>
      <c r="F74" s="33"/>
      <c r="G74" s="34"/>
      <c r="H74" s="33"/>
      <c r="I74" s="33"/>
      <c r="J74" s="33"/>
      <c r="K74" s="33"/>
      <c r="L74" s="33"/>
      <c r="M74" s="33"/>
      <c r="N74" s="33"/>
      <c r="O74" s="33"/>
    </row>
    <row r="75" spans="1:15" ht="64.900000000000006" customHeight="1" x14ac:dyDescent="0.2">
      <c r="A75" s="62">
        <v>3010</v>
      </c>
      <c r="B75" s="79" t="s">
        <v>63</v>
      </c>
      <c r="C75" s="33">
        <f>D75+E75</f>
        <v>162363.70000000001</v>
      </c>
      <c r="D75" s="33">
        <v>162363.70000000001</v>
      </c>
      <c r="E75" s="33">
        <v>0</v>
      </c>
      <c r="F75" s="33">
        <v>0</v>
      </c>
      <c r="G75" s="34">
        <f>H75+I75</f>
        <v>162363.70000000001</v>
      </c>
      <c r="H75" s="33">
        <v>162363.70000000001</v>
      </c>
      <c r="I75" s="33">
        <v>0</v>
      </c>
      <c r="J75" s="33">
        <v>0</v>
      </c>
      <c r="K75" s="33">
        <v>93339.199999999997</v>
      </c>
      <c r="L75" s="33">
        <f>SUM(M75:N75)</f>
        <v>93339.199999999997</v>
      </c>
      <c r="M75" s="33">
        <v>93339.199999999997</v>
      </c>
      <c r="N75" s="33">
        <v>0</v>
      </c>
      <c r="O75" s="33">
        <v>0</v>
      </c>
    </row>
    <row r="76" spans="1:15" ht="54.6" customHeight="1" x14ac:dyDescent="0.2">
      <c r="A76" s="62">
        <v>3030</v>
      </c>
      <c r="B76" s="80" t="s">
        <v>80</v>
      </c>
      <c r="C76" s="33">
        <f>D76+E76</f>
        <v>115490.1</v>
      </c>
      <c r="D76" s="33">
        <f>1000+110453.3+4036.8</f>
        <v>115490.1</v>
      </c>
      <c r="E76" s="33">
        <v>0</v>
      </c>
      <c r="F76" s="33">
        <v>0</v>
      </c>
      <c r="G76" s="34">
        <f>H76+I76</f>
        <v>115557.4</v>
      </c>
      <c r="H76" s="33">
        <v>115557.4</v>
      </c>
      <c r="I76" s="33">
        <v>0</v>
      </c>
      <c r="J76" s="33">
        <v>0</v>
      </c>
      <c r="K76" s="33">
        <v>43298.400000000001</v>
      </c>
      <c r="L76" s="33">
        <f>SUM(M76:N76)</f>
        <v>42359.6</v>
      </c>
      <c r="M76" s="33">
        <v>42359.6</v>
      </c>
      <c r="N76" s="33">
        <v>0</v>
      </c>
      <c r="O76" s="33">
        <v>0</v>
      </c>
    </row>
    <row r="77" spans="1:15" ht="21.6" customHeight="1" x14ac:dyDescent="0.2">
      <c r="A77" s="62">
        <v>3110</v>
      </c>
      <c r="B77" s="80" t="s">
        <v>64</v>
      </c>
      <c r="C77" s="33">
        <f t="shared" ref="C77:C86" si="15">D77+E77</f>
        <v>14143.400000000001</v>
      </c>
      <c r="D77" s="33">
        <f>13682.7+360.7</f>
        <v>14043.400000000001</v>
      </c>
      <c r="E77" s="33">
        <v>100</v>
      </c>
      <c r="F77" s="33">
        <v>100</v>
      </c>
      <c r="G77" s="33">
        <f>H77+I77</f>
        <v>14254.600000000002</v>
      </c>
      <c r="H77" s="33">
        <f>13682.7+360.7</f>
        <v>14043.400000000001</v>
      </c>
      <c r="I77" s="33">
        <v>211.2</v>
      </c>
      <c r="J77" s="33">
        <v>136</v>
      </c>
      <c r="K77" s="33">
        <v>6744.8</v>
      </c>
      <c r="L77" s="33">
        <f>M77+N77</f>
        <v>5977.5</v>
      </c>
      <c r="M77" s="33">
        <v>5796.7</v>
      </c>
      <c r="N77" s="33">
        <v>180.8</v>
      </c>
      <c r="O77" s="33">
        <v>105.6</v>
      </c>
    </row>
    <row r="78" spans="1:15" ht="18" customHeight="1" x14ac:dyDescent="0.2">
      <c r="A78" s="62">
        <v>3120</v>
      </c>
      <c r="B78" s="80" t="s">
        <v>65</v>
      </c>
      <c r="C78" s="33">
        <f t="shared" si="15"/>
        <v>8076.8</v>
      </c>
      <c r="D78" s="33">
        <f>108.4+21.4+7870</f>
        <v>7999.8</v>
      </c>
      <c r="E78" s="33">
        <v>77</v>
      </c>
      <c r="F78" s="33">
        <v>77</v>
      </c>
      <c r="G78" s="33">
        <f>H78+I78</f>
        <v>8025.8</v>
      </c>
      <c r="H78" s="33">
        <v>7948.8</v>
      </c>
      <c r="I78" s="33">
        <v>77</v>
      </c>
      <c r="J78" s="33">
        <v>77</v>
      </c>
      <c r="K78" s="33">
        <v>3853</v>
      </c>
      <c r="L78" s="33">
        <f>M78+N78</f>
        <v>3489.2</v>
      </c>
      <c r="M78" s="33">
        <v>3412.2</v>
      </c>
      <c r="N78" s="33">
        <v>77</v>
      </c>
      <c r="O78" s="33">
        <v>77</v>
      </c>
    </row>
    <row r="79" spans="1:15" ht="22.9" customHeight="1" x14ac:dyDescent="0.2">
      <c r="A79" s="62">
        <v>3130</v>
      </c>
      <c r="B79" s="80" t="s">
        <v>66</v>
      </c>
      <c r="C79" s="33">
        <f t="shared" si="15"/>
        <v>526.79999999999995</v>
      </c>
      <c r="D79" s="33">
        <f>84.9+441.9</f>
        <v>526.79999999999995</v>
      </c>
      <c r="E79" s="33">
        <v>0</v>
      </c>
      <c r="F79" s="33">
        <v>0</v>
      </c>
      <c r="G79" s="33">
        <f>H79+I79</f>
        <v>526.79999999999995</v>
      </c>
      <c r="H79" s="33">
        <v>526.79999999999995</v>
      </c>
      <c r="I79" s="33">
        <v>0</v>
      </c>
      <c r="J79" s="33">
        <v>0</v>
      </c>
      <c r="K79" s="33">
        <v>261.89999999999998</v>
      </c>
      <c r="L79" s="33">
        <f>M79+N79</f>
        <v>256.60000000000002</v>
      </c>
      <c r="M79" s="33">
        <v>256.60000000000002</v>
      </c>
      <c r="N79" s="33">
        <v>0</v>
      </c>
      <c r="O79" s="33">
        <v>0</v>
      </c>
    </row>
    <row r="80" spans="1:15" ht="58.15" customHeight="1" x14ac:dyDescent="0.2">
      <c r="A80" s="62">
        <v>3140</v>
      </c>
      <c r="B80" s="80" t="s">
        <v>67</v>
      </c>
      <c r="C80" s="33">
        <f t="shared" si="15"/>
        <v>214.4</v>
      </c>
      <c r="D80" s="33">
        <v>214.4</v>
      </c>
      <c r="E80" s="33">
        <v>0</v>
      </c>
      <c r="F80" s="33">
        <v>0</v>
      </c>
      <c r="G80" s="34">
        <f t="shared" ref="G80:G86" si="16">H80+I80</f>
        <v>214.4</v>
      </c>
      <c r="H80" s="33">
        <v>214.4</v>
      </c>
      <c r="I80" s="33">
        <v>0</v>
      </c>
      <c r="J80" s="33">
        <v>0</v>
      </c>
      <c r="K80" s="33">
        <v>0</v>
      </c>
      <c r="L80" s="33">
        <f>SUM(M80+N80)</f>
        <v>0</v>
      </c>
      <c r="M80" s="33">
        <v>0</v>
      </c>
      <c r="N80" s="33">
        <v>0</v>
      </c>
      <c r="O80" s="33">
        <v>0</v>
      </c>
    </row>
    <row r="81" spans="1:15" ht="55.15" customHeight="1" x14ac:dyDescent="0.2">
      <c r="A81" s="62">
        <v>3180</v>
      </c>
      <c r="B81" s="80" t="s">
        <v>81</v>
      </c>
      <c r="C81" s="33">
        <f t="shared" si="15"/>
        <v>75465</v>
      </c>
      <c r="D81" s="33">
        <v>75465</v>
      </c>
      <c r="E81" s="33">
        <v>0</v>
      </c>
      <c r="F81" s="33">
        <v>0</v>
      </c>
      <c r="G81" s="34">
        <f t="shared" si="16"/>
        <v>75465</v>
      </c>
      <c r="H81" s="33">
        <v>75465</v>
      </c>
      <c r="I81" s="33">
        <v>0</v>
      </c>
      <c r="J81" s="33">
        <v>0</v>
      </c>
      <c r="K81" s="33">
        <v>64538.400000000001</v>
      </c>
      <c r="L81" s="33">
        <f>SUM(M81+N81)</f>
        <v>64419.6</v>
      </c>
      <c r="M81" s="33">
        <v>64419.6</v>
      </c>
      <c r="N81" s="33">
        <v>0</v>
      </c>
      <c r="O81" s="33">
        <v>0</v>
      </c>
    </row>
    <row r="82" spans="1:15" ht="23.25" customHeight="1" x14ac:dyDescent="0.2">
      <c r="A82" s="62">
        <v>3190</v>
      </c>
      <c r="B82" s="80" t="s">
        <v>68</v>
      </c>
      <c r="C82" s="33">
        <f t="shared" si="15"/>
        <v>1080.5</v>
      </c>
      <c r="D82" s="33">
        <v>1080.5</v>
      </c>
      <c r="E82" s="33">
        <v>0</v>
      </c>
      <c r="F82" s="33">
        <v>0</v>
      </c>
      <c r="G82" s="34">
        <f t="shared" si="16"/>
        <v>1105.5</v>
      </c>
      <c r="H82" s="33">
        <v>1105.5</v>
      </c>
      <c r="I82" s="33">
        <v>0</v>
      </c>
      <c r="J82" s="33">
        <v>0</v>
      </c>
      <c r="K82" s="33">
        <v>559.1</v>
      </c>
      <c r="L82" s="33">
        <f>SUM(M82+N82)</f>
        <v>467.5</v>
      </c>
      <c r="M82" s="33">
        <v>467.5</v>
      </c>
      <c r="N82" s="33">
        <v>0</v>
      </c>
      <c r="O82" s="33">
        <v>0</v>
      </c>
    </row>
    <row r="83" spans="1:15" ht="21.75" customHeight="1" x14ac:dyDescent="0.2">
      <c r="A83" s="62">
        <v>3240</v>
      </c>
      <c r="B83" s="80" t="s">
        <v>82</v>
      </c>
      <c r="C83" s="33">
        <f>D83+E83</f>
        <v>106029.4</v>
      </c>
      <c r="D83" s="33">
        <f>10444.7+92520.4</f>
        <v>102965.09999999999</v>
      </c>
      <c r="E83" s="33">
        <v>3064.3</v>
      </c>
      <c r="F83" s="33">
        <f>607.5+272.6</f>
        <v>880.1</v>
      </c>
      <c r="G83" s="33">
        <f t="shared" si="16"/>
        <v>107407.70000000001</v>
      </c>
      <c r="H83" s="33">
        <v>104061.1</v>
      </c>
      <c r="I83" s="33">
        <v>3346.6</v>
      </c>
      <c r="J83" s="33">
        <f>272.6+607.5</f>
        <v>880.1</v>
      </c>
      <c r="K83" s="33">
        <v>66217.2</v>
      </c>
      <c r="L83" s="33">
        <f>M83+N83</f>
        <v>62457.3</v>
      </c>
      <c r="M83" s="33">
        <v>61041.4</v>
      </c>
      <c r="N83" s="33">
        <v>1415.9</v>
      </c>
      <c r="O83" s="33">
        <v>163</v>
      </c>
    </row>
    <row r="84" spans="1:15" ht="27" customHeight="1" x14ac:dyDescent="0.2">
      <c r="A84" s="59">
        <v>4000</v>
      </c>
      <c r="B84" s="77" t="s">
        <v>9</v>
      </c>
      <c r="C84" s="73">
        <f>D84+E84</f>
        <v>85658.400000000009</v>
      </c>
      <c r="D84" s="73">
        <v>82151.600000000006</v>
      </c>
      <c r="E84" s="73">
        <f>3506.8</f>
        <v>3506.8</v>
      </c>
      <c r="F84" s="73">
        <v>2765.3</v>
      </c>
      <c r="G84" s="106">
        <f t="shared" si="16"/>
        <v>100415.09999999999</v>
      </c>
      <c r="H84" s="73">
        <v>87533.4</v>
      </c>
      <c r="I84" s="73">
        <v>12881.7</v>
      </c>
      <c r="J84" s="73">
        <v>11783.5</v>
      </c>
      <c r="K84" s="73">
        <v>46257</v>
      </c>
      <c r="L84" s="73">
        <f>SUM(M84+N84)</f>
        <v>50105.7</v>
      </c>
      <c r="M84" s="73">
        <v>41008.199999999997</v>
      </c>
      <c r="N84" s="73">
        <v>9097.5</v>
      </c>
      <c r="O84" s="73">
        <v>8534.1</v>
      </c>
    </row>
    <row r="85" spans="1:15" ht="25.9" customHeight="1" x14ac:dyDescent="0.2">
      <c r="A85" s="59">
        <v>5000</v>
      </c>
      <c r="B85" s="77" t="s">
        <v>5</v>
      </c>
      <c r="C85" s="73">
        <f>D85+E85</f>
        <v>72668.7</v>
      </c>
      <c r="D85" s="73">
        <v>69693</v>
      </c>
      <c r="E85" s="73">
        <v>2975.7</v>
      </c>
      <c r="F85" s="73">
        <v>515.29999999999995</v>
      </c>
      <c r="G85" s="106">
        <f t="shared" si="16"/>
        <v>83552.2</v>
      </c>
      <c r="H85" s="73">
        <v>69829.399999999994</v>
      </c>
      <c r="I85" s="73">
        <v>13722.8</v>
      </c>
      <c r="J85" s="73">
        <v>11232.4</v>
      </c>
      <c r="K85" s="73">
        <v>35303.199999999997</v>
      </c>
      <c r="L85" s="73">
        <f>SUM(M85+N85)</f>
        <v>32120.1</v>
      </c>
      <c r="M85" s="73">
        <v>30542.799999999999</v>
      </c>
      <c r="N85" s="73">
        <v>1577.3</v>
      </c>
      <c r="O85" s="73">
        <v>669.6</v>
      </c>
    </row>
    <row r="86" spans="1:15" ht="23.45" customHeight="1" x14ac:dyDescent="0.2">
      <c r="A86" s="59">
        <v>6000</v>
      </c>
      <c r="B86" s="77" t="s">
        <v>54</v>
      </c>
      <c r="C86" s="73">
        <f t="shared" si="15"/>
        <v>223780.90000000002</v>
      </c>
      <c r="D86" s="73">
        <f>SUM(D88:D91)</f>
        <v>154753.20000000001</v>
      </c>
      <c r="E86" s="73">
        <f>SUM(E88:E91)</f>
        <v>69027.700000000012</v>
      </c>
      <c r="F86" s="73">
        <f>SUM(F88:F91)</f>
        <v>68477.700000000012</v>
      </c>
      <c r="G86" s="106">
        <f t="shared" si="16"/>
        <v>254632.89999999997</v>
      </c>
      <c r="H86" s="73">
        <f>SUM(H88:H91)</f>
        <v>155895.49999999997</v>
      </c>
      <c r="I86" s="73">
        <f>SUM(I88:I91)</f>
        <v>98737.400000000009</v>
      </c>
      <c r="J86" s="73">
        <f>SUM(J88:J91)</f>
        <v>97033</v>
      </c>
      <c r="K86" s="73">
        <f>SUM(K88:K91)</f>
        <v>104588.90000000001</v>
      </c>
      <c r="L86" s="73">
        <f>M86+N86</f>
        <v>135653.20000000001</v>
      </c>
      <c r="M86" s="73">
        <f>SUM(M88:M91)</f>
        <v>101627.40000000001</v>
      </c>
      <c r="N86" s="73">
        <f>SUM(N88:N91)</f>
        <v>34025.800000000003</v>
      </c>
      <c r="O86" s="73">
        <f>SUM(O88:O91)</f>
        <v>32629.300000000003</v>
      </c>
    </row>
    <row r="87" spans="1:15" ht="18" customHeight="1" x14ac:dyDescent="0.2">
      <c r="A87" s="62"/>
      <c r="B87" s="78" t="s">
        <v>4</v>
      </c>
      <c r="C87" s="33"/>
      <c r="D87" s="33"/>
      <c r="E87" s="33"/>
      <c r="F87" s="33"/>
      <c r="G87" s="34"/>
      <c r="H87" s="33"/>
      <c r="I87" s="33"/>
      <c r="J87" s="33"/>
      <c r="K87" s="33"/>
      <c r="L87" s="33" t="s">
        <v>0</v>
      </c>
      <c r="M87" s="33"/>
      <c r="N87" s="33"/>
      <c r="O87" s="33"/>
    </row>
    <row r="88" spans="1:15" ht="35.450000000000003" customHeight="1" x14ac:dyDescent="0.2">
      <c r="A88" s="62">
        <v>6010</v>
      </c>
      <c r="B88" s="80" t="s">
        <v>83</v>
      </c>
      <c r="C88" s="33">
        <f t="shared" ref="C88:C99" si="17">D88+E88</f>
        <v>94077.3</v>
      </c>
      <c r="D88" s="33">
        <f>3949.6+40000</f>
        <v>43949.599999999999</v>
      </c>
      <c r="E88" s="33">
        <f>50127.8-0.1</f>
        <v>50127.700000000004</v>
      </c>
      <c r="F88" s="33">
        <f>15000+5000+30077.8-0.1</f>
        <v>50077.700000000004</v>
      </c>
      <c r="G88" s="34">
        <f>H88+I88</f>
        <v>118751.3</v>
      </c>
      <c r="H88" s="33">
        <v>43605.2</v>
      </c>
      <c r="I88" s="33">
        <v>75146.100000000006</v>
      </c>
      <c r="J88" s="33">
        <v>75096.100000000006</v>
      </c>
      <c r="K88" s="33">
        <v>41256.800000000003</v>
      </c>
      <c r="L88" s="33">
        <f>SUM(M88+N88)</f>
        <v>68576.399999999994</v>
      </c>
      <c r="M88" s="33">
        <v>40276.5</v>
      </c>
      <c r="N88" s="33">
        <v>28299.9</v>
      </c>
      <c r="O88" s="33">
        <v>28299.9</v>
      </c>
    </row>
    <row r="89" spans="1:15" ht="25.15" customHeight="1" x14ac:dyDescent="0.2">
      <c r="A89" s="63">
        <v>6030</v>
      </c>
      <c r="B89" s="81" t="s">
        <v>84</v>
      </c>
      <c r="C89" s="33">
        <f t="shared" si="17"/>
        <v>124665.3</v>
      </c>
      <c r="D89" s="33">
        <v>106265.3</v>
      </c>
      <c r="E89" s="33">
        <v>18400</v>
      </c>
      <c r="F89" s="33">
        <v>18400</v>
      </c>
      <c r="G89" s="34">
        <f>H89+I89</f>
        <v>128120.2</v>
      </c>
      <c r="H89" s="33">
        <v>106083.4</v>
      </c>
      <c r="I89" s="33">
        <v>22036.799999999999</v>
      </c>
      <c r="J89" s="33">
        <v>21936.9</v>
      </c>
      <c r="K89" s="33">
        <v>60613.9</v>
      </c>
      <c r="L89" s="33">
        <f>SUM(M89+N89)</f>
        <v>63458.700000000004</v>
      </c>
      <c r="M89" s="33">
        <v>59029.3</v>
      </c>
      <c r="N89" s="33">
        <v>4429.3999999999996</v>
      </c>
      <c r="O89" s="33">
        <v>4329.3999999999996</v>
      </c>
    </row>
    <row r="90" spans="1:15" ht="21.75" customHeight="1" x14ac:dyDescent="0.2">
      <c r="A90" s="62">
        <v>6080</v>
      </c>
      <c r="B90" s="81" t="s">
        <v>85</v>
      </c>
      <c r="C90" s="33">
        <f t="shared" si="17"/>
        <v>47.1</v>
      </c>
      <c r="D90" s="33">
        <v>47.1</v>
      </c>
      <c r="E90" s="33">
        <v>0</v>
      </c>
      <c r="F90" s="33">
        <v>0</v>
      </c>
      <c r="G90" s="34">
        <f>H90+I90</f>
        <v>47.1</v>
      </c>
      <c r="H90" s="33">
        <v>47.1</v>
      </c>
      <c r="I90" s="33">
        <v>0</v>
      </c>
      <c r="J90" s="33">
        <v>0</v>
      </c>
      <c r="K90" s="33">
        <v>44.8</v>
      </c>
      <c r="L90" s="33">
        <f>SUM(M90+N90)</f>
        <v>44.8</v>
      </c>
      <c r="M90" s="33">
        <v>44.8</v>
      </c>
      <c r="N90" s="33"/>
      <c r="O90" s="33">
        <v>0</v>
      </c>
    </row>
    <row r="91" spans="1:15" ht="21.75" customHeight="1" x14ac:dyDescent="0.2">
      <c r="A91" s="62">
        <v>6090</v>
      </c>
      <c r="B91" s="81" t="s">
        <v>86</v>
      </c>
      <c r="C91" s="33">
        <f t="shared" si="17"/>
        <v>4991.2</v>
      </c>
      <c r="D91" s="33">
        <v>4491.2</v>
      </c>
      <c r="E91" s="33">
        <v>500</v>
      </c>
      <c r="F91" s="33">
        <v>0</v>
      </c>
      <c r="G91" s="34">
        <f>H91+I91</f>
        <v>7714.3</v>
      </c>
      <c r="H91" s="33">
        <v>6159.8</v>
      </c>
      <c r="I91" s="33">
        <v>1554.5</v>
      </c>
      <c r="J91" s="33">
        <v>0</v>
      </c>
      <c r="K91" s="33">
        <v>2673.4</v>
      </c>
      <c r="L91" s="33">
        <f>SUM(M91+N91)</f>
        <v>3573.3</v>
      </c>
      <c r="M91" s="33">
        <v>2276.8000000000002</v>
      </c>
      <c r="N91" s="33">
        <v>1296.5</v>
      </c>
      <c r="O91" s="33">
        <v>0</v>
      </c>
    </row>
    <row r="92" spans="1:15" ht="21.75" customHeight="1" x14ac:dyDescent="0.25">
      <c r="A92" s="59">
        <v>7130</v>
      </c>
      <c r="B92" s="82" t="s">
        <v>87</v>
      </c>
      <c r="C92" s="73">
        <f t="shared" si="17"/>
        <v>60</v>
      </c>
      <c r="D92" s="73">
        <v>60</v>
      </c>
      <c r="E92" s="73">
        <v>0</v>
      </c>
      <c r="F92" s="73">
        <v>0</v>
      </c>
      <c r="G92" s="106">
        <f t="shared" ref="G92:G99" si="18">H92+I92</f>
        <v>8228.5</v>
      </c>
      <c r="H92" s="73">
        <v>660.3</v>
      </c>
      <c r="I92" s="73">
        <v>7568.2</v>
      </c>
      <c r="J92" s="73">
        <v>0</v>
      </c>
      <c r="K92" s="73">
        <v>30</v>
      </c>
      <c r="L92" s="73">
        <f>SUM(M92+N92)</f>
        <v>0</v>
      </c>
      <c r="M92" s="73">
        <v>0</v>
      </c>
      <c r="N92" s="73">
        <v>0</v>
      </c>
      <c r="O92" s="73">
        <v>0</v>
      </c>
    </row>
    <row r="93" spans="1:15" ht="30.6" customHeight="1" x14ac:dyDescent="0.2">
      <c r="A93" s="59">
        <v>7220</v>
      </c>
      <c r="B93" s="83" t="s">
        <v>134</v>
      </c>
      <c r="C93" s="73">
        <f t="shared" si="17"/>
        <v>0</v>
      </c>
      <c r="D93" s="73">
        <v>0</v>
      </c>
      <c r="E93" s="73">
        <v>0</v>
      </c>
      <c r="F93" s="73">
        <v>0</v>
      </c>
      <c r="G93" s="73">
        <f t="shared" si="18"/>
        <v>39.6</v>
      </c>
      <c r="H93" s="73">
        <v>0</v>
      </c>
      <c r="I93" s="73">
        <v>39.6</v>
      </c>
      <c r="J93" s="108">
        <v>39.6</v>
      </c>
      <c r="K93" s="73">
        <v>0</v>
      </c>
      <c r="L93" s="73">
        <f t="shared" ref="L93" si="19">M93+N93</f>
        <v>39.6</v>
      </c>
      <c r="M93" s="73">
        <v>0</v>
      </c>
      <c r="N93" s="73">
        <v>39.6</v>
      </c>
      <c r="O93" s="73">
        <v>39.6</v>
      </c>
    </row>
    <row r="94" spans="1:15" ht="27" customHeight="1" x14ac:dyDescent="0.25">
      <c r="A94" s="59">
        <v>7300</v>
      </c>
      <c r="B94" s="82" t="s">
        <v>88</v>
      </c>
      <c r="C94" s="73">
        <f t="shared" si="17"/>
        <v>74900.899999999994</v>
      </c>
      <c r="D94" s="73">
        <f>SUM(D95:D98)</f>
        <v>700</v>
      </c>
      <c r="E94" s="73">
        <f>SUM(E95:E98)</f>
        <v>74200.899999999994</v>
      </c>
      <c r="F94" s="73">
        <f>SUM(F95:F98)</f>
        <v>74200.899999999994</v>
      </c>
      <c r="G94" s="73">
        <f t="shared" si="18"/>
        <v>117538.8</v>
      </c>
      <c r="H94" s="73">
        <f>SUM(H95:H98)</f>
        <v>700</v>
      </c>
      <c r="I94" s="73">
        <f>SUM(I95:I98)</f>
        <v>116838.8</v>
      </c>
      <c r="J94" s="73">
        <f>SUM(J95:J98)</f>
        <v>116838.8</v>
      </c>
      <c r="K94" s="73">
        <f>SUM(K95:K98)</f>
        <v>0</v>
      </c>
      <c r="L94" s="73">
        <f t="shared" ref="L94:L98" si="20">M94+N94</f>
        <v>14986.5</v>
      </c>
      <c r="M94" s="73">
        <f>SUM(M95:M98)</f>
        <v>0</v>
      </c>
      <c r="N94" s="73">
        <f>SUM(N95:N98)</f>
        <v>14986.5</v>
      </c>
      <c r="O94" s="73">
        <f>SUM(O95:O98)</f>
        <v>14986.5</v>
      </c>
    </row>
    <row r="95" spans="1:15" ht="24.75" customHeight="1" x14ac:dyDescent="0.2">
      <c r="A95" s="62">
        <v>7310</v>
      </c>
      <c r="B95" s="80" t="s">
        <v>89</v>
      </c>
      <c r="C95" s="33">
        <f t="shared" si="17"/>
        <v>32470</v>
      </c>
      <c r="D95" s="33">
        <v>0</v>
      </c>
      <c r="E95" s="33">
        <v>32470</v>
      </c>
      <c r="F95" s="33">
        <f>32470</f>
        <v>32470</v>
      </c>
      <c r="G95" s="33">
        <f t="shared" si="18"/>
        <v>49943.1</v>
      </c>
      <c r="H95" s="33">
        <v>0</v>
      </c>
      <c r="I95" s="33">
        <v>49943.1</v>
      </c>
      <c r="J95" s="109">
        <v>49943.1</v>
      </c>
      <c r="K95" s="33">
        <v>0</v>
      </c>
      <c r="L95" s="33">
        <f t="shared" si="20"/>
        <v>3591.1</v>
      </c>
      <c r="M95" s="33">
        <v>0</v>
      </c>
      <c r="N95" s="33">
        <v>3591.1</v>
      </c>
      <c r="O95" s="33">
        <v>3591.1</v>
      </c>
    </row>
    <row r="96" spans="1:15" ht="26.25" customHeight="1" x14ac:dyDescent="0.2">
      <c r="A96" s="62">
        <v>7320</v>
      </c>
      <c r="B96" s="80" t="s">
        <v>90</v>
      </c>
      <c r="C96" s="33">
        <f t="shared" si="17"/>
        <v>35352.9</v>
      </c>
      <c r="D96" s="33">
        <v>0</v>
      </c>
      <c r="E96" s="33">
        <v>35352.9</v>
      </c>
      <c r="F96" s="33">
        <v>35352.9</v>
      </c>
      <c r="G96" s="33">
        <f t="shared" si="18"/>
        <v>48380.4</v>
      </c>
      <c r="H96" s="33">
        <v>0</v>
      </c>
      <c r="I96" s="33">
        <v>48380.4</v>
      </c>
      <c r="J96" s="109">
        <v>48380.4</v>
      </c>
      <c r="K96" s="33">
        <v>0</v>
      </c>
      <c r="L96" s="33">
        <f t="shared" si="20"/>
        <v>8049</v>
      </c>
      <c r="M96" s="33">
        <v>0</v>
      </c>
      <c r="N96" s="33">
        <v>8049</v>
      </c>
      <c r="O96" s="33">
        <v>8049</v>
      </c>
    </row>
    <row r="97" spans="1:15" ht="39" customHeight="1" x14ac:dyDescent="0.2">
      <c r="A97" s="62">
        <v>7350</v>
      </c>
      <c r="B97" s="80" t="s">
        <v>91</v>
      </c>
      <c r="C97" s="33">
        <f t="shared" si="17"/>
        <v>7078</v>
      </c>
      <c r="D97" s="33">
        <v>700</v>
      </c>
      <c r="E97" s="33">
        <v>6378</v>
      </c>
      <c r="F97" s="33">
        <v>6378</v>
      </c>
      <c r="G97" s="33">
        <f t="shared" si="18"/>
        <v>7078</v>
      </c>
      <c r="H97" s="33">
        <v>700</v>
      </c>
      <c r="I97" s="33">
        <v>6378</v>
      </c>
      <c r="J97" s="109">
        <v>6378</v>
      </c>
      <c r="K97" s="33">
        <v>0</v>
      </c>
      <c r="L97" s="33">
        <f t="shared" si="20"/>
        <v>0</v>
      </c>
      <c r="M97" s="33">
        <v>0</v>
      </c>
      <c r="N97" s="33">
        <v>0</v>
      </c>
      <c r="O97" s="33">
        <v>0</v>
      </c>
    </row>
    <row r="98" spans="1:15" ht="24.6" customHeight="1" x14ac:dyDescent="0.2">
      <c r="A98" s="62">
        <v>7360</v>
      </c>
      <c r="B98" s="80" t="s">
        <v>92</v>
      </c>
      <c r="C98" s="33">
        <f t="shared" si="17"/>
        <v>0</v>
      </c>
      <c r="D98" s="33">
        <v>0</v>
      </c>
      <c r="E98" s="33">
        <v>0</v>
      </c>
      <c r="F98" s="33">
        <v>0</v>
      </c>
      <c r="G98" s="33">
        <f t="shared" si="18"/>
        <v>12137.3</v>
      </c>
      <c r="H98" s="33"/>
      <c r="I98" s="33">
        <v>12137.3</v>
      </c>
      <c r="J98" s="109">
        <v>12137.3</v>
      </c>
      <c r="K98" s="33">
        <v>0</v>
      </c>
      <c r="L98" s="33">
        <f t="shared" si="20"/>
        <v>3346.4</v>
      </c>
      <c r="M98" s="33">
        <v>0</v>
      </c>
      <c r="N98" s="33">
        <v>3346.4</v>
      </c>
      <c r="O98" s="33">
        <v>3346.4</v>
      </c>
    </row>
    <row r="99" spans="1:15" ht="35.25" customHeight="1" x14ac:dyDescent="0.2">
      <c r="A99" s="59">
        <v>7400</v>
      </c>
      <c r="B99" s="77" t="s">
        <v>128</v>
      </c>
      <c r="C99" s="73">
        <f t="shared" si="17"/>
        <v>433640.9</v>
      </c>
      <c r="D99" s="73">
        <f>SUM(D101:D104)</f>
        <v>404104.9</v>
      </c>
      <c r="E99" s="73">
        <f>SUM(E101:E104)</f>
        <v>29536</v>
      </c>
      <c r="F99" s="73">
        <f>SUM(F101:F104)</f>
        <v>29536</v>
      </c>
      <c r="G99" s="106">
        <f t="shared" si="18"/>
        <v>521827.7</v>
      </c>
      <c r="H99" s="73">
        <f>SUM(H101:H104)</f>
        <v>481264</v>
      </c>
      <c r="I99" s="73">
        <f>SUM(I101:I104)</f>
        <v>40563.699999999997</v>
      </c>
      <c r="J99" s="73">
        <f>SUM(J101:J104)</f>
        <v>30586</v>
      </c>
      <c r="K99" s="73">
        <f>SUM(K101:K104)</f>
        <v>257195.90000000002</v>
      </c>
      <c r="L99" s="73">
        <f>SUM(M99+N99)</f>
        <v>264001</v>
      </c>
      <c r="M99" s="73">
        <f>SUM(M101:M104)</f>
        <v>252980</v>
      </c>
      <c r="N99" s="73">
        <f>SUM(N101:N104)</f>
        <v>11021</v>
      </c>
      <c r="O99" s="73">
        <f>SUM(O101:O104)</f>
        <v>1043.3</v>
      </c>
    </row>
    <row r="100" spans="1:15" ht="15.6" customHeight="1" x14ac:dyDescent="0.2">
      <c r="A100" s="62"/>
      <c r="B100" s="84" t="s">
        <v>4</v>
      </c>
      <c r="C100" s="33"/>
      <c r="D100" s="33"/>
      <c r="E100" s="33"/>
      <c r="F100" s="33"/>
      <c r="G100" s="34"/>
      <c r="H100" s="34"/>
      <c r="I100" s="33"/>
      <c r="J100" s="33"/>
      <c r="K100" s="33"/>
      <c r="L100" s="33"/>
      <c r="M100" s="33"/>
      <c r="N100" s="33"/>
      <c r="O100" s="33"/>
    </row>
    <row r="101" spans="1:15" ht="33" customHeight="1" x14ac:dyDescent="0.2">
      <c r="A101" s="62">
        <v>7410</v>
      </c>
      <c r="B101" s="122" t="s">
        <v>93</v>
      </c>
      <c r="C101" s="55">
        <f>D101+E101</f>
        <v>4992.5</v>
      </c>
      <c r="D101" s="55">
        <v>4992.5</v>
      </c>
      <c r="E101" s="55">
        <v>0</v>
      </c>
      <c r="F101" s="55">
        <v>0</v>
      </c>
      <c r="G101" s="56">
        <f>H101+I101</f>
        <v>6982.5</v>
      </c>
      <c r="H101" s="56">
        <v>6982.5</v>
      </c>
      <c r="I101" s="55">
        <v>0</v>
      </c>
      <c r="J101" s="55">
        <v>0</v>
      </c>
      <c r="K101" s="55">
        <v>6533.3</v>
      </c>
      <c r="L101" s="55">
        <f>M101+N101</f>
        <v>5308.3</v>
      </c>
      <c r="M101" s="55">
        <v>5308.3</v>
      </c>
      <c r="N101" s="55">
        <v>0</v>
      </c>
      <c r="O101" s="55">
        <v>0</v>
      </c>
    </row>
    <row r="102" spans="1:15" ht="22.9" customHeight="1" x14ac:dyDescent="0.2">
      <c r="A102" s="62">
        <v>7420</v>
      </c>
      <c r="B102" s="80" t="s">
        <v>94</v>
      </c>
      <c r="C102" s="33">
        <f>D102+E102</f>
        <v>224497.2</v>
      </c>
      <c r="D102" s="33">
        <v>212961.2</v>
      </c>
      <c r="E102" s="33">
        <v>11536</v>
      </c>
      <c r="F102" s="33">
        <v>11536</v>
      </c>
      <c r="G102" s="34">
        <f>H102+I102</f>
        <v>229673.2</v>
      </c>
      <c r="H102" s="34">
        <v>218137.2</v>
      </c>
      <c r="I102" s="33">
        <v>11536</v>
      </c>
      <c r="J102" s="33">
        <v>11536</v>
      </c>
      <c r="K102" s="33">
        <v>117069.3</v>
      </c>
      <c r="L102" s="33">
        <f>M102+N102</f>
        <v>115857</v>
      </c>
      <c r="M102" s="33">
        <v>115723.5</v>
      </c>
      <c r="N102" s="33">
        <v>133.5</v>
      </c>
      <c r="O102" s="33">
        <v>133.5</v>
      </c>
    </row>
    <row r="103" spans="1:15" ht="24" customHeight="1" x14ac:dyDescent="0.2">
      <c r="A103" s="62">
        <v>7430</v>
      </c>
      <c r="B103" s="80" t="s">
        <v>95</v>
      </c>
      <c r="C103" s="33">
        <f>D103+E103</f>
        <v>7750</v>
      </c>
      <c r="D103" s="33">
        <v>7750</v>
      </c>
      <c r="E103" s="33">
        <v>0</v>
      </c>
      <c r="F103" s="33">
        <v>0</v>
      </c>
      <c r="G103" s="34">
        <f>H103+I103</f>
        <v>7750</v>
      </c>
      <c r="H103" s="34">
        <v>7750</v>
      </c>
      <c r="I103" s="33">
        <v>0</v>
      </c>
      <c r="J103" s="33">
        <v>0</v>
      </c>
      <c r="K103" s="33">
        <v>4729.6000000000004</v>
      </c>
      <c r="L103" s="33">
        <f>M103+N103</f>
        <v>4729.6000000000004</v>
      </c>
      <c r="M103" s="33">
        <v>4729.6000000000004</v>
      </c>
      <c r="N103" s="33">
        <v>0</v>
      </c>
      <c r="O103" s="33">
        <v>0</v>
      </c>
    </row>
    <row r="104" spans="1:15" ht="22.9" customHeight="1" x14ac:dyDescent="0.2">
      <c r="A104" s="62">
        <v>7460</v>
      </c>
      <c r="B104" s="80" t="s">
        <v>96</v>
      </c>
      <c r="C104" s="33">
        <f>D104+E104</f>
        <v>196401.2</v>
      </c>
      <c r="D104" s="33">
        <v>178401.2</v>
      </c>
      <c r="E104" s="33">
        <v>18000</v>
      </c>
      <c r="F104" s="33">
        <v>18000</v>
      </c>
      <c r="G104" s="34">
        <f>H104+I104</f>
        <v>277422</v>
      </c>
      <c r="H104" s="34">
        <v>248394.3</v>
      </c>
      <c r="I104" s="33">
        <v>29027.7</v>
      </c>
      <c r="J104" s="33">
        <v>19050</v>
      </c>
      <c r="K104" s="33">
        <v>128863.7</v>
      </c>
      <c r="L104" s="33">
        <f>M104+N104</f>
        <v>138106.1</v>
      </c>
      <c r="M104" s="33">
        <v>127218.6</v>
      </c>
      <c r="N104" s="33">
        <v>10887.5</v>
      </c>
      <c r="O104" s="33">
        <v>909.8</v>
      </c>
    </row>
    <row r="105" spans="1:15" ht="25.9" customHeight="1" x14ac:dyDescent="0.2">
      <c r="A105" s="64">
        <v>7600</v>
      </c>
      <c r="B105" s="83" t="s">
        <v>97</v>
      </c>
      <c r="C105" s="73">
        <f>D105+E105</f>
        <v>143493.69999999998</v>
      </c>
      <c r="D105" s="73">
        <f>SUM(D106:D114)</f>
        <v>31117.599999999999</v>
      </c>
      <c r="E105" s="73">
        <f>SUM(E106:E114)</f>
        <v>112376.09999999999</v>
      </c>
      <c r="F105" s="73">
        <f>SUM(F106:F114)</f>
        <v>105351.09999999999</v>
      </c>
      <c r="G105" s="102">
        <f>H105+I105</f>
        <v>170324.5</v>
      </c>
      <c r="H105" s="102">
        <f>SUM(H106:H114)</f>
        <v>43540.600000000006</v>
      </c>
      <c r="I105" s="73">
        <f>SUM(I106:I114)</f>
        <v>126783.9</v>
      </c>
      <c r="J105" s="73">
        <f>SUM(J106:J114)</f>
        <v>112411.5</v>
      </c>
      <c r="K105" s="73">
        <f>SUM(K106:K114)</f>
        <v>24592.5</v>
      </c>
      <c r="L105" s="73">
        <f>M105+N105</f>
        <v>50875.899999999994</v>
      </c>
      <c r="M105" s="73">
        <f>SUM(M106:M114)</f>
        <v>16431.599999999999</v>
      </c>
      <c r="N105" s="73">
        <f>SUM(N106:N114)</f>
        <v>34444.299999999996</v>
      </c>
      <c r="O105" s="73">
        <f>SUM(O106:O114)</f>
        <v>32334.5</v>
      </c>
    </row>
    <row r="106" spans="1:15" ht="22.9" customHeight="1" x14ac:dyDescent="0.2">
      <c r="A106" s="65">
        <v>7610</v>
      </c>
      <c r="B106" s="80" t="s">
        <v>70</v>
      </c>
      <c r="C106" s="33">
        <f t="shared" ref="C106:C116" si="21">D106+E106</f>
        <v>1135.8</v>
      </c>
      <c r="D106" s="33">
        <v>1135.8</v>
      </c>
      <c r="E106" s="33">
        <v>0</v>
      </c>
      <c r="F106" s="33">
        <v>0</v>
      </c>
      <c r="G106" s="33">
        <f t="shared" ref="G106:G116" si="22">H106+I106</f>
        <v>1135.8</v>
      </c>
      <c r="H106" s="34">
        <v>1135.8</v>
      </c>
      <c r="I106" s="33">
        <v>0</v>
      </c>
      <c r="J106" s="33">
        <v>0</v>
      </c>
      <c r="K106" s="33">
        <v>484.3</v>
      </c>
      <c r="L106" s="33">
        <f t="shared" ref="L106:L117" si="23">M106+N106</f>
        <v>484</v>
      </c>
      <c r="M106" s="33">
        <v>484</v>
      </c>
      <c r="N106" s="33">
        <v>0</v>
      </c>
      <c r="O106" s="33">
        <v>0</v>
      </c>
    </row>
    <row r="107" spans="1:15" ht="24.75" customHeight="1" x14ac:dyDescent="0.2">
      <c r="A107" s="65">
        <v>7620</v>
      </c>
      <c r="B107" s="80" t="s">
        <v>98</v>
      </c>
      <c r="C107" s="33">
        <f t="shared" si="21"/>
        <v>588.1</v>
      </c>
      <c r="D107" s="33">
        <v>506.1</v>
      </c>
      <c r="E107" s="33">
        <v>82</v>
      </c>
      <c r="F107" s="33">
        <v>82</v>
      </c>
      <c r="G107" s="33">
        <f t="shared" si="22"/>
        <v>588.20000000000005</v>
      </c>
      <c r="H107" s="33">
        <v>506.2</v>
      </c>
      <c r="I107" s="33">
        <v>82</v>
      </c>
      <c r="J107" s="33">
        <v>82</v>
      </c>
      <c r="K107" s="33">
        <v>286.3</v>
      </c>
      <c r="L107" s="33">
        <f t="shared" si="23"/>
        <v>220.5</v>
      </c>
      <c r="M107" s="33">
        <v>200.7</v>
      </c>
      <c r="N107" s="33">
        <v>19.8</v>
      </c>
      <c r="O107" s="33">
        <v>19.8</v>
      </c>
    </row>
    <row r="108" spans="1:15" ht="27" customHeight="1" x14ac:dyDescent="0.2">
      <c r="A108" s="65">
        <v>7630</v>
      </c>
      <c r="B108" s="80" t="s">
        <v>99</v>
      </c>
      <c r="C108" s="33">
        <f t="shared" si="21"/>
        <v>926.8</v>
      </c>
      <c r="D108" s="33">
        <v>926.8</v>
      </c>
      <c r="E108" s="33">
        <v>0</v>
      </c>
      <c r="F108" s="33">
        <v>0</v>
      </c>
      <c r="G108" s="33">
        <f t="shared" si="22"/>
        <v>931.8</v>
      </c>
      <c r="H108" s="34">
        <v>926.8</v>
      </c>
      <c r="I108" s="33">
        <v>5</v>
      </c>
      <c r="J108" s="33">
        <v>0</v>
      </c>
      <c r="K108" s="33">
        <v>688.7</v>
      </c>
      <c r="L108" s="33">
        <f t="shared" si="23"/>
        <v>386.4</v>
      </c>
      <c r="M108" s="33">
        <v>381.4</v>
      </c>
      <c r="N108" s="33">
        <v>5</v>
      </c>
      <c r="O108" s="33">
        <v>0</v>
      </c>
    </row>
    <row r="109" spans="1:15" ht="27" customHeight="1" x14ac:dyDescent="0.2">
      <c r="A109" s="65">
        <v>7640</v>
      </c>
      <c r="B109" s="80" t="s">
        <v>69</v>
      </c>
      <c r="C109" s="33">
        <f t="shared" si="21"/>
        <v>5500</v>
      </c>
      <c r="D109" s="33">
        <v>5500</v>
      </c>
      <c r="E109" s="33">
        <v>0</v>
      </c>
      <c r="F109" s="33">
        <v>0</v>
      </c>
      <c r="G109" s="33">
        <f t="shared" si="22"/>
        <v>16757</v>
      </c>
      <c r="H109" s="34">
        <v>16757</v>
      </c>
      <c r="I109" s="33">
        <v>0</v>
      </c>
      <c r="J109" s="33">
        <v>0</v>
      </c>
      <c r="K109" s="33">
        <v>9846.7999999999993</v>
      </c>
      <c r="L109" s="33">
        <f t="shared" si="23"/>
        <v>4721.3999999999996</v>
      </c>
      <c r="M109" s="33">
        <v>4721.3999999999996</v>
      </c>
      <c r="N109" s="33">
        <v>0</v>
      </c>
      <c r="O109" s="33">
        <v>0</v>
      </c>
    </row>
    <row r="110" spans="1:15" ht="24.6" customHeight="1" x14ac:dyDescent="0.2">
      <c r="A110" s="65">
        <v>7650</v>
      </c>
      <c r="B110" s="80" t="s">
        <v>100</v>
      </c>
      <c r="C110" s="33">
        <f t="shared" si="21"/>
        <v>42.2</v>
      </c>
      <c r="D110" s="33">
        <v>0</v>
      </c>
      <c r="E110" s="33">
        <v>42.2</v>
      </c>
      <c r="F110" s="33">
        <v>42.2</v>
      </c>
      <c r="G110" s="33">
        <f t="shared" si="22"/>
        <v>42.2</v>
      </c>
      <c r="H110" s="34">
        <v>0</v>
      </c>
      <c r="I110" s="33">
        <v>42.2</v>
      </c>
      <c r="J110" s="33">
        <v>42.2</v>
      </c>
      <c r="K110" s="33">
        <v>0</v>
      </c>
      <c r="L110" s="33">
        <f t="shared" si="23"/>
        <v>0</v>
      </c>
      <c r="M110" s="33">
        <v>0</v>
      </c>
      <c r="N110" s="33">
        <v>0</v>
      </c>
      <c r="O110" s="33">
        <v>0</v>
      </c>
    </row>
    <row r="111" spans="1:15" ht="48" customHeight="1" x14ac:dyDescent="0.2">
      <c r="A111" s="65">
        <v>7660</v>
      </c>
      <c r="B111" s="80" t="s">
        <v>101</v>
      </c>
      <c r="C111" s="33">
        <f t="shared" si="21"/>
        <v>0</v>
      </c>
      <c r="D111" s="33">
        <v>0</v>
      </c>
      <c r="E111" s="33">
        <v>0</v>
      </c>
      <c r="F111" s="33">
        <v>0</v>
      </c>
      <c r="G111" s="33">
        <f t="shared" si="22"/>
        <v>25</v>
      </c>
      <c r="H111" s="34">
        <v>0</v>
      </c>
      <c r="I111" s="33">
        <v>25</v>
      </c>
      <c r="J111" s="33">
        <v>25</v>
      </c>
      <c r="K111" s="33">
        <v>0</v>
      </c>
      <c r="L111" s="33">
        <f t="shared" si="23"/>
        <v>0</v>
      </c>
      <c r="M111" s="33">
        <v>0</v>
      </c>
      <c r="N111" s="33">
        <v>0</v>
      </c>
      <c r="O111" s="33">
        <v>0</v>
      </c>
    </row>
    <row r="112" spans="1:15" ht="21" customHeight="1" x14ac:dyDescent="0.2">
      <c r="A112" s="65">
        <v>7670</v>
      </c>
      <c r="B112" s="80" t="s">
        <v>71</v>
      </c>
      <c r="C112" s="33">
        <f t="shared" si="21"/>
        <v>7700</v>
      </c>
      <c r="D112" s="33">
        <v>0</v>
      </c>
      <c r="E112" s="33">
        <v>7700</v>
      </c>
      <c r="F112" s="33">
        <v>7700</v>
      </c>
      <c r="G112" s="33">
        <f t="shared" si="22"/>
        <v>14233.8</v>
      </c>
      <c r="H112" s="34">
        <v>0</v>
      </c>
      <c r="I112" s="33">
        <v>14233.8</v>
      </c>
      <c r="J112" s="33">
        <v>14233.8</v>
      </c>
      <c r="K112" s="33">
        <v>0</v>
      </c>
      <c r="L112" s="33">
        <f t="shared" si="23"/>
        <v>13.8</v>
      </c>
      <c r="M112" s="33">
        <v>0</v>
      </c>
      <c r="N112" s="33">
        <v>13.8</v>
      </c>
      <c r="O112" s="33">
        <v>13.8</v>
      </c>
    </row>
    <row r="113" spans="1:17" ht="21.75" customHeight="1" x14ac:dyDescent="0.2">
      <c r="A113" s="65">
        <v>7680</v>
      </c>
      <c r="B113" s="80" t="s">
        <v>102</v>
      </c>
      <c r="C113" s="33">
        <f t="shared" si="21"/>
        <v>149.9</v>
      </c>
      <c r="D113" s="33">
        <v>149.9</v>
      </c>
      <c r="E113" s="33">
        <v>0</v>
      </c>
      <c r="F113" s="33">
        <v>0</v>
      </c>
      <c r="G113" s="33">
        <f t="shared" si="22"/>
        <v>469.4</v>
      </c>
      <c r="H113" s="34">
        <v>469.4</v>
      </c>
      <c r="I113" s="33">
        <v>0</v>
      </c>
      <c r="J113" s="33">
        <v>0</v>
      </c>
      <c r="K113" s="33">
        <v>469.4</v>
      </c>
      <c r="L113" s="33">
        <f t="shared" si="23"/>
        <v>469.4</v>
      </c>
      <c r="M113" s="33">
        <v>469.4</v>
      </c>
      <c r="N113" s="33">
        <v>0</v>
      </c>
      <c r="O113" s="33">
        <v>0</v>
      </c>
    </row>
    <row r="114" spans="1:17" ht="21.75" customHeight="1" x14ac:dyDescent="0.2">
      <c r="A114" s="65">
        <v>7690</v>
      </c>
      <c r="B114" s="80" t="s">
        <v>103</v>
      </c>
      <c r="C114" s="33">
        <f t="shared" si="21"/>
        <v>127450.9</v>
      </c>
      <c r="D114" s="33">
        <f>SUM(D115:D116)</f>
        <v>22899</v>
      </c>
      <c r="E114" s="33">
        <f t="shared" ref="E114:O114" si="24">SUM(E115:E116)</f>
        <v>104551.9</v>
      </c>
      <c r="F114" s="33">
        <f t="shared" si="24"/>
        <v>97526.9</v>
      </c>
      <c r="G114" s="33">
        <f t="shared" si="22"/>
        <v>136141.29999999999</v>
      </c>
      <c r="H114" s="33">
        <f t="shared" si="24"/>
        <v>23745.4</v>
      </c>
      <c r="I114" s="33">
        <f t="shared" si="24"/>
        <v>112395.9</v>
      </c>
      <c r="J114" s="33">
        <f t="shared" si="24"/>
        <v>98028.5</v>
      </c>
      <c r="K114" s="33">
        <f t="shared" si="24"/>
        <v>12817</v>
      </c>
      <c r="L114" s="33">
        <f t="shared" si="23"/>
        <v>44580.399999999994</v>
      </c>
      <c r="M114" s="33">
        <f t="shared" si="24"/>
        <v>10174.700000000001</v>
      </c>
      <c r="N114" s="33">
        <f t="shared" si="24"/>
        <v>34405.699999999997</v>
      </c>
      <c r="O114" s="33">
        <f t="shared" si="24"/>
        <v>32300.9</v>
      </c>
    </row>
    <row r="115" spans="1:17" ht="83.45" customHeight="1" x14ac:dyDescent="0.2">
      <c r="A115" s="66">
        <v>7691</v>
      </c>
      <c r="B115" s="85" t="s">
        <v>104</v>
      </c>
      <c r="C115" s="33">
        <f t="shared" si="21"/>
        <v>4225</v>
      </c>
      <c r="D115" s="32">
        <v>0</v>
      </c>
      <c r="E115" s="32">
        <v>4225</v>
      </c>
      <c r="F115" s="32">
        <v>0</v>
      </c>
      <c r="G115" s="33">
        <f t="shared" si="22"/>
        <v>11567.4</v>
      </c>
      <c r="H115" s="103">
        <v>0</v>
      </c>
      <c r="I115" s="32">
        <v>11567.4</v>
      </c>
      <c r="J115" s="32"/>
      <c r="K115" s="32">
        <v>0</v>
      </c>
      <c r="L115" s="33">
        <f t="shared" si="23"/>
        <v>669.7</v>
      </c>
      <c r="M115" s="32">
        <v>0</v>
      </c>
      <c r="N115" s="32">
        <v>669.7</v>
      </c>
      <c r="O115" s="32">
        <v>0</v>
      </c>
    </row>
    <row r="116" spans="1:17" ht="22.5" customHeight="1" x14ac:dyDescent="0.2">
      <c r="A116" s="66">
        <v>7693</v>
      </c>
      <c r="B116" s="84" t="s">
        <v>72</v>
      </c>
      <c r="C116" s="33">
        <f t="shared" si="21"/>
        <v>123225.9</v>
      </c>
      <c r="D116" s="32">
        <f>22898.9+0.1</f>
        <v>22899</v>
      </c>
      <c r="E116" s="32">
        <v>100326.9</v>
      </c>
      <c r="F116" s="32">
        <v>97526.9</v>
      </c>
      <c r="G116" s="33">
        <f t="shared" si="22"/>
        <v>124573.9</v>
      </c>
      <c r="H116" s="103">
        <v>23745.4</v>
      </c>
      <c r="I116" s="32">
        <v>100828.5</v>
      </c>
      <c r="J116" s="32">
        <v>98028.5</v>
      </c>
      <c r="K116" s="32">
        <v>12817</v>
      </c>
      <c r="L116" s="33">
        <f t="shared" si="23"/>
        <v>43910.7</v>
      </c>
      <c r="M116" s="32">
        <v>10174.700000000001</v>
      </c>
      <c r="N116" s="32">
        <v>33736</v>
      </c>
      <c r="O116" s="32">
        <v>32300.9</v>
      </c>
      <c r="Q116" s="38"/>
    </row>
    <row r="117" spans="1:17" ht="21" customHeight="1" x14ac:dyDescent="0.25">
      <c r="A117" s="59">
        <v>8000</v>
      </c>
      <c r="B117" s="82" t="s">
        <v>105</v>
      </c>
      <c r="C117" s="73">
        <f>D117+E117</f>
        <v>68182.600000000006</v>
      </c>
      <c r="D117" s="73">
        <f>D119+D120+D121+D122</f>
        <v>16682.599999999999</v>
      </c>
      <c r="E117" s="73">
        <f>E119+E120+E121+E122</f>
        <v>51500</v>
      </c>
      <c r="F117" s="73">
        <f>F119+F120+F121+F122</f>
        <v>0</v>
      </c>
      <c r="G117" s="106">
        <f>H117+I117</f>
        <v>104332.6</v>
      </c>
      <c r="H117" s="73">
        <f>H119+H120+H121+H122</f>
        <v>17682.599999999999</v>
      </c>
      <c r="I117" s="73">
        <f>I119+I120+I121+I122</f>
        <v>86650</v>
      </c>
      <c r="J117" s="73">
        <f>J119+J120+J121+J122</f>
        <v>0</v>
      </c>
      <c r="K117" s="73">
        <f>K119+K120+K121+K122</f>
        <v>8672.7999999999993</v>
      </c>
      <c r="L117" s="73">
        <f t="shared" si="23"/>
        <v>27963.800000000003</v>
      </c>
      <c r="M117" s="73">
        <f>M119+M120+M121+M122</f>
        <v>7440.4</v>
      </c>
      <c r="N117" s="73">
        <f>N119+N120+N121+N122</f>
        <v>20523.400000000001</v>
      </c>
      <c r="O117" s="73">
        <f>O119+O120+O121+O122</f>
        <v>0</v>
      </c>
    </row>
    <row r="118" spans="1:17" ht="21" customHeight="1" x14ac:dyDescent="0.2">
      <c r="A118" s="62"/>
      <c r="B118" s="78" t="s">
        <v>10</v>
      </c>
      <c r="C118" s="33"/>
      <c r="D118" s="33"/>
      <c r="E118" s="33"/>
      <c r="F118" s="33"/>
      <c r="G118" s="34"/>
      <c r="H118" s="34"/>
      <c r="I118" s="33"/>
      <c r="J118" s="33">
        <v>0</v>
      </c>
      <c r="K118" s="33"/>
      <c r="L118" s="33"/>
      <c r="M118" s="33"/>
      <c r="N118" s="33"/>
      <c r="O118" s="33"/>
    </row>
    <row r="119" spans="1:17" ht="31.9" customHeight="1" x14ac:dyDescent="0.2">
      <c r="A119" s="62">
        <v>8100</v>
      </c>
      <c r="B119" s="80" t="s">
        <v>106</v>
      </c>
      <c r="C119" s="33">
        <f>D119+E119</f>
        <v>3203.5</v>
      </c>
      <c r="D119" s="33">
        <f>326+2877.5</f>
        <v>3203.5</v>
      </c>
      <c r="E119" s="33">
        <v>0</v>
      </c>
      <c r="F119" s="33">
        <v>0</v>
      </c>
      <c r="G119" s="34">
        <f>H119+I119</f>
        <v>4203.5</v>
      </c>
      <c r="H119" s="34">
        <f>1326+2877.5</f>
        <v>4203.5</v>
      </c>
      <c r="I119" s="33">
        <v>0</v>
      </c>
      <c r="J119" s="33">
        <v>0</v>
      </c>
      <c r="K119" s="33">
        <f>2386.4</f>
        <v>2386.4</v>
      </c>
      <c r="L119" s="33">
        <f>SUM(M119+N119)</f>
        <v>1978.4</v>
      </c>
      <c r="M119" s="33">
        <f>952.1+1026.3</f>
        <v>1978.4</v>
      </c>
      <c r="N119" s="33">
        <v>0</v>
      </c>
      <c r="O119" s="33">
        <v>0</v>
      </c>
    </row>
    <row r="120" spans="1:17" ht="27" customHeight="1" x14ac:dyDescent="0.2">
      <c r="A120" s="62">
        <v>8300</v>
      </c>
      <c r="B120" s="80" t="s">
        <v>107</v>
      </c>
      <c r="C120" s="33">
        <f>D120+E120</f>
        <v>51500</v>
      </c>
      <c r="D120" s="33">
        <v>0</v>
      </c>
      <c r="E120" s="33">
        <v>51500</v>
      </c>
      <c r="F120" s="33">
        <v>0</v>
      </c>
      <c r="G120" s="34">
        <f>H120+I120</f>
        <v>86650</v>
      </c>
      <c r="H120" s="34">
        <v>0</v>
      </c>
      <c r="I120" s="33">
        <v>86650</v>
      </c>
      <c r="J120" s="33">
        <v>0</v>
      </c>
      <c r="K120" s="33">
        <v>0</v>
      </c>
      <c r="L120" s="33">
        <f>SUM(M120+N120)</f>
        <v>20523.400000000001</v>
      </c>
      <c r="M120" s="33">
        <v>0</v>
      </c>
      <c r="N120" s="33">
        <v>20523.400000000001</v>
      </c>
      <c r="O120" s="33">
        <v>0</v>
      </c>
    </row>
    <row r="121" spans="1:17" ht="22.15" customHeight="1" x14ac:dyDescent="0.2">
      <c r="A121" s="62">
        <v>8400</v>
      </c>
      <c r="B121" s="80" t="s">
        <v>108</v>
      </c>
      <c r="C121" s="33">
        <f>D121+E121</f>
        <v>12479.1</v>
      </c>
      <c r="D121" s="33">
        <v>12479.1</v>
      </c>
      <c r="E121" s="33">
        <v>0</v>
      </c>
      <c r="F121" s="33">
        <v>0</v>
      </c>
      <c r="G121" s="34">
        <f>H121+I121</f>
        <v>12479.1</v>
      </c>
      <c r="H121" s="34">
        <v>12479.1</v>
      </c>
      <c r="I121" s="33">
        <v>0</v>
      </c>
      <c r="J121" s="33">
        <v>0</v>
      </c>
      <c r="K121" s="33">
        <v>6286.4</v>
      </c>
      <c r="L121" s="33">
        <f>SUM(M121+N121)</f>
        <v>5462</v>
      </c>
      <c r="M121" s="33">
        <v>5462</v>
      </c>
      <c r="N121" s="33">
        <v>0</v>
      </c>
      <c r="O121" s="33">
        <v>0</v>
      </c>
    </row>
    <row r="122" spans="1:17" ht="27" customHeight="1" x14ac:dyDescent="0.2">
      <c r="A122" s="67">
        <v>8700</v>
      </c>
      <c r="B122" s="86" t="s">
        <v>6</v>
      </c>
      <c r="C122" s="34">
        <f>D122+E122</f>
        <v>1000</v>
      </c>
      <c r="D122" s="34">
        <v>1000</v>
      </c>
      <c r="E122" s="34">
        <v>0</v>
      </c>
      <c r="F122" s="34">
        <v>0</v>
      </c>
      <c r="G122" s="34">
        <f>H122+I122</f>
        <v>1000</v>
      </c>
      <c r="H122" s="34">
        <v>1000</v>
      </c>
      <c r="I122" s="33">
        <v>0</v>
      </c>
      <c r="J122" s="34">
        <v>0</v>
      </c>
      <c r="K122" s="34">
        <v>0</v>
      </c>
      <c r="L122" s="34">
        <f>SUM(M122+N122)</f>
        <v>0</v>
      </c>
      <c r="M122" s="34">
        <v>0</v>
      </c>
      <c r="N122" s="34">
        <v>0</v>
      </c>
      <c r="O122" s="34">
        <v>0</v>
      </c>
    </row>
    <row r="123" spans="1:17" ht="24.75" customHeight="1" x14ac:dyDescent="0.2">
      <c r="A123" s="59">
        <v>9000</v>
      </c>
      <c r="B123" s="77" t="s">
        <v>109</v>
      </c>
      <c r="C123" s="73">
        <f>D123+E123</f>
        <v>2228414.1</v>
      </c>
      <c r="D123" s="73">
        <f>SUM(D125:D134)</f>
        <v>2228146.9</v>
      </c>
      <c r="E123" s="73">
        <f t="shared" ref="E123:O123" si="25">SUM(E125:E134)</f>
        <v>267.2</v>
      </c>
      <c r="F123" s="73">
        <f t="shared" si="25"/>
        <v>267.2</v>
      </c>
      <c r="G123" s="106">
        <f>H123+I123</f>
        <v>2248296.6999999997</v>
      </c>
      <c r="H123" s="73">
        <f t="shared" si="25"/>
        <v>2244923.4999999995</v>
      </c>
      <c r="I123" s="73">
        <f t="shared" si="25"/>
        <v>3373.2</v>
      </c>
      <c r="J123" s="73">
        <f t="shared" si="25"/>
        <v>3373.2</v>
      </c>
      <c r="K123" s="73">
        <f t="shared" si="25"/>
        <v>1423874.7000000002</v>
      </c>
      <c r="L123" s="73">
        <f t="shared" ref="L123:L134" si="26">M123+N123</f>
        <v>1389353.2000000002</v>
      </c>
      <c r="M123" s="73">
        <f t="shared" si="25"/>
        <v>1386103.9000000001</v>
      </c>
      <c r="N123" s="73">
        <f t="shared" si="25"/>
        <v>3249.3</v>
      </c>
      <c r="O123" s="73">
        <f t="shared" si="25"/>
        <v>3249.3</v>
      </c>
    </row>
    <row r="124" spans="1:17" ht="18.75" x14ac:dyDescent="0.2">
      <c r="A124" s="62"/>
      <c r="B124" s="78" t="s">
        <v>10</v>
      </c>
      <c r="C124" s="33"/>
      <c r="D124" s="33"/>
      <c r="E124" s="33"/>
      <c r="F124" s="33"/>
      <c r="G124" s="34"/>
      <c r="H124" s="34"/>
      <c r="I124" s="33"/>
      <c r="J124" s="33"/>
      <c r="K124" s="33"/>
      <c r="L124" s="33" t="s">
        <v>0</v>
      </c>
      <c r="M124" s="33"/>
      <c r="N124" s="33"/>
      <c r="O124" s="33"/>
    </row>
    <row r="125" spans="1:17" ht="18.75" x14ac:dyDescent="0.25">
      <c r="A125" s="60">
        <v>9110</v>
      </c>
      <c r="B125" s="87" t="s">
        <v>110</v>
      </c>
      <c r="C125" s="33">
        <f t="shared" ref="C125:C137" si="27">D125+E125</f>
        <v>208154.9</v>
      </c>
      <c r="D125" s="33">
        <v>208154.9</v>
      </c>
      <c r="E125" s="33">
        <v>0</v>
      </c>
      <c r="F125" s="33">
        <v>0</v>
      </c>
      <c r="G125" s="34">
        <f t="shared" ref="G125:G141" si="28">H125+I125</f>
        <v>208154.9</v>
      </c>
      <c r="H125" s="34">
        <v>208154.9</v>
      </c>
      <c r="I125" s="33">
        <v>0</v>
      </c>
      <c r="J125" s="33">
        <v>0</v>
      </c>
      <c r="K125" s="33">
        <v>104077.7</v>
      </c>
      <c r="L125" s="33">
        <f t="shared" si="26"/>
        <v>104077.7</v>
      </c>
      <c r="M125" s="33">
        <v>104077.7</v>
      </c>
      <c r="N125" s="33">
        <v>0</v>
      </c>
      <c r="O125" s="33">
        <v>0</v>
      </c>
    </row>
    <row r="126" spans="1:17" ht="24" customHeight="1" x14ac:dyDescent="0.2">
      <c r="A126" s="60">
        <v>9150</v>
      </c>
      <c r="B126" s="81" t="s">
        <v>111</v>
      </c>
      <c r="C126" s="33">
        <f t="shared" si="27"/>
        <v>206113.2</v>
      </c>
      <c r="D126" s="33">
        <v>206113.2</v>
      </c>
      <c r="E126" s="33">
        <v>0</v>
      </c>
      <c r="F126" s="33">
        <v>0</v>
      </c>
      <c r="G126" s="34">
        <f t="shared" si="28"/>
        <v>207397.8</v>
      </c>
      <c r="H126" s="34">
        <v>207397.8</v>
      </c>
      <c r="I126" s="33">
        <v>0</v>
      </c>
      <c r="J126" s="33">
        <v>0</v>
      </c>
      <c r="K126" s="33">
        <v>112456.9</v>
      </c>
      <c r="L126" s="33">
        <f t="shared" si="26"/>
        <v>112456.9</v>
      </c>
      <c r="M126" s="33">
        <v>112456.9</v>
      </c>
      <c r="N126" s="33">
        <v>0</v>
      </c>
      <c r="O126" s="33">
        <v>0</v>
      </c>
    </row>
    <row r="127" spans="1:17" ht="90" x14ac:dyDescent="0.2">
      <c r="A127" s="60">
        <v>9210</v>
      </c>
      <c r="B127" s="88" t="s">
        <v>112</v>
      </c>
      <c r="C127" s="33">
        <f t="shared" si="27"/>
        <v>1003356.3</v>
      </c>
      <c r="D127" s="33">
        <v>1003356.3</v>
      </c>
      <c r="E127" s="33">
        <v>0</v>
      </c>
      <c r="F127" s="33">
        <v>0</v>
      </c>
      <c r="G127" s="34">
        <f t="shared" si="28"/>
        <v>1003356.3</v>
      </c>
      <c r="H127" s="34">
        <v>1003356.3</v>
      </c>
      <c r="I127" s="33">
        <v>0</v>
      </c>
      <c r="J127" s="33">
        <v>0</v>
      </c>
      <c r="K127" s="33">
        <v>807856.8</v>
      </c>
      <c r="L127" s="33">
        <f t="shared" si="26"/>
        <v>807856.8</v>
      </c>
      <c r="M127" s="33">
        <v>807856.8</v>
      </c>
      <c r="N127" s="33">
        <v>0</v>
      </c>
      <c r="O127" s="33">
        <v>0</v>
      </c>
    </row>
    <row r="128" spans="1:17" ht="58.9" customHeight="1" x14ac:dyDescent="0.2">
      <c r="A128" s="60">
        <v>9220</v>
      </c>
      <c r="B128" s="88" t="s">
        <v>113</v>
      </c>
      <c r="C128" s="33">
        <f t="shared" si="27"/>
        <v>2233.8000000000002</v>
      </c>
      <c r="D128" s="33">
        <v>2233.8000000000002</v>
      </c>
      <c r="E128" s="33">
        <v>0</v>
      </c>
      <c r="F128" s="33">
        <v>0</v>
      </c>
      <c r="G128" s="34">
        <f t="shared" si="28"/>
        <v>2137</v>
      </c>
      <c r="H128" s="34">
        <v>2137</v>
      </c>
      <c r="I128" s="33">
        <v>0</v>
      </c>
      <c r="J128" s="33">
        <v>0</v>
      </c>
      <c r="K128" s="33">
        <v>1261.4000000000001</v>
      </c>
      <c r="L128" s="33">
        <f t="shared" si="26"/>
        <v>1261.4000000000001</v>
      </c>
      <c r="M128" s="33">
        <v>1261.4000000000001</v>
      </c>
      <c r="N128" s="33">
        <v>0</v>
      </c>
      <c r="O128" s="33">
        <v>0</v>
      </c>
    </row>
    <row r="129" spans="1:15" ht="162.6" customHeight="1" x14ac:dyDescent="0.2">
      <c r="A129" s="60">
        <v>9230</v>
      </c>
      <c r="B129" s="121" t="s">
        <v>114</v>
      </c>
      <c r="C129" s="55">
        <f t="shared" si="27"/>
        <v>796662.4</v>
      </c>
      <c r="D129" s="55">
        <v>796662.4</v>
      </c>
      <c r="E129" s="55">
        <v>0</v>
      </c>
      <c r="F129" s="55">
        <v>0</v>
      </c>
      <c r="G129" s="55">
        <f t="shared" si="28"/>
        <v>796662.4</v>
      </c>
      <c r="H129" s="55">
        <v>796662.4</v>
      </c>
      <c r="I129" s="55">
        <v>0</v>
      </c>
      <c r="J129" s="55">
        <v>0</v>
      </c>
      <c r="K129" s="55">
        <v>381356</v>
      </c>
      <c r="L129" s="55">
        <f t="shared" si="26"/>
        <v>346126.8</v>
      </c>
      <c r="M129" s="55">
        <v>346126.8</v>
      </c>
      <c r="N129" s="55">
        <v>0</v>
      </c>
      <c r="O129" s="55">
        <v>0</v>
      </c>
    </row>
    <row r="130" spans="1:15" ht="77.45" customHeight="1" x14ac:dyDescent="0.2">
      <c r="A130" s="60">
        <v>9240</v>
      </c>
      <c r="B130" s="89" t="s">
        <v>133</v>
      </c>
      <c r="C130" s="33">
        <f t="shared" si="27"/>
        <v>0</v>
      </c>
      <c r="D130" s="33">
        <v>0</v>
      </c>
      <c r="E130" s="33">
        <v>0</v>
      </c>
      <c r="F130" s="33">
        <v>0</v>
      </c>
      <c r="G130" s="33">
        <f t="shared" si="28"/>
        <v>1038.3</v>
      </c>
      <c r="H130" s="33">
        <v>1038.3</v>
      </c>
      <c r="I130" s="33">
        <v>0</v>
      </c>
      <c r="J130" s="33">
        <v>0</v>
      </c>
      <c r="K130" s="33">
        <v>1038.3</v>
      </c>
      <c r="L130" s="33">
        <f t="shared" si="26"/>
        <v>1038.3</v>
      </c>
      <c r="M130" s="33">
        <v>1038.3</v>
      </c>
      <c r="N130" s="33">
        <v>0</v>
      </c>
      <c r="O130" s="33">
        <v>0</v>
      </c>
    </row>
    <row r="131" spans="1:15" ht="126.6" customHeight="1" x14ac:dyDescent="0.2">
      <c r="A131" s="60">
        <v>9250</v>
      </c>
      <c r="B131" s="89" t="s">
        <v>115</v>
      </c>
      <c r="C131" s="33">
        <f t="shared" si="27"/>
        <v>11154</v>
      </c>
      <c r="D131" s="33">
        <v>11154</v>
      </c>
      <c r="E131" s="33">
        <v>0</v>
      </c>
      <c r="F131" s="33">
        <v>0</v>
      </c>
      <c r="G131" s="33">
        <f t="shared" si="28"/>
        <v>11154</v>
      </c>
      <c r="H131" s="33">
        <v>11154</v>
      </c>
      <c r="I131" s="33">
        <v>0</v>
      </c>
      <c r="J131" s="33">
        <v>0</v>
      </c>
      <c r="K131" s="33">
        <v>4804.8</v>
      </c>
      <c r="L131" s="33">
        <f t="shared" si="26"/>
        <v>4164.8</v>
      </c>
      <c r="M131" s="33">
        <v>4164.8</v>
      </c>
      <c r="N131" s="33">
        <v>0</v>
      </c>
      <c r="O131" s="33">
        <v>0</v>
      </c>
    </row>
    <row r="132" spans="1:15" ht="68.45" customHeight="1" x14ac:dyDescent="0.2">
      <c r="A132" s="60">
        <v>9570</v>
      </c>
      <c r="B132" s="89" t="s">
        <v>116</v>
      </c>
      <c r="C132" s="33">
        <f t="shared" si="27"/>
        <v>0</v>
      </c>
      <c r="D132" s="33">
        <v>0</v>
      </c>
      <c r="E132" s="33">
        <v>0</v>
      </c>
      <c r="F132" s="33">
        <v>0</v>
      </c>
      <c r="G132" s="33">
        <f t="shared" si="28"/>
        <v>2496.8000000000002</v>
      </c>
      <c r="H132" s="33">
        <v>2496.8000000000002</v>
      </c>
      <c r="I132" s="33">
        <v>0</v>
      </c>
      <c r="J132" s="33">
        <v>0</v>
      </c>
      <c r="K132" s="33">
        <v>2496.8000000000002</v>
      </c>
      <c r="L132" s="33">
        <f t="shared" si="26"/>
        <v>1459.5</v>
      </c>
      <c r="M132" s="33">
        <v>1459.5</v>
      </c>
      <c r="N132" s="33">
        <v>0</v>
      </c>
      <c r="O132" s="33">
        <v>0</v>
      </c>
    </row>
    <row r="133" spans="1:15" ht="32.450000000000003" customHeight="1" x14ac:dyDescent="0.2">
      <c r="A133" s="68">
        <v>9770</v>
      </c>
      <c r="B133" s="89" t="s">
        <v>117</v>
      </c>
      <c r="C133" s="33">
        <f t="shared" si="27"/>
        <v>739.5</v>
      </c>
      <c r="D133" s="33">
        <f>472.3</f>
        <v>472.3</v>
      </c>
      <c r="E133" s="33">
        <f>267.2</f>
        <v>267.2</v>
      </c>
      <c r="F133" s="33">
        <f>267.2</f>
        <v>267.2</v>
      </c>
      <c r="G133" s="33">
        <f t="shared" si="28"/>
        <v>6177.7</v>
      </c>
      <c r="H133" s="33">
        <v>5910.5</v>
      </c>
      <c r="I133" s="33">
        <v>267.2</v>
      </c>
      <c r="J133" s="33">
        <f>267.2</f>
        <v>267.2</v>
      </c>
      <c r="K133" s="33">
        <v>1910.5</v>
      </c>
      <c r="L133" s="33">
        <f t="shared" si="26"/>
        <v>1189.5</v>
      </c>
      <c r="M133" s="33">
        <v>1046.2</v>
      </c>
      <c r="N133" s="33">
        <v>143.30000000000001</v>
      </c>
      <c r="O133" s="33">
        <v>143.30000000000001</v>
      </c>
    </row>
    <row r="134" spans="1:15" ht="39.6" customHeight="1" thickBot="1" x14ac:dyDescent="0.25">
      <c r="A134" s="69">
        <v>9800</v>
      </c>
      <c r="B134" s="89" t="s">
        <v>118</v>
      </c>
      <c r="C134" s="74">
        <f t="shared" si="27"/>
        <v>0</v>
      </c>
      <c r="D134" s="74">
        <v>0</v>
      </c>
      <c r="E134" s="33">
        <v>0</v>
      </c>
      <c r="F134" s="74">
        <v>0</v>
      </c>
      <c r="G134" s="74">
        <f t="shared" si="28"/>
        <v>9721.5</v>
      </c>
      <c r="H134" s="104">
        <v>6615.5</v>
      </c>
      <c r="I134" s="104">
        <v>3106</v>
      </c>
      <c r="J134" s="74">
        <v>3106</v>
      </c>
      <c r="K134" s="74">
        <v>6615.5</v>
      </c>
      <c r="L134" s="74">
        <f t="shared" si="26"/>
        <v>9721.5</v>
      </c>
      <c r="M134" s="74">
        <v>6615.5</v>
      </c>
      <c r="N134" s="74">
        <v>3106</v>
      </c>
      <c r="O134" s="74">
        <v>3106</v>
      </c>
    </row>
    <row r="135" spans="1:15" ht="44.25" customHeight="1" thickBot="1" x14ac:dyDescent="0.25">
      <c r="A135" s="70"/>
      <c r="B135" s="120" t="s">
        <v>26</v>
      </c>
      <c r="C135" s="107">
        <f t="shared" si="27"/>
        <v>7026777.8999999985</v>
      </c>
      <c r="D135" s="107">
        <f>D70+D71+D72+D73+D84+D85+D86+D92+D94+D99+D105+D117+D123</f>
        <v>6486314.8999999985</v>
      </c>
      <c r="E135" s="98">
        <f>E70+E71+E72+E73+E84+E85+E86+E92+E94+E99+E105+E117+E123</f>
        <v>540462.99999999988</v>
      </c>
      <c r="F135" s="107">
        <f>F70+F71+F72+F73+F84+F85+F86+F92+F94+F99+F105+F117+F123</f>
        <v>360032.10000000003</v>
      </c>
      <c r="G135" s="107">
        <f t="shared" si="28"/>
        <v>7436255.6999999993</v>
      </c>
      <c r="H135" s="107">
        <f>H70+H71+H72+H73+H84+H85+H86+H92+H94+H99+H105+H117+H123+H93</f>
        <v>6678854.7999999989</v>
      </c>
      <c r="I135" s="107">
        <f t="shared" ref="I135:O135" si="29">I70+I71+I72+I73+I84+I85+I86+I92+I94+I99+I105+I117+I123+I93</f>
        <v>757400.89999999991</v>
      </c>
      <c r="J135" s="107">
        <f t="shared" si="29"/>
        <v>489075.89999999997</v>
      </c>
      <c r="K135" s="107">
        <f t="shared" si="29"/>
        <v>3957604.8</v>
      </c>
      <c r="L135" s="107">
        <f>SUM(M135:N135)</f>
        <v>3922999.4000000004</v>
      </c>
      <c r="M135" s="107">
        <f t="shared" si="29"/>
        <v>3696679.7</v>
      </c>
      <c r="N135" s="107">
        <f t="shared" si="29"/>
        <v>226319.69999999995</v>
      </c>
      <c r="O135" s="107">
        <f t="shared" si="29"/>
        <v>110326.6</v>
      </c>
    </row>
    <row r="136" spans="1:15" ht="22.5" customHeight="1" x14ac:dyDescent="0.2">
      <c r="A136" s="62">
        <v>8000</v>
      </c>
      <c r="B136" s="119" t="s">
        <v>105</v>
      </c>
      <c r="C136" s="75">
        <f t="shared" si="27"/>
        <v>704.7</v>
      </c>
      <c r="D136" s="75">
        <f>D137</f>
        <v>704.7</v>
      </c>
      <c r="E136" s="75">
        <f>E137</f>
        <v>0</v>
      </c>
      <c r="F136" s="75">
        <f>F137</f>
        <v>0</v>
      </c>
      <c r="G136" s="101">
        <f t="shared" si="28"/>
        <v>704.7</v>
      </c>
      <c r="H136" s="75">
        <f>H137</f>
        <v>704.7</v>
      </c>
      <c r="I136" s="75">
        <f>I137</f>
        <v>0</v>
      </c>
      <c r="J136" s="75">
        <f>J137</f>
        <v>0</v>
      </c>
      <c r="K136" s="75">
        <f>K137</f>
        <v>666.4</v>
      </c>
      <c r="L136" s="75">
        <f>SUM(M136+N136)</f>
        <v>706.69999999999993</v>
      </c>
      <c r="M136" s="75">
        <f>M137</f>
        <v>666.4</v>
      </c>
      <c r="N136" s="75">
        <f>N137</f>
        <v>40.300000000000004</v>
      </c>
      <c r="O136" s="75">
        <f>O137</f>
        <v>0</v>
      </c>
    </row>
    <row r="137" spans="1:15" ht="42" customHeight="1" x14ac:dyDescent="0.2">
      <c r="A137" s="62">
        <v>8820</v>
      </c>
      <c r="B137" s="89" t="s">
        <v>119</v>
      </c>
      <c r="C137" s="33">
        <f t="shared" si="27"/>
        <v>704.7</v>
      </c>
      <c r="D137" s="33">
        <f>D139+D140</f>
        <v>704.7</v>
      </c>
      <c r="E137" s="33">
        <f>E139+E140</f>
        <v>0</v>
      </c>
      <c r="F137" s="33">
        <f>F139+F140</f>
        <v>0</v>
      </c>
      <c r="G137" s="33">
        <f t="shared" si="28"/>
        <v>704.7</v>
      </c>
      <c r="H137" s="33">
        <f>H139+H140</f>
        <v>704.7</v>
      </c>
      <c r="I137" s="33">
        <f>I139+I140</f>
        <v>0</v>
      </c>
      <c r="J137" s="33">
        <f>J139+J140</f>
        <v>0</v>
      </c>
      <c r="K137" s="33">
        <f>K139+K140</f>
        <v>666.4</v>
      </c>
      <c r="L137" s="33">
        <f>M137+N137</f>
        <v>706.69999999999993</v>
      </c>
      <c r="M137" s="33">
        <f>M139+M140</f>
        <v>666.4</v>
      </c>
      <c r="N137" s="33">
        <f>N139+N140</f>
        <v>40.300000000000004</v>
      </c>
      <c r="O137" s="33">
        <f>O139+O140</f>
        <v>0</v>
      </c>
    </row>
    <row r="138" spans="1:15" ht="22.5" customHeight="1" x14ac:dyDescent="0.2">
      <c r="A138" s="62"/>
      <c r="B138" s="84" t="s">
        <v>8</v>
      </c>
      <c r="C138" s="33"/>
      <c r="D138" s="33"/>
      <c r="E138" s="33"/>
      <c r="F138" s="33"/>
      <c r="G138" s="34"/>
      <c r="H138" s="34"/>
      <c r="I138" s="33"/>
      <c r="J138" s="33"/>
      <c r="K138" s="115"/>
      <c r="L138" s="33"/>
      <c r="M138" s="33"/>
      <c r="N138" s="33"/>
      <c r="O138" s="33"/>
    </row>
    <row r="139" spans="1:15" ht="27" customHeight="1" x14ac:dyDescent="0.2">
      <c r="A139" s="71">
        <v>8821</v>
      </c>
      <c r="B139" s="84" t="s">
        <v>120</v>
      </c>
      <c r="C139" s="33">
        <f>D139+E139</f>
        <v>785.1</v>
      </c>
      <c r="D139" s="33">
        <v>704.7</v>
      </c>
      <c r="E139" s="33">
        <v>80.400000000000006</v>
      </c>
      <c r="F139" s="33">
        <v>0</v>
      </c>
      <c r="G139" s="34">
        <f>H139+I139</f>
        <v>785.1</v>
      </c>
      <c r="H139" s="34">
        <v>704.7</v>
      </c>
      <c r="I139" s="33">
        <v>80.400000000000006</v>
      </c>
      <c r="J139" s="33">
        <v>0</v>
      </c>
      <c r="K139" s="115">
        <v>666.4</v>
      </c>
      <c r="L139" s="33">
        <f>M139+N139</f>
        <v>746.8</v>
      </c>
      <c r="M139" s="33">
        <v>666.4</v>
      </c>
      <c r="N139" s="33">
        <v>80.400000000000006</v>
      </c>
      <c r="O139" s="33">
        <v>0</v>
      </c>
    </row>
    <row r="140" spans="1:15" ht="28.9" customHeight="1" thickBot="1" x14ac:dyDescent="0.25">
      <c r="A140" s="71">
        <v>8822</v>
      </c>
      <c r="B140" s="118" t="s">
        <v>121</v>
      </c>
      <c r="C140" s="74">
        <f>D140+E140</f>
        <v>-80.400000000000006</v>
      </c>
      <c r="D140" s="33">
        <v>0</v>
      </c>
      <c r="E140" s="74">
        <v>-80.400000000000006</v>
      </c>
      <c r="F140" s="33">
        <v>0</v>
      </c>
      <c r="G140" s="104">
        <f t="shared" si="28"/>
        <v>-80.400000000000006</v>
      </c>
      <c r="H140" s="34">
        <v>0</v>
      </c>
      <c r="I140" s="33">
        <v>-80.400000000000006</v>
      </c>
      <c r="J140" s="33">
        <v>0</v>
      </c>
      <c r="K140" s="74">
        <v>0</v>
      </c>
      <c r="L140" s="74">
        <f>M140+N140</f>
        <v>-40.1</v>
      </c>
      <c r="M140" s="33">
        <v>0</v>
      </c>
      <c r="N140" s="33">
        <v>-40.1</v>
      </c>
      <c r="O140" s="33">
        <v>0</v>
      </c>
    </row>
    <row r="141" spans="1:15" ht="31.15" customHeight="1" thickBot="1" x14ac:dyDescent="0.25">
      <c r="A141" s="30">
        <v>9110</v>
      </c>
      <c r="B141" s="35" t="s">
        <v>18</v>
      </c>
      <c r="C141" s="96">
        <f>D141+E141</f>
        <v>7027482.5999999987</v>
      </c>
      <c r="D141" s="93">
        <f>D135+D136</f>
        <v>6487019.5999999987</v>
      </c>
      <c r="E141" s="96">
        <f>E135+E136</f>
        <v>540462.99999999988</v>
      </c>
      <c r="F141" s="93">
        <f>F135+F136</f>
        <v>360032.10000000003</v>
      </c>
      <c r="G141" s="96">
        <f t="shared" si="28"/>
        <v>7436960.3999999985</v>
      </c>
      <c r="H141" s="93">
        <f>H135+H136</f>
        <v>6679559.4999999991</v>
      </c>
      <c r="I141" s="93">
        <f>I135+I136</f>
        <v>757400.89999999991</v>
      </c>
      <c r="J141" s="93">
        <f>J135+J136</f>
        <v>489075.89999999997</v>
      </c>
      <c r="K141" s="96">
        <f>K135+K136</f>
        <v>3958271.1999999997</v>
      </c>
      <c r="L141" s="96">
        <f>L135+L139+L140</f>
        <v>3923706.1</v>
      </c>
      <c r="M141" s="93">
        <f>M135+M136</f>
        <v>3697346.1</v>
      </c>
      <c r="N141" s="93">
        <f>N135+N136</f>
        <v>226359.99999999994</v>
      </c>
      <c r="O141" s="93">
        <f>O135+O136</f>
        <v>110326.6</v>
      </c>
    </row>
    <row r="142" spans="1:15" ht="24" hidden="1" customHeight="1" x14ac:dyDescent="0.2">
      <c r="A142" s="24">
        <v>250380</v>
      </c>
      <c r="B142" s="8" t="s">
        <v>21</v>
      </c>
      <c r="C142" s="27">
        <f t="shared" ref="C142" si="30">D142+E142</f>
        <v>0</v>
      </c>
      <c r="D142" s="28">
        <v>0</v>
      </c>
      <c r="E142" s="27"/>
      <c r="F142" s="27">
        <v>0</v>
      </c>
      <c r="G142" s="27">
        <f t="shared" ref="G142" si="31">H142+I142</f>
        <v>0</v>
      </c>
      <c r="H142" s="27"/>
      <c r="I142" s="27"/>
      <c r="J142" s="27">
        <v>0</v>
      </c>
      <c r="K142" s="27">
        <f t="shared" ref="K142" si="32">SUM(L142+M142)</f>
        <v>0</v>
      </c>
      <c r="L142" s="27"/>
      <c r="M142" s="27">
        <v>0</v>
      </c>
      <c r="N142" s="27">
        <v>0</v>
      </c>
    </row>
    <row r="143" spans="1:15" ht="16.5" x14ac:dyDescent="0.2">
      <c r="A143" s="25"/>
      <c r="B143" s="19"/>
      <c r="C143" s="1"/>
      <c r="D143" s="1"/>
      <c r="E143" s="1"/>
      <c r="F143" s="1"/>
      <c r="G143" s="1"/>
      <c r="H143" s="13"/>
      <c r="I143" s="1"/>
      <c r="J143" s="13"/>
      <c r="K143" s="1"/>
      <c r="L143" s="13"/>
      <c r="M143" s="13"/>
    </row>
    <row r="144" spans="1:15" ht="93.6" customHeight="1" x14ac:dyDescent="0.2">
      <c r="A144" s="25"/>
      <c r="B144" s="19"/>
      <c r="C144" s="1"/>
      <c r="D144" s="1"/>
      <c r="E144" s="1"/>
      <c r="F144" s="1"/>
      <c r="G144" s="1"/>
      <c r="H144" s="13"/>
      <c r="I144" s="1"/>
      <c r="J144" s="13"/>
      <c r="K144" s="1"/>
      <c r="L144" s="13"/>
      <c r="M144" s="13"/>
    </row>
    <row r="145" spans="1:14" ht="16.5" hidden="1" x14ac:dyDescent="0.25">
      <c r="A145" s="26"/>
      <c r="B145" s="6"/>
      <c r="C145" s="7"/>
      <c r="D145" s="2"/>
      <c r="E145" s="22"/>
      <c r="F145" s="22"/>
      <c r="G145" s="22"/>
      <c r="H145" s="21"/>
      <c r="I145" s="22"/>
      <c r="J145" s="21"/>
      <c r="K145" s="21"/>
      <c r="L145" s="21"/>
      <c r="M145" s="21"/>
      <c r="N145" s="21"/>
    </row>
    <row r="146" spans="1:14" ht="57.6" customHeight="1" x14ac:dyDescent="0.45">
      <c r="B146" s="29" t="s">
        <v>143</v>
      </c>
      <c r="C146" s="12"/>
      <c r="D146" s="131" t="s">
        <v>142</v>
      </c>
      <c r="E146" s="131"/>
      <c r="F146" s="131"/>
      <c r="G146" s="131" t="s">
        <v>144</v>
      </c>
      <c r="I146" s="20"/>
      <c r="L146" s="14"/>
      <c r="M146" s="14"/>
    </row>
    <row r="147" spans="1:14" ht="27" x14ac:dyDescent="0.35">
      <c r="B147" s="10"/>
      <c r="C147" s="9"/>
      <c r="D147" s="9"/>
      <c r="E147" s="9"/>
      <c r="F147" s="2"/>
      <c r="G147" s="2"/>
      <c r="H147" s="15"/>
      <c r="I147" s="2"/>
      <c r="J147" s="15"/>
      <c r="K147" s="2"/>
      <c r="L147" s="15"/>
      <c r="M147" s="15"/>
    </row>
    <row r="148" spans="1:14" ht="16.5" x14ac:dyDescent="0.25">
      <c r="B148" s="19"/>
      <c r="E148" s="15"/>
      <c r="F148" s="15"/>
      <c r="G148" s="20"/>
      <c r="H148" s="18"/>
      <c r="I148" s="15"/>
      <c r="J148" s="15"/>
      <c r="K148" s="2"/>
      <c r="L148" s="15"/>
      <c r="M148" s="15"/>
    </row>
    <row r="149" spans="1:14" ht="16.5" x14ac:dyDescent="0.25">
      <c r="B149" s="19"/>
      <c r="C149" s="2"/>
      <c r="D149" s="2"/>
      <c r="E149" s="15"/>
      <c r="F149" s="15"/>
      <c r="G149" s="20"/>
      <c r="H149" s="18"/>
      <c r="I149" s="15"/>
      <c r="J149" s="15"/>
      <c r="K149" s="2"/>
      <c r="L149" s="15"/>
      <c r="M149" s="15"/>
    </row>
    <row r="150" spans="1:14" x14ac:dyDescent="0.2">
      <c r="B150" s="19"/>
      <c r="C150" s="19"/>
      <c r="D150" s="19"/>
      <c r="E150" s="20"/>
      <c r="F150" s="20"/>
      <c r="G150" s="20"/>
      <c r="H150" s="18"/>
      <c r="I150" s="20"/>
      <c r="K150" s="19"/>
    </row>
    <row r="151" spans="1:14" x14ac:dyDescent="0.2">
      <c r="B151" s="19"/>
      <c r="C151" s="19"/>
      <c r="D151" s="19"/>
      <c r="E151" s="20"/>
      <c r="F151" s="20"/>
      <c r="G151" s="20"/>
      <c r="H151" s="18"/>
      <c r="I151" s="20"/>
      <c r="K151" s="19"/>
    </row>
    <row r="152" spans="1:14" x14ac:dyDescent="0.2">
      <c r="B152" s="19"/>
      <c r="C152" s="19"/>
      <c r="D152" s="19"/>
      <c r="E152" s="20"/>
      <c r="F152" s="20"/>
      <c r="G152" s="20"/>
      <c r="H152" s="18"/>
      <c r="I152" s="20"/>
      <c r="K152" s="19"/>
    </row>
    <row r="153" spans="1:14" x14ac:dyDescent="0.2">
      <c r="B153" s="19"/>
      <c r="C153" s="19"/>
      <c r="D153" s="19"/>
      <c r="E153" s="20"/>
      <c r="F153" s="20"/>
      <c r="G153" s="20"/>
      <c r="H153" s="18"/>
      <c r="I153" s="20"/>
      <c r="K153" s="19"/>
    </row>
    <row r="154" spans="1:14" x14ac:dyDescent="0.2">
      <c r="B154" s="19"/>
      <c r="C154" s="19"/>
      <c r="D154" s="19"/>
      <c r="E154" s="20"/>
      <c r="F154" s="20"/>
      <c r="G154" s="20"/>
      <c r="H154" s="18"/>
      <c r="I154" s="20"/>
      <c r="K154" s="19"/>
    </row>
    <row r="155" spans="1:14" x14ac:dyDescent="0.2">
      <c r="B155" s="19"/>
      <c r="C155" s="19"/>
      <c r="D155" s="19"/>
      <c r="E155" s="20"/>
      <c r="F155" s="20"/>
      <c r="G155" s="20"/>
      <c r="H155" s="18"/>
      <c r="I155" s="20"/>
      <c r="K155" s="19"/>
    </row>
    <row r="156" spans="1:14" x14ac:dyDescent="0.2">
      <c r="B156" s="19"/>
      <c r="C156" s="19"/>
      <c r="D156" s="19"/>
      <c r="E156" s="20"/>
      <c r="F156" s="20"/>
      <c r="G156" s="20"/>
      <c r="H156" s="18"/>
      <c r="I156" s="20"/>
      <c r="K156" s="19"/>
    </row>
    <row r="157" spans="1:14" x14ac:dyDescent="0.2">
      <c r="B157" s="19"/>
      <c r="C157" s="19"/>
      <c r="D157" s="19"/>
      <c r="E157" s="20"/>
      <c r="F157" s="20"/>
      <c r="G157" s="20"/>
      <c r="H157" s="18"/>
      <c r="I157" s="20"/>
      <c r="K157" s="19"/>
    </row>
    <row r="158" spans="1:14" x14ac:dyDescent="0.2">
      <c r="B158" s="19"/>
      <c r="C158" s="19"/>
      <c r="D158" s="19"/>
      <c r="E158" s="20"/>
      <c r="F158" s="20"/>
      <c r="G158" s="20"/>
      <c r="H158" s="18"/>
      <c r="I158" s="20"/>
      <c r="K158" s="19"/>
    </row>
    <row r="159" spans="1:14" x14ac:dyDescent="0.2">
      <c r="B159" s="19"/>
      <c r="C159" s="19"/>
      <c r="D159" s="19"/>
      <c r="E159" s="20"/>
      <c r="F159" s="20"/>
      <c r="G159" s="20"/>
      <c r="H159" s="18"/>
      <c r="I159" s="20"/>
      <c r="K159" s="19"/>
    </row>
    <row r="160" spans="1:14" x14ac:dyDescent="0.2">
      <c r="B160" s="19"/>
      <c r="C160" s="19"/>
      <c r="D160" s="19"/>
      <c r="E160" s="20"/>
      <c r="F160" s="20"/>
      <c r="G160" s="20"/>
      <c r="H160" s="18"/>
      <c r="I160" s="20"/>
      <c r="K160" s="19"/>
    </row>
    <row r="161" spans="2:11" x14ac:dyDescent="0.2">
      <c r="B161" s="19"/>
      <c r="C161" s="19"/>
      <c r="D161" s="19"/>
      <c r="E161" s="20"/>
      <c r="F161" s="20"/>
      <c r="G161" s="20"/>
      <c r="H161" s="18"/>
      <c r="I161" s="20"/>
      <c r="K161" s="19"/>
    </row>
    <row r="162" spans="2:11" x14ac:dyDescent="0.2">
      <c r="B162" s="19"/>
      <c r="C162" s="19"/>
      <c r="D162" s="19"/>
      <c r="E162" s="20"/>
      <c r="F162" s="20"/>
      <c r="G162" s="20"/>
      <c r="H162" s="18"/>
      <c r="I162" s="20"/>
      <c r="K162" s="19"/>
    </row>
    <row r="163" spans="2:11" x14ac:dyDescent="0.2">
      <c r="B163" s="19"/>
      <c r="C163" s="19"/>
      <c r="D163" s="19"/>
      <c r="E163" s="20"/>
      <c r="F163" s="20"/>
      <c r="G163" s="20"/>
      <c r="H163" s="18"/>
      <c r="I163" s="20"/>
      <c r="K163" s="19"/>
    </row>
    <row r="164" spans="2:11" x14ac:dyDescent="0.2">
      <c r="B164" s="19"/>
      <c r="C164" s="19"/>
      <c r="D164" s="19"/>
      <c r="E164" s="20"/>
      <c r="F164" s="20"/>
      <c r="G164" s="20"/>
      <c r="H164" s="18"/>
      <c r="I164" s="20"/>
      <c r="K164" s="19"/>
    </row>
    <row r="165" spans="2:11" x14ac:dyDescent="0.2">
      <c r="B165" s="19"/>
      <c r="C165" s="19"/>
      <c r="D165" s="19"/>
      <c r="E165" s="20"/>
      <c r="F165" s="20"/>
      <c r="G165" s="20"/>
      <c r="H165" s="18"/>
      <c r="I165" s="20"/>
      <c r="K165" s="19"/>
    </row>
    <row r="166" spans="2:11" x14ac:dyDescent="0.2">
      <c r="B166" s="19"/>
      <c r="C166" s="19"/>
      <c r="D166" s="19"/>
      <c r="E166" s="20"/>
      <c r="F166" s="20"/>
      <c r="G166" s="20"/>
      <c r="H166" s="18"/>
      <c r="I166" s="20"/>
      <c r="K166" s="19"/>
    </row>
    <row r="167" spans="2:11" x14ac:dyDescent="0.2">
      <c r="B167" s="19"/>
      <c r="C167" s="19"/>
      <c r="D167" s="19"/>
      <c r="E167" s="20"/>
      <c r="F167" s="20"/>
      <c r="G167" s="20"/>
      <c r="H167" s="18"/>
      <c r="I167" s="20"/>
      <c r="K167" s="19"/>
    </row>
    <row r="168" spans="2:11" ht="16.5" x14ac:dyDescent="0.25">
      <c r="B168" s="19"/>
      <c r="C168" s="19"/>
      <c r="D168" s="19"/>
      <c r="E168" s="15"/>
      <c r="F168" s="15"/>
      <c r="G168" s="20"/>
      <c r="H168" s="18"/>
      <c r="I168" s="15"/>
      <c r="K168" s="19"/>
    </row>
    <row r="169" spans="2:11" ht="16.5" x14ac:dyDescent="0.25">
      <c r="E169" s="15"/>
      <c r="F169" s="15"/>
      <c r="G169" s="20"/>
      <c r="H169" s="18"/>
      <c r="I169" s="15"/>
    </row>
    <row r="170" spans="2:11" x14ac:dyDescent="0.2">
      <c r="E170" s="20"/>
      <c r="F170" s="20"/>
      <c r="G170" s="20"/>
      <c r="H170" s="18"/>
      <c r="I170" s="20"/>
    </row>
    <row r="171" spans="2:11" x14ac:dyDescent="0.2">
      <c r="E171" s="20"/>
      <c r="F171" s="20"/>
      <c r="G171" s="20"/>
      <c r="H171" s="18"/>
      <c r="I171" s="20"/>
    </row>
    <row r="172" spans="2:11" x14ac:dyDescent="0.2">
      <c r="E172" s="20"/>
      <c r="F172" s="20"/>
      <c r="G172" s="20"/>
      <c r="H172" s="18"/>
      <c r="I172" s="20"/>
    </row>
    <row r="173" spans="2:11" x14ac:dyDescent="0.2">
      <c r="E173" s="20"/>
      <c r="F173" s="20"/>
      <c r="G173" s="20"/>
      <c r="H173" s="18"/>
      <c r="I173" s="20"/>
    </row>
    <row r="174" spans="2:11" x14ac:dyDescent="0.2">
      <c r="E174" s="20"/>
      <c r="F174" s="20"/>
      <c r="G174" s="20"/>
      <c r="H174" s="18"/>
      <c r="I174" s="20"/>
    </row>
    <row r="175" spans="2:11" x14ac:dyDescent="0.2">
      <c r="E175" s="20"/>
      <c r="F175" s="20"/>
      <c r="G175" s="20"/>
      <c r="H175" s="18"/>
      <c r="I175" s="20"/>
    </row>
    <row r="176" spans="2:11" x14ac:dyDescent="0.2">
      <c r="E176" s="20"/>
      <c r="F176" s="20"/>
      <c r="G176" s="20"/>
      <c r="H176" s="18"/>
      <c r="I176" s="20"/>
    </row>
    <row r="177" spans="5:9" x14ac:dyDescent="0.2">
      <c r="E177" s="20"/>
      <c r="F177" s="20"/>
      <c r="G177" s="20"/>
      <c r="H177" s="18"/>
      <c r="I177" s="20"/>
    </row>
    <row r="178" spans="5:9" x14ac:dyDescent="0.2">
      <c r="E178" s="20"/>
      <c r="F178" s="20"/>
      <c r="G178" s="20"/>
      <c r="H178" s="18"/>
      <c r="I178" s="20"/>
    </row>
  </sheetData>
  <mergeCells count="24">
    <mergeCell ref="I1:N1"/>
    <mergeCell ref="G8:G12"/>
    <mergeCell ref="J3:N3"/>
    <mergeCell ref="B4:M4"/>
    <mergeCell ref="B5:M5"/>
    <mergeCell ref="B6:M6"/>
    <mergeCell ref="H8:J8"/>
    <mergeCell ref="N9:N12"/>
    <mergeCell ref="M9:M12"/>
    <mergeCell ref="K8:K12"/>
    <mergeCell ref="H9:H12"/>
    <mergeCell ref="L8:L12"/>
    <mergeCell ref="M8:O8"/>
    <mergeCell ref="O9:O12"/>
    <mergeCell ref="I2:O2"/>
    <mergeCell ref="J9:J12"/>
    <mergeCell ref="E9:E12"/>
    <mergeCell ref="D9:D12"/>
    <mergeCell ref="I9:I12"/>
    <mergeCell ref="A8:A12"/>
    <mergeCell ref="B8:B12"/>
    <mergeCell ref="C8:C12"/>
    <mergeCell ref="D8:F8"/>
    <mergeCell ref="F9:F12"/>
  </mergeCells>
  <phoneticPr fontId="0" type="noConversion"/>
  <printOptions horizontalCentered="1"/>
  <pageMargins left="0.19685039370078741" right="0.19685039370078741" top="0.43307086614173229" bottom="0.39370078740157483" header="0" footer="0.39370078740157483"/>
  <pageSetup paperSize="9" scale="54" fitToHeight="0" orientation="landscape" r:id="rId1"/>
  <headerFooter differentFirst="1" alignWithMargins="0">
    <oddHeader xml:space="preserve">&amp;C&amp;"Times New Roman,курсив"&amp;24&amp;P&amp;R&amp;"Times New Roman,курсив"&amp;20Продовження додатка
</oddHeader>
  </headerFooter>
  <rowBreaks count="3" manualBreakCount="3">
    <brk id="68" min="1" max="14" man="1"/>
    <brk id="101" min="1" max="14" man="1"/>
    <brk id="129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пів.2018</vt:lpstr>
      <vt:lpstr>'1 пів.2018'!Заголовки_для_печати</vt:lpstr>
      <vt:lpstr>'1 пів.2018'!Область_печати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2018-07-09T12:56:06Z</cp:lastPrinted>
  <dcterms:created xsi:type="dcterms:W3CDTF">2004-02-10T09:04:32Z</dcterms:created>
  <dcterms:modified xsi:type="dcterms:W3CDTF">2018-07-18T11:18:25Z</dcterms:modified>
</cp:coreProperties>
</file>