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940" windowWidth="11340" windowHeight="315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додаток!$A$1:$F$102</definedName>
  </definedNames>
  <calcPr calcId="145621"/>
</workbook>
</file>

<file path=xl/calcChain.xml><?xml version="1.0" encoding="utf-8"?>
<calcChain xmlns="http://schemas.openxmlformats.org/spreadsheetml/2006/main">
  <c r="E93" i="4" l="1"/>
  <c r="E92" i="4"/>
  <c r="E91" i="4"/>
  <c r="F93" i="4"/>
  <c r="F92" i="4"/>
  <c r="F91" i="4"/>
  <c r="E87" i="4"/>
  <c r="E47" i="4"/>
  <c r="E19" i="4" l="1"/>
  <c r="E86" i="4" l="1"/>
  <c r="D86" i="4"/>
  <c r="F87" i="4"/>
  <c r="F46" i="4"/>
  <c r="E45" i="4"/>
  <c r="F45" i="4"/>
  <c r="F86" i="4" l="1"/>
  <c r="E32" i="4"/>
  <c r="E28" i="4" l="1"/>
  <c r="F28" i="4" s="1"/>
  <c r="D27" i="4"/>
  <c r="F27" i="4" s="1"/>
  <c r="E26" i="4"/>
  <c r="F21" i="4"/>
  <c r="E17" i="4"/>
  <c r="F17" i="4" s="1"/>
  <c r="E31" i="4"/>
  <c r="F32" i="4"/>
  <c r="E25" i="4"/>
  <c r="E24" i="4" s="1"/>
  <c r="D25" i="4"/>
  <c r="D24" i="4"/>
  <c r="E23" i="4"/>
  <c r="F23" i="4" s="1"/>
  <c r="E22" i="4"/>
  <c r="F22" i="4"/>
  <c r="D20" i="4"/>
  <c r="F19" i="4"/>
  <c r="D18" i="4"/>
  <c r="D16" i="4"/>
  <c r="E70" i="4"/>
  <c r="F70" i="4" s="1"/>
  <c r="E67" i="4"/>
  <c r="E66" i="4" s="1"/>
  <c r="E65" i="4" s="1"/>
  <c r="F65" i="4" s="1"/>
  <c r="E64" i="4"/>
  <c r="E63" i="4" s="1"/>
  <c r="D64" i="4"/>
  <c r="E62" i="4"/>
  <c r="F62" i="4" s="1"/>
  <c r="D59" i="4"/>
  <c r="D60" i="4"/>
  <c r="D58" i="4"/>
  <c r="D57" i="4"/>
  <c r="D56" i="4"/>
  <c r="D55" i="4"/>
  <c r="F81" i="4"/>
  <c r="F82" i="4"/>
  <c r="E73" i="4"/>
  <c r="F73" i="4" s="1"/>
  <c r="F74" i="4"/>
  <c r="F75" i="4"/>
  <c r="E80" i="4"/>
  <c r="F80" i="4" s="1"/>
  <c r="D76" i="4"/>
  <c r="E90" i="4"/>
  <c r="E85" i="4" s="1"/>
  <c r="D50" i="4"/>
  <c r="F51" i="4"/>
  <c r="E50" i="4"/>
  <c r="E49" i="4"/>
  <c r="D44" i="4"/>
  <c r="D43" i="4" s="1"/>
  <c r="E16" i="4" l="1"/>
  <c r="E79" i="4"/>
  <c r="D26" i="4"/>
  <c r="F26" i="4" s="1"/>
  <c r="E72" i="4"/>
  <c r="E56" i="4"/>
  <c r="E53" i="4" s="1"/>
  <c r="E100" i="4" s="1"/>
  <c r="E97" i="4" s="1"/>
  <c r="E69" i="4"/>
  <c r="E61" i="4"/>
  <c r="F61" i="4" s="1"/>
  <c r="E89" i="4"/>
  <c r="E88" i="4" s="1"/>
  <c r="E84" i="4" s="1"/>
  <c r="F50" i="4"/>
  <c r="E71" i="4" l="1"/>
  <c r="F71" i="4" s="1"/>
  <c r="F72" i="4"/>
  <c r="F69" i="4"/>
  <c r="E68" i="4"/>
  <c r="F68" i="4" s="1"/>
  <c r="F79" i="4"/>
  <c r="E78" i="4"/>
  <c r="F78" i="4" l="1"/>
  <c r="E77" i="4"/>
  <c r="F77" i="4" l="1"/>
  <c r="E76" i="4"/>
  <c r="F76" i="4" s="1"/>
  <c r="D100" i="4" l="1"/>
  <c r="D97" i="4"/>
  <c r="D96" i="4"/>
  <c r="E40" i="4" l="1"/>
  <c r="E38" i="4"/>
  <c r="F38" i="4" s="1"/>
  <c r="D30" i="4"/>
  <c r="D53" i="4"/>
  <c r="D52" i="4"/>
  <c r="D14" i="4"/>
  <c r="E11" i="4"/>
  <c r="D11" i="4"/>
  <c r="E37" i="4" l="1"/>
  <c r="D10" i="4"/>
  <c r="D13" i="4" s="1"/>
  <c r="E36" i="4" l="1"/>
  <c r="F36" i="4" s="1"/>
  <c r="F37" i="4"/>
  <c r="F90" i="4"/>
  <c r="F88" i="4" l="1"/>
  <c r="F89" i="4"/>
  <c r="E57" i="4" l="1"/>
  <c r="F58" i="4"/>
  <c r="F25" i="4"/>
  <c r="F24" i="4"/>
  <c r="F18" i="4"/>
  <c r="F57" i="4" l="1"/>
  <c r="E55" i="4"/>
  <c r="F20" i="4" l="1"/>
  <c r="E39" i="4"/>
  <c r="E35" i="4" s="1"/>
  <c r="F41" i="4" l="1"/>
  <c r="F40" i="4"/>
  <c r="F42" i="4"/>
  <c r="F39" i="4"/>
  <c r="D34" i="4"/>
  <c r="F35" i="4" l="1"/>
  <c r="E34" i="4"/>
  <c r="F34" i="4" l="1"/>
  <c r="E96" i="4"/>
  <c r="D54" i="4"/>
  <c r="E48" i="4" l="1"/>
  <c r="E44" i="4" s="1"/>
  <c r="D48" i="4"/>
  <c r="E43" i="4" l="1"/>
  <c r="F48" i="4"/>
  <c r="E30" i="4"/>
  <c r="F33" i="4"/>
  <c r="D29" i="4"/>
  <c r="F43" i="4" l="1"/>
  <c r="E29" i="4"/>
  <c r="F30" i="4"/>
  <c r="F29" i="4"/>
  <c r="F31" i="4"/>
  <c r="F49" i="4" l="1"/>
  <c r="F47" i="4"/>
  <c r="F44" i="4" l="1"/>
  <c r="E15" i="4" l="1"/>
  <c r="E14" i="4" s="1"/>
  <c r="D15" i="4"/>
  <c r="F15" i="4" l="1"/>
  <c r="F16" i="4"/>
  <c r="E10" i="4" l="1"/>
  <c r="F10" i="4" l="1"/>
  <c r="E13" i="4"/>
  <c r="F13" i="4" s="1"/>
  <c r="F12" i="4"/>
  <c r="F11" i="4"/>
  <c r="F60" i="4" l="1"/>
  <c r="F67" i="4"/>
  <c r="F64" i="4"/>
  <c r="F63" i="4"/>
  <c r="F66" i="4" l="1"/>
  <c r="F59" i="4"/>
  <c r="E54" i="4"/>
  <c r="F55" i="4"/>
  <c r="F54" i="4" l="1"/>
  <c r="F85" i="4" l="1"/>
  <c r="D83" i="4"/>
  <c r="F84" i="4" l="1"/>
  <c r="E83" i="4" l="1"/>
  <c r="E52" i="4" s="1"/>
  <c r="F52" i="4" l="1"/>
  <c r="F83" i="4"/>
  <c r="F56" i="4"/>
  <c r="E98" i="4" l="1"/>
  <c r="D95" i="4" l="1"/>
  <c r="D98" i="4"/>
  <c r="F99" i="4"/>
  <c r="D94" i="4"/>
  <c r="F100" i="4"/>
  <c r="F97" i="4"/>
  <c r="F98" i="4" l="1"/>
  <c r="F53" i="4" l="1"/>
  <c r="F14" i="4" l="1"/>
  <c r="E94" i="4" l="1"/>
  <c r="F94" i="4" s="1"/>
  <c r="E95" i="4" l="1"/>
  <c r="F95" i="4" s="1"/>
  <c r="F96" i="4"/>
</calcChain>
</file>

<file path=xl/sharedStrings.xml><?xml version="1.0" encoding="utf-8"?>
<sst xmlns="http://schemas.openxmlformats.org/spreadsheetml/2006/main" count="192" uniqueCount="123">
  <si>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</si>
  <si>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</si>
  <si>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</si>
  <si>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</si>
  <si>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</si>
  <si>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</si>
  <si>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</si>
  <si>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</si>
  <si>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</si>
  <si>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</si>
  <si>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</si>
  <si>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</si>
  <si>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</si>
  <si>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</si>
  <si>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</si>
  <si>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Керуюча справами виконкому </t>
  </si>
  <si>
    <t xml:space="preserve">Проект унесення змін до показників міського бюджету на 2018 рік </t>
  </si>
  <si>
    <t xml:space="preserve">Затверджено на 2018 рік </t>
  </si>
  <si>
    <t>Уточнені показники на 2018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</si>
  <si>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01.01.2018</t>
  </si>
  <si>
    <t xml:space="preserve"> - дефіцит за рахунок розподілу залишків коштів, що склалися на рахунках спеціального фонду міського бюджету станом на 01.01.2018</t>
  </si>
  <si>
    <t>Т.Мала</t>
  </si>
  <si>
    <t xml:space="preserve">             Додаток</t>
  </si>
  <si>
    <t>0600000</t>
  </si>
  <si>
    <t>Управління освіти і науки виконкому Криворізької міської ради</t>
  </si>
  <si>
    <t>0610000</t>
  </si>
  <si>
    <t>0611160</t>
  </si>
  <si>
    <t>Інші програми, заклади та заходи у сфері освіти</t>
  </si>
  <si>
    <t>0611162</t>
  </si>
  <si>
    <t>1162</t>
  </si>
  <si>
    <t>Інші програми та заходи у сфері освіти</t>
  </si>
  <si>
    <t>0611020</t>
  </si>
  <si>
    <t>1020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</si>
  <si>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</si>
  <si>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Управління благоустрою та житлової політики виконкому Криворізької міської ради</t>
  </si>
  <si>
    <t>1200000</t>
  </si>
  <si>
    <t>1210000</t>
  </si>
  <si>
    <t>1216030</t>
  </si>
  <si>
    <t>6030</t>
  </si>
  <si>
    <t>Організація благоустрою населених пунктів</t>
  </si>
  <si>
    <t>Комітет у справах сім'ї і молоді виконкому Криворізької  міської ради</t>
  </si>
  <si>
    <t>1100000</t>
  </si>
  <si>
    <t>1110000</t>
  </si>
  <si>
    <t>Інші заклади та заходи</t>
  </si>
  <si>
    <t>1113240</t>
  </si>
  <si>
    <t>3240</t>
  </si>
  <si>
    <t>Забезпечення діяльності інших закладів у сфері соціального захисту і соціального забезпечення</t>
  </si>
  <si>
    <t>1113241</t>
  </si>
  <si>
    <t>3241</t>
  </si>
  <si>
    <t>з них оплата праці</t>
  </si>
  <si>
    <t xml:space="preserve">комунальні послуги та енергоносії </t>
  </si>
  <si>
    <t xml:space="preserve">з них комунальні послуги та енергоносії </t>
  </si>
  <si>
    <t>0611010</t>
  </si>
  <si>
    <t>1010</t>
  </si>
  <si>
    <t>Надання дошкільної освіти</t>
  </si>
  <si>
    <t>Доходи спеціального фонду, разом:</t>
  </si>
  <si>
    <t>Доходи загального та спеціального фондів разом:</t>
  </si>
  <si>
    <t>Цільові фонди</t>
  </si>
  <si>
    <t>50000000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</si>
  <si>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</si>
  <si>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0800000</t>
  </si>
  <si>
    <t>0810000</t>
  </si>
  <si>
    <t>Департамент соціальної політики виконкому Криворізької міської ради</t>
  </si>
  <si>
    <t>1113120</t>
  </si>
  <si>
    <t>1113121</t>
  </si>
  <si>
    <t>3120</t>
  </si>
  <si>
    <t>3121</t>
  </si>
  <si>
    <t>Здійснення соціальної роботи з вразливими категоріями населення</t>
  </si>
  <si>
    <t>Утримання та забезпечення діяльності центрів соціальних служб для сім’ї, дітей та молоді</t>
  </si>
  <si>
    <t>1217460</t>
  </si>
  <si>
    <t>7460</t>
  </si>
  <si>
    <t>7461</t>
  </si>
  <si>
    <t>1217461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</si>
  <si>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</si>
  <si>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</si>
  <si>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1217690</t>
  </si>
  <si>
    <t>7690</t>
  </si>
  <si>
    <t>7693</t>
  </si>
  <si>
    <t>1217693</t>
  </si>
  <si>
    <t>Інша економічна діяльність</t>
  </si>
  <si>
    <t>Інші заходи, пов'язані з економічною діяльністю</t>
  </si>
  <si>
    <t>Управління культури виконкому Криворізької міської ради</t>
  </si>
  <si>
    <t>1017690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</si>
  <si>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</si>
  <si>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 тому числі видатки споживання</t>
  </si>
  <si>
    <t>0617690</t>
  </si>
  <si>
    <t>0611140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</si>
  <si>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</si>
  <si>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</si>
  <si>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0611090</t>
  </si>
  <si>
    <t>1090</t>
  </si>
  <si>
    <t>Надання позашкільної освіти позашкільними закладами освіти, заходи із позашкільної роботи з дітьми</t>
  </si>
  <si>
    <t>1160</t>
  </si>
  <si>
    <t>5030</t>
  </si>
  <si>
    <t>5031</t>
  </si>
  <si>
    <t>0615031</t>
  </si>
  <si>
    <t>0615030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</si>
  <si>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</si>
  <si>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</si>
  <si>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0611040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</si>
  <si>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</si>
  <si>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3030</t>
  </si>
  <si>
    <t>0813030</t>
  </si>
  <si>
    <t>Компенсаційні виплати на пільговий проїзд автомобільним транспортом окремим категоріям громадян</t>
  </si>
  <si>
    <t>0813033</t>
  </si>
  <si>
    <t>3033</t>
  </si>
  <si>
    <t>Компенсаційні виплати на пільговий проїзд електротранспортом окремим категоріям громадян</t>
  </si>
  <si>
    <t>0813036</t>
  </si>
  <si>
    <t>3036</t>
  </si>
  <si>
    <t>10000000</t>
  </si>
  <si>
    <t>1010000</t>
  </si>
  <si>
    <t>0617691</t>
  </si>
  <si>
    <t>Утримання та ефективна експлуатація об’єктів житлово-комунального господарства</t>
  </si>
  <si>
    <t>1216010</t>
  </si>
  <si>
    <t>6010</t>
  </si>
  <si>
    <t>6017</t>
  </si>
  <si>
    <t>1216017</t>
  </si>
  <si>
    <t xml:space="preserve">Інша діяльність, пов’язана з експлуатацією об’єктів житлово-комунального господарства </t>
  </si>
  <si>
    <t>Природоохоронні заходи за рахунок цільових фондів</t>
  </si>
  <si>
    <t>8340</t>
  </si>
  <si>
    <t>1218340</t>
  </si>
  <si>
    <t>видатки розвитку</t>
  </si>
  <si>
    <t xml:space="preserve">             13.06.2018 №258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</si>
</sst>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2" fillId="3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" fontId="23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0" fontId="4" fillId="0" borderId="3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zoomScale="87" zoomScaleNormal="87" zoomScaleSheetLayoutView="89" workbookViewId="0">
      <selection activeCell="E6" sqref="E6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19.855468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26.45" customHeight="1" x14ac:dyDescent="0.7">
      <c r="A1" s="5"/>
      <c r="B1" s="5"/>
      <c r="C1" s="5"/>
      <c r="D1" s="52" t="s">
        <v>22</v>
      </c>
      <c r="E1" s="51"/>
      <c r="F1" s="33"/>
      <c r="G1" s="20"/>
    </row>
    <row r="2" spans="1:8" ht="24.75" customHeight="1" x14ac:dyDescent="0.65">
      <c r="A2" s="5"/>
      <c r="B2" s="5"/>
      <c r="C2" s="5"/>
      <c r="D2" s="52" t="s">
        <v>12</v>
      </c>
      <c r="E2" s="35"/>
      <c r="F2" s="34"/>
      <c r="G2" s="21"/>
    </row>
    <row r="3" spans="1:8" ht="18.75" customHeight="1" x14ac:dyDescent="0.3">
      <c r="A3" s="5"/>
      <c r="B3" s="5"/>
      <c r="C3" s="5"/>
      <c r="D3" s="20" t="s">
        <v>122</v>
      </c>
      <c r="E3" s="20"/>
      <c r="F3" s="21"/>
      <c r="G3" s="21"/>
    </row>
    <row r="4" spans="1:8" ht="26.25" customHeight="1" x14ac:dyDescent="0.25">
      <c r="A4" s="95" t="s">
        <v>16</v>
      </c>
      <c r="B4" s="95"/>
      <c r="C4" s="96"/>
      <c r="D4" s="96"/>
      <c r="E4" s="96"/>
      <c r="F4" s="96"/>
      <c r="G4" s="17"/>
      <c r="H4" s="1"/>
    </row>
    <row r="5" spans="1:8" ht="9.75" customHeight="1" x14ac:dyDescent="0.25">
      <c r="A5" s="16"/>
      <c r="B5" s="16"/>
      <c r="C5" s="17"/>
      <c r="D5" s="17"/>
      <c r="E5" s="17"/>
      <c r="F5" s="17"/>
      <c r="G5" s="17"/>
      <c r="H5" s="1"/>
    </row>
    <row r="6" spans="1:8" ht="15" customHeight="1" thickBot="1" x14ac:dyDescent="0.35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99" t="s">
        <v>11</v>
      </c>
      <c r="B7" s="99" t="s">
        <v>14</v>
      </c>
      <c r="C7" s="97" t="s">
        <v>1</v>
      </c>
      <c r="D7" s="97" t="s">
        <v>17</v>
      </c>
      <c r="E7" s="97" t="s">
        <v>3</v>
      </c>
      <c r="F7" s="97" t="s">
        <v>18</v>
      </c>
      <c r="G7" s="31"/>
    </row>
    <row r="8" spans="1:8" ht="66" customHeight="1" thickBot="1" x14ac:dyDescent="0.25">
      <c r="A8" s="100" t="s">
        <v>2</v>
      </c>
      <c r="B8" s="100"/>
      <c r="C8" s="98"/>
      <c r="D8" s="98"/>
      <c r="E8" s="98"/>
      <c r="F8" s="98"/>
      <c r="G8" s="31"/>
    </row>
    <row r="9" spans="1:8" ht="18.75" customHeight="1" thickBot="1" x14ac:dyDescent="0.25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1"/>
    </row>
    <row r="10" spans="1:8" ht="27" customHeight="1" thickBot="1" x14ac:dyDescent="0.25">
      <c r="A10" s="49"/>
      <c r="B10" s="49"/>
      <c r="C10" s="83" t="s">
        <v>55</v>
      </c>
      <c r="D10" s="49">
        <f>205807596</f>
        <v>205807596</v>
      </c>
      <c r="E10" s="42">
        <f>E11</f>
        <v>18910586</v>
      </c>
      <c r="F10" s="49">
        <f t="shared" ref="F10:F13" si="0">D10+E10</f>
        <v>224718182</v>
      </c>
      <c r="G10" s="31"/>
    </row>
    <row r="11" spans="1:8" ht="32.450000000000003" customHeight="1" x14ac:dyDescent="0.2">
      <c r="A11" s="87"/>
      <c r="B11" s="87" t="s">
        <v>58</v>
      </c>
      <c r="C11" s="88" t="s">
        <v>57</v>
      </c>
      <c r="D11" s="89">
        <f>D12</f>
        <v>4225000</v>
      </c>
      <c r="E11" s="89">
        <f>E12</f>
        <v>18910586</v>
      </c>
      <c r="F11" s="89">
        <f t="shared" si="0"/>
        <v>23135586</v>
      </c>
      <c r="G11" s="31"/>
    </row>
    <row r="12" spans="1:8" ht="76.150000000000006" customHeight="1" thickBot="1" x14ac:dyDescent="0.25">
      <c r="A12" s="69"/>
      <c r="B12" s="69">
        <v>50110000</v>
      </c>
      <c r="C12" s="77" t="s">
        <v>59</v>
      </c>
      <c r="D12" s="57">
        <v>4225000</v>
      </c>
      <c r="E12" s="57">
        <v>18910586</v>
      </c>
      <c r="F12" s="46">
        <f t="shared" si="0"/>
        <v>23135586</v>
      </c>
      <c r="G12" s="31"/>
    </row>
    <row r="13" spans="1:8" ht="43.9" customHeight="1" thickBot="1" x14ac:dyDescent="0.35">
      <c r="A13" s="11"/>
      <c r="B13" s="11"/>
      <c r="C13" s="36" t="s">
        <v>56</v>
      </c>
      <c r="D13" s="42">
        <f>6893905408-96800+D10</f>
        <v>7099616204</v>
      </c>
      <c r="E13" s="42">
        <f>E10</f>
        <v>18910586</v>
      </c>
      <c r="F13" s="42">
        <f t="shared" si="0"/>
        <v>7118526790</v>
      </c>
      <c r="G13" s="31"/>
    </row>
    <row r="14" spans="1:8" ht="40.15" customHeight="1" thickBot="1" x14ac:dyDescent="0.35">
      <c r="A14" s="11"/>
      <c r="B14" s="61"/>
      <c r="C14" s="36" t="s">
        <v>7</v>
      </c>
      <c r="D14" s="49">
        <f>704660+6648065891.02-168240</f>
        <v>6648602311.0200005</v>
      </c>
      <c r="E14" s="42">
        <f>E15+E29+E34+E43</f>
        <v>-2775009</v>
      </c>
      <c r="F14" s="49">
        <f t="shared" ref="F14:F16" si="1">D14+E14</f>
        <v>6645827302.0200005</v>
      </c>
      <c r="G14" s="54"/>
      <c r="H14" s="2"/>
    </row>
    <row r="15" spans="1:8" ht="41.45" customHeight="1" x14ac:dyDescent="0.2">
      <c r="A15" s="71" t="s">
        <v>23</v>
      </c>
      <c r="B15" s="48"/>
      <c r="C15" s="48" t="s">
        <v>24</v>
      </c>
      <c r="D15" s="29">
        <f>D16</f>
        <v>2071758550</v>
      </c>
      <c r="E15" s="29">
        <f>E16</f>
        <v>-1890309</v>
      </c>
      <c r="F15" s="29">
        <f t="shared" si="1"/>
        <v>2069868241</v>
      </c>
      <c r="G15" s="54"/>
      <c r="H15" s="2"/>
    </row>
    <row r="16" spans="1:8" ht="39.6" customHeight="1" x14ac:dyDescent="0.2">
      <c r="A16" s="71" t="s">
        <v>25</v>
      </c>
      <c r="B16" s="48"/>
      <c r="C16" s="48" t="s">
        <v>24</v>
      </c>
      <c r="D16" s="29">
        <f>2071807090-48540</f>
        <v>2071758550</v>
      </c>
      <c r="E16" s="29">
        <f>E18+E20+E22+E23+E24+E26</f>
        <v>-1890309</v>
      </c>
      <c r="F16" s="29">
        <f t="shared" si="1"/>
        <v>2069868241</v>
      </c>
      <c r="G16" s="54"/>
      <c r="H16" s="2"/>
    </row>
    <row r="17" spans="1:8" ht="34.9" customHeight="1" x14ac:dyDescent="0.2">
      <c r="A17" s="73"/>
      <c r="B17" s="66"/>
      <c r="C17" s="66" t="s">
        <v>51</v>
      </c>
      <c r="D17" s="45">
        <v>238827861</v>
      </c>
      <c r="E17" s="45">
        <f>E19+E21+E28</f>
        <v>-1314000</v>
      </c>
      <c r="F17" s="45">
        <f t="shared" ref="F17:F28" si="2">D17+E17</f>
        <v>237513861</v>
      </c>
      <c r="G17" s="54"/>
      <c r="H17" s="2"/>
    </row>
    <row r="18" spans="1:8" ht="30.6" customHeight="1" x14ac:dyDescent="0.2">
      <c r="A18" s="72" t="s">
        <v>52</v>
      </c>
      <c r="B18" s="69" t="s">
        <v>53</v>
      </c>
      <c r="C18" s="77" t="s">
        <v>54</v>
      </c>
      <c r="D18" s="57">
        <f>658218365+20000</f>
        <v>658238365</v>
      </c>
      <c r="E18" s="57">
        <v>-365400</v>
      </c>
      <c r="F18" s="57">
        <f t="shared" si="2"/>
        <v>657872965</v>
      </c>
      <c r="G18" s="54"/>
      <c r="H18" s="2"/>
    </row>
    <row r="19" spans="1:8" ht="21.6" customHeight="1" x14ac:dyDescent="0.2">
      <c r="A19" s="72"/>
      <c r="B19" s="69"/>
      <c r="C19" s="47" t="s">
        <v>51</v>
      </c>
      <c r="D19" s="78">
        <v>81873765</v>
      </c>
      <c r="E19" s="78">
        <f>-768200</f>
        <v>-768200</v>
      </c>
      <c r="F19" s="78">
        <f t="shared" si="2"/>
        <v>81105565</v>
      </c>
      <c r="G19" s="54"/>
      <c r="H19" s="2"/>
    </row>
    <row r="20" spans="1:8" ht="119.45" customHeight="1" x14ac:dyDescent="0.2">
      <c r="A20" s="72" t="s">
        <v>31</v>
      </c>
      <c r="B20" s="69" t="s">
        <v>32</v>
      </c>
      <c r="C20" s="77" t="s">
        <v>33</v>
      </c>
      <c r="D20" s="57">
        <f>1088259414+25000</f>
        <v>1088284414</v>
      </c>
      <c r="E20" s="57">
        <v>-856409</v>
      </c>
      <c r="F20" s="57">
        <f t="shared" si="2"/>
        <v>1087428005</v>
      </c>
      <c r="G20" s="54"/>
      <c r="H20" s="2"/>
    </row>
    <row r="21" spans="1:8" ht="27" customHeight="1" x14ac:dyDescent="0.2">
      <c r="A21" s="72"/>
      <c r="B21" s="69"/>
      <c r="C21" s="47" t="s">
        <v>51</v>
      </c>
      <c r="D21" s="78">
        <v>118573651</v>
      </c>
      <c r="E21" s="78">
        <v>-536200</v>
      </c>
      <c r="F21" s="78">
        <f t="shared" si="2"/>
        <v>118037451</v>
      </c>
      <c r="G21" s="54"/>
      <c r="H21" s="2"/>
    </row>
    <row r="22" spans="1:8" ht="75.599999999999994" customHeight="1" x14ac:dyDescent="0.2">
      <c r="A22" s="72" t="s">
        <v>99</v>
      </c>
      <c r="B22" s="69" t="s">
        <v>87</v>
      </c>
      <c r="C22" s="77" t="s">
        <v>88</v>
      </c>
      <c r="D22" s="57">
        <v>53538642</v>
      </c>
      <c r="E22" s="57">
        <f>5000</f>
        <v>5000</v>
      </c>
      <c r="F22" s="57">
        <f t="shared" si="2"/>
        <v>53543642</v>
      </c>
      <c r="G22" s="54"/>
      <c r="H22" s="2"/>
    </row>
    <row r="23" spans="1:8" ht="60.6" customHeight="1" x14ac:dyDescent="0.2">
      <c r="A23" s="72" t="s">
        <v>89</v>
      </c>
      <c r="B23" s="69" t="s">
        <v>90</v>
      </c>
      <c r="C23" s="77" t="s">
        <v>91</v>
      </c>
      <c r="D23" s="57">
        <v>113671153</v>
      </c>
      <c r="E23" s="57">
        <f>11500</f>
        <v>11500</v>
      </c>
      <c r="F23" s="57">
        <f t="shared" si="2"/>
        <v>113682653</v>
      </c>
      <c r="G23" s="54"/>
      <c r="H23" s="2"/>
    </row>
    <row r="24" spans="1:8" ht="37.15" customHeight="1" x14ac:dyDescent="0.2">
      <c r="A24" s="65" t="s">
        <v>26</v>
      </c>
      <c r="B24" s="65">
        <v>1160</v>
      </c>
      <c r="C24" s="81" t="s">
        <v>27</v>
      </c>
      <c r="D24" s="46">
        <f>67936388-104040</f>
        <v>67832348</v>
      </c>
      <c r="E24" s="57">
        <f>E25</f>
        <v>-685000</v>
      </c>
      <c r="F24" s="57">
        <f t="shared" si="2"/>
        <v>67147348</v>
      </c>
      <c r="G24" s="54"/>
      <c r="H24" s="2"/>
    </row>
    <row r="25" spans="1:8" ht="38.450000000000003" customHeight="1" x14ac:dyDescent="0.2">
      <c r="A25" s="68" t="s">
        <v>28</v>
      </c>
      <c r="B25" s="68" t="s">
        <v>29</v>
      </c>
      <c r="C25" s="82" t="s">
        <v>30</v>
      </c>
      <c r="D25" s="67">
        <f>33197860-104040</f>
        <v>33093820</v>
      </c>
      <c r="E25" s="78">
        <f>-685000</f>
        <v>-685000</v>
      </c>
      <c r="F25" s="78">
        <f t="shared" si="2"/>
        <v>32408820</v>
      </c>
      <c r="G25" s="54"/>
      <c r="H25" s="2"/>
    </row>
    <row r="26" spans="1:8" ht="38.450000000000003" customHeight="1" x14ac:dyDescent="0.2">
      <c r="A26" s="72" t="s">
        <v>96</v>
      </c>
      <c r="B26" s="69" t="s">
        <v>93</v>
      </c>
      <c r="C26" s="81" t="s">
        <v>97</v>
      </c>
      <c r="D26" s="46">
        <f>D27</f>
        <v>67725197</v>
      </c>
      <c r="E26" s="57">
        <f>E27</f>
        <v>0</v>
      </c>
      <c r="F26" s="57">
        <f t="shared" si="2"/>
        <v>67725197</v>
      </c>
      <c r="G26" s="54"/>
      <c r="H26" s="2"/>
    </row>
    <row r="27" spans="1:8" ht="64.150000000000006" customHeight="1" x14ac:dyDescent="0.2">
      <c r="A27" s="68" t="s">
        <v>95</v>
      </c>
      <c r="B27" s="68" t="s">
        <v>94</v>
      </c>
      <c r="C27" s="82" t="s">
        <v>98</v>
      </c>
      <c r="D27" s="67">
        <f>67714697+10500</f>
        <v>67725197</v>
      </c>
      <c r="E27" s="78">
        <v>0</v>
      </c>
      <c r="F27" s="78">
        <f t="shared" si="2"/>
        <v>67725197</v>
      </c>
      <c r="G27" s="54"/>
      <c r="H27" s="2"/>
    </row>
    <row r="28" spans="1:8" ht="26.45" customHeight="1" x14ac:dyDescent="0.2">
      <c r="A28" s="72"/>
      <c r="B28" s="69"/>
      <c r="C28" s="47" t="s">
        <v>51</v>
      </c>
      <c r="D28" s="78">
        <v>17717387</v>
      </c>
      <c r="E28" s="78">
        <f>-9600</f>
        <v>-9600</v>
      </c>
      <c r="F28" s="78">
        <f t="shared" si="2"/>
        <v>17707787</v>
      </c>
      <c r="G28" s="54"/>
      <c r="H28" s="2"/>
    </row>
    <row r="29" spans="1:8" ht="38.450000000000003" customHeight="1" x14ac:dyDescent="0.2">
      <c r="A29" s="71" t="s">
        <v>60</v>
      </c>
      <c r="B29" s="48"/>
      <c r="C29" s="48" t="s">
        <v>62</v>
      </c>
      <c r="D29" s="29">
        <f>D30</f>
        <v>1453260578</v>
      </c>
      <c r="E29" s="29">
        <f>E30</f>
        <v>0</v>
      </c>
      <c r="F29" s="29">
        <f t="shared" ref="F29:F30" si="3">D29+E29</f>
        <v>1453260578</v>
      </c>
      <c r="G29" s="54"/>
      <c r="H29" s="2"/>
    </row>
    <row r="30" spans="1:8" ht="38.450000000000003" customHeight="1" x14ac:dyDescent="0.2">
      <c r="A30" s="71" t="s">
        <v>61</v>
      </c>
      <c r="B30" s="48"/>
      <c r="C30" s="48" t="s">
        <v>62</v>
      </c>
      <c r="D30" s="29">
        <f>1453357378-96800</f>
        <v>1453260578</v>
      </c>
      <c r="E30" s="29">
        <f>E31</f>
        <v>0</v>
      </c>
      <c r="F30" s="29">
        <f t="shared" si="3"/>
        <v>1453260578</v>
      </c>
      <c r="G30" s="54"/>
      <c r="H30" s="2"/>
    </row>
    <row r="31" spans="1:8" ht="104.45" customHeight="1" x14ac:dyDescent="0.2">
      <c r="A31" s="72" t="s">
        <v>102</v>
      </c>
      <c r="B31" s="69" t="s">
        <v>101</v>
      </c>
      <c r="C31" s="77" t="s">
        <v>100</v>
      </c>
      <c r="D31" s="57">
        <v>115557379</v>
      </c>
      <c r="E31" s="57">
        <f>SUM(E32:E33)</f>
        <v>0</v>
      </c>
      <c r="F31" s="57">
        <f>D31+E31</f>
        <v>115557379</v>
      </c>
      <c r="G31" s="54"/>
      <c r="H31" s="2"/>
    </row>
    <row r="32" spans="1:8" ht="60.6" customHeight="1" x14ac:dyDescent="0.2">
      <c r="A32" s="85" t="s">
        <v>104</v>
      </c>
      <c r="B32" s="86" t="s">
        <v>105</v>
      </c>
      <c r="C32" s="84" t="s">
        <v>103</v>
      </c>
      <c r="D32" s="78">
        <v>4036800</v>
      </c>
      <c r="E32" s="78">
        <f>6178660</f>
        <v>6178660</v>
      </c>
      <c r="F32" s="78">
        <f>D32+E32</f>
        <v>10215460</v>
      </c>
      <c r="G32" s="54"/>
      <c r="H32" s="2"/>
    </row>
    <row r="33" spans="1:8" ht="61.15" customHeight="1" x14ac:dyDescent="0.2">
      <c r="A33" s="85" t="s">
        <v>107</v>
      </c>
      <c r="B33" s="86" t="s">
        <v>108</v>
      </c>
      <c r="C33" s="84" t="s">
        <v>106</v>
      </c>
      <c r="D33" s="78">
        <v>110453300</v>
      </c>
      <c r="E33" s="78">
        <v>-6178660</v>
      </c>
      <c r="F33" s="78">
        <f>D33+E33</f>
        <v>104274640</v>
      </c>
      <c r="G33" s="54"/>
      <c r="H33" s="2"/>
    </row>
    <row r="34" spans="1:8" ht="40.9" customHeight="1" x14ac:dyDescent="0.2">
      <c r="A34" s="71" t="s">
        <v>41</v>
      </c>
      <c r="B34" s="48"/>
      <c r="C34" s="48" t="s">
        <v>40</v>
      </c>
      <c r="D34" s="29">
        <f>D35</f>
        <v>9292202</v>
      </c>
      <c r="E34" s="29">
        <f>E35</f>
        <v>430300</v>
      </c>
      <c r="F34" s="29">
        <f t="shared" ref="F34:F35" si="4">D34+E34</f>
        <v>9722502</v>
      </c>
      <c r="G34" s="54"/>
      <c r="H34" s="2"/>
    </row>
    <row r="35" spans="1:8" ht="42.6" customHeight="1" x14ac:dyDescent="0.2">
      <c r="A35" s="71" t="s">
        <v>42</v>
      </c>
      <c r="B35" s="48"/>
      <c r="C35" s="48" t="s">
        <v>40</v>
      </c>
      <c r="D35" s="29">
        <v>9292202</v>
      </c>
      <c r="E35" s="29">
        <f>E36+E39</f>
        <v>430300</v>
      </c>
      <c r="F35" s="29">
        <f t="shared" si="4"/>
        <v>9722502</v>
      </c>
      <c r="G35" s="54"/>
      <c r="H35" s="2"/>
    </row>
    <row r="36" spans="1:8" ht="42.6" customHeight="1" x14ac:dyDescent="0.2">
      <c r="A36" s="72" t="s">
        <v>63</v>
      </c>
      <c r="B36" s="69" t="s">
        <v>65</v>
      </c>
      <c r="C36" s="77" t="s">
        <v>67</v>
      </c>
      <c r="D36" s="57">
        <v>7999840</v>
      </c>
      <c r="E36" s="57">
        <f>E37</f>
        <v>-51000</v>
      </c>
      <c r="F36" s="57">
        <f t="shared" ref="F36:F42" si="5">D36+E36</f>
        <v>7948840</v>
      </c>
      <c r="G36" s="54"/>
      <c r="H36" s="2"/>
    </row>
    <row r="37" spans="1:8" ht="56.45" customHeight="1" x14ac:dyDescent="0.2">
      <c r="A37" s="85" t="s">
        <v>64</v>
      </c>
      <c r="B37" s="86" t="s">
        <v>66</v>
      </c>
      <c r="C37" s="84" t="s">
        <v>68</v>
      </c>
      <c r="D37" s="78">
        <v>7869994</v>
      </c>
      <c r="E37" s="78">
        <f>E38</f>
        <v>-51000</v>
      </c>
      <c r="F37" s="78">
        <f t="shared" si="5"/>
        <v>7818994</v>
      </c>
      <c r="G37" s="54"/>
      <c r="H37" s="2"/>
    </row>
    <row r="38" spans="1:8" ht="22.15" customHeight="1" x14ac:dyDescent="0.2">
      <c r="A38" s="85"/>
      <c r="B38" s="86"/>
      <c r="C38" s="47" t="s">
        <v>51</v>
      </c>
      <c r="D38" s="78">
        <v>469532</v>
      </c>
      <c r="E38" s="78">
        <f>-51000</f>
        <v>-51000</v>
      </c>
      <c r="F38" s="78">
        <f t="shared" si="5"/>
        <v>418532</v>
      </c>
      <c r="G38" s="54"/>
      <c r="H38" s="2"/>
    </row>
    <row r="39" spans="1:8" ht="26.45" customHeight="1" x14ac:dyDescent="0.2">
      <c r="A39" s="72" t="s">
        <v>44</v>
      </c>
      <c r="B39" s="69" t="s">
        <v>45</v>
      </c>
      <c r="C39" s="77" t="s">
        <v>43</v>
      </c>
      <c r="D39" s="57">
        <v>268066</v>
      </c>
      <c r="E39" s="57">
        <f>E40</f>
        <v>481300</v>
      </c>
      <c r="F39" s="57">
        <f t="shared" si="5"/>
        <v>749366</v>
      </c>
      <c r="G39" s="54"/>
      <c r="H39" s="2"/>
    </row>
    <row r="40" spans="1:8" ht="57.6" customHeight="1" x14ac:dyDescent="0.2">
      <c r="A40" s="85" t="s">
        <v>47</v>
      </c>
      <c r="B40" s="86" t="s">
        <v>48</v>
      </c>
      <c r="C40" s="84" t="s">
        <v>46</v>
      </c>
      <c r="D40" s="78">
        <v>244066</v>
      </c>
      <c r="E40" s="78">
        <f>481300</f>
        <v>481300</v>
      </c>
      <c r="F40" s="78">
        <f t="shared" si="5"/>
        <v>725366</v>
      </c>
      <c r="G40" s="54"/>
      <c r="H40" s="2"/>
    </row>
    <row r="41" spans="1:8" ht="21.6" customHeight="1" x14ac:dyDescent="0.2">
      <c r="A41" s="85"/>
      <c r="B41" s="86"/>
      <c r="C41" s="47" t="s">
        <v>49</v>
      </c>
      <c r="D41" s="78">
        <v>185756</v>
      </c>
      <c r="E41" s="78">
        <v>301761</v>
      </c>
      <c r="F41" s="78">
        <f t="shared" si="5"/>
        <v>487517</v>
      </c>
      <c r="G41" s="54"/>
      <c r="H41" s="2"/>
    </row>
    <row r="42" spans="1:8" ht="23.45" customHeight="1" x14ac:dyDescent="0.2">
      <c r="A42" s="85"/>
      <c r="B42" s="86"/>
      <c r="C42" s="47" t="s">
        <v>50</v>
      </c>
      <c r="D42" s="78">
        <v>8492</v>
      </c>
      <c r="E42" s="78">
        <v>13200</v>
      </c>
      <c r="F42" s="78">
        <f t="shared" si="5"/>
        <v>21692</v>
      </c>
      <c r="G42" s="54"/>
      <c r="H42" s="2"/>
    </row>
    <row r="43" spans="1:8" ht="54.6" customHeight="1" x14ac:dyDescent="0.2">
      <c r="A43" s="71" t="s">
        <v>35</v>
      </c>
      <c r="B43" s="48"/>
      <c r="C43" s="48" t="s">
        <v>34</v>
      </c>
      <c r="D43" s="29">
        <f>D44</f>
        <v>439147331</v>
      </c>
      <c r="E43" s="29">
        <f>E44</f>
        <v>-1315000</v>
      </c>
      <c r="F43" s="29">
        <f t="shared" ref="F43" si="6">D43+E43</f>
        <v>437832331</v>
      </c>
      <c r="G43" s="54"/>
      <c r="H43" s="2"/>
    </row>
    <row r="44" spans="1:8" ht="58.9" customHeight="1" x14ac:dyDescent="0.2">
      <c r="A44" s="71" t="s">
        <v>36</v>
      </c>
      <c r="B44" s="48"/>
      <c r="C44" s="48" t="s">
        <v>34</v>
      </c>
      <c r="D44" s="29">
        <f>439147331</f>
        <v>439147331</v>
      </c>
      <c r="E44" s="29">
        <f>E45+E47+E48+E50</f>
        <v>-1315000</v>
      </c>
      <c r="F44" s="29">
        <f t="shared" ref="F44:F49" si="7">D44+E44</f>
        <v>437832331</v>
      </c>
      <c r="G44" s="54"/>
      <c r="H44" s="2"/>
    </row>
    <row r="45" spans="1:8" ht="53.45" customHeight="1" x14ac:dyDescent="0.2">
      <c r="A45" s="72" t="s">
        <v>113</v>
      </c>
      <c r="B45" s="69" t="s">
        <v>114</v>
      </c>
      <c r="C45" s="77" t="s">
        <v>112</v>
      </c>
      <c r="D45" s="44">
        <v>43605191</v>
      </c>
      <c r="E45" s="57">
        <f>E46</f>
        <v>-194950</v>
      </c>
      <c r="F45" s="44">
        <f t="shared" ref="F45:F46" si="8">D45+E45</f>
        <v>43410241</v>
      </c>
      <c r="G45" s="54"/>
      <c r="H45" s="2"/>
    </row>
    <row r="46" spans="1:8" ht="59.45" customHeight="1" x14ac:dyDescent="0.2">
      <c r="A46" s="85" t="s">
        <v>116</v>
      </c>
      <c r="B46" s="86" t="s">
        <v>115</v>
      </c>
      <c r="C46" s="82" t="s">
        <v>117</v>
      </c>
      <c r="D46" s="67">
        <v>3605191</v>
      </c>
      <c r="E46" s="78">
        <v>-194950</v>
      </c>
      <c r="F46" s="78">
        <f t="shared" si="8"/>
        <v>3410241</v>
      </c>
      <c r="G46" s="54"/>
      <c r="H46" s="2"/>
    </row>
    <row r="47" spans="1:8" ht="39.6" customHeight="1" x14ac:dyDescent="0.2">
      <c r="A47" s="72" t="s">
        <v>37</v>
      </c>
      <c r="B47" s="69" t="s">
        <v>38</v>
      </c>
      <c r="C47" s="77" t="s">
        <v>39</v>
      </c>
      <c r="D47" s="44">
        <v>106069454.37</v>
      </c>
      <c r="E47" s="44">
        <f>99000+4950-450000</f>
        <v>-346050</v>
      </c>
      <c r="F47" s="44">
        <f t="shared" si="7"/>
        <v>105723404.37</v>
      </c>
      <c r="G47" s="54"/>
      <c r="H47" s="2"/>
    </row>
    <row r="48" spans="1:8" ht="39.6" customHeight="1" x14ac:dyDescent="0.2">
      <c r="A48" s="72" t="s">
        <v>69</v>
      </c>
      <c r="B48" s="69" t="s">
        <v>70</v>
      </c>
      <c r="C48" s="77" t="s">
        <v>73</v>
      </c>
      <c r="D48" s="44">
        <f>D49</f>
        <v>248394344</v>
      </c>
      <c r="E48" s="57">
        <f>E49</f>
        <v>-99000</v>
      </c>
      <c r="F48" s="44">
        <f t="shared" si="7"/>
        <v>248295344</v>
      </c>
      <c r="G48" s="54"/>
      <c r="H48" s="2"/>
    </row>
    <row r="49" spans="1:8" ht="79.150000000000006" customHeight="1" x14ac:dyDescent="0.2">
      <c r="A49" s="85" t="s">
        <v>72</v>
      </c>
      <c r="B49" s="86" t="s">
        <v>71</v>
      </c>
      <c r="C49" s="82" t="s">
        <v>74</v>
      </c>
      <c r="D49" s="67">
        <v>248394344</v>
      </c>
      <c r="E49" s="78">
        <f>-99000</f>
        <v>-99000</v>
      </c>
      <c r="F49" s="78">
        <f t="shared" si="7"/>
        <v>248295344</v>
      </c>
      <c r="G49" s="54"/>
      <c r="H49" s="2"/>
    </row>
    <row r="50" spans="1:8" ht="27" customHeight="1" x14ac:dyDescent="0.2">
      <c r="A50" s="72" t="s">
        <v>75</v>
      </c>
      <c r="B50" s="69" t="s">
        <v>76</v>
      </c>
      <c r="C50" s="77" t="s">
        <v>79</v>
      </c>
      <c r="D50" s="44">
        <f>D51</f>
        <v>16601653</v>
      </c>
      <c r="E50" s="57">
        <f>E51</f>
        <v>-675000</v>
      </c>
      <c r="F50" s="44">
        <f t="shared" ref="F50:F51" si="9">D50+E50</f>
        <v>15926653</v>
      </c>
      <c r="G50" s="54"/>
      <c r="H50" s="2"/>
    </row>
    <row r="51" spans="1:8" ht="34.15" customHeight="1" thickBot="1" x14ac:dyDescent="0.25">
      <c r="A51" s="85" t="s">
        <v>78</v>
      </c>
      <c r="B51" s="86" t="s">
        <v>77</v>
      </c>
      <c r="C51" s="82" t="s">
        <v>80</v>
      </c>
      <c r="D51" s="67">
        <v>16601653</v>
      </c>
      <c r="E51" s="78">
        <v>-675000</v>
      </c>
      <c r="F51" s="78">
        <f t="shared" si="9"/>
        <v>15926653</v>
      </c>
      <c r="G51" s="54"/>
      <c r="H51" s="2"/>
    </row>
    <row r="52" spans="1:8" ht="37.9" customHeight="1" x14ac:dyDescent="0.3">
      <c r="A52" s="40"/>
      <c r="B52" s="62"/>
      <c r="C52" s="37" t="s">
        <v>8</v>
      </c>
      <c r="D52" s="50">
        <f>748430865.59+71440</f>
        <v>748502305.59000003</v>
      </c>
      <c r="E52" s="27">
        <f>E54+E76+E83</f>
        <v>22115895</v>
      </c>
      <c r="F52" s="27">
        <f t="shared" ref="F52:F53" si="10">D52+E52</f>
        <v>770618200.59000003</v>
      </c>
      <c r="G52" s="7"/>
      <c r="H52" s="2"/>
    </row>
    <row r="53" spans="1:8" ht="25.5" customHeight="1" thickBot="1" x14ac:dyDescent="0.35">
      <c r="A53" s="41"/>
      <c r="B53" s="63"/>
      <c r="C53" s="38" t="s">
        <v>6</v>
      </c>
      <c r="D53" s="28">
        <f>517939368.45+71440</f>
        <v>518010808.44999999</v>
      </c>
      <c r="E53" s="28">
        <f>E56+E85</f>
        <v>3205309</v>
      </c>
      <c r="F53" s="28">
        <f t="shared" si="10"/>
        <v>521216117.44999999</v>
      </c>
      <c r="G53" s="7"/>
      <c r="H53" s="2"/>
    </row>
    <row r="54" spans="1:8" ht="47.25" customHeight="1" x14ac:dyDescent="0.2">
      <c r="A54" s="71" t="s">
        <v>23</v>
      </c>
      <c r="B54" s="48"/>
      <c r="C54" s="48" t="s">
        <v>24</v>
      </c>
      <c r="D54" s="29">
        <f>D55</f>
        <v>145742872.18000001</v>
      </c>
      <c r="E54" s="29">
        <f>E55</f>
        <v>9893024</v>
      </c>
      <c r="F54" s="29">
        <f t="shared" ref="F54:F59" si="11">D54+E54</f>
        <v>155635896.18000001</v>
      </c>
      <c r="G54" s="7"/>
      <c r="H54" s="7"/>
    </row>
    <row r="55" spans="1:8" ht="41.25" customHeight="1" x14ac:dyDescent="0.2">
      <c r="A55" s="71" t="s">
        <v>25</v>
      </c>
      <c r="B55" s="48"/>
      <c r="C55" s="48" t="s">
        <v>24</v>
      </c>
      <c r="D55" s="29">
        <f>145694332.18+48540</f>
        <v>145742872.18000001</v>
      </c>
      <c r="E55" s="29">
        <f>E57+E59+E61+E63+E65+E68+E71</f>
        <v>9893024</v>
      </c>
      <c r="F55" s="29">
        <f t="shared" si="11"/>
        <v>155635896.18000001</v>
      </c>
      <c r="G55" s="7"/>
      <c r="H55" s="7"/>
    </row>
    <row r="56" spans="1:8" ht="23.25" customHeight="1" x14ac:dyDescent="0.2">
      <c r="A56" s="73"/>
      <c r="B56" s="66"/>
      <c r="C56" s="66" t="s">
        <v>6</v>
      </c>
      <c r="D56" s="45">
        <f>63955262.18+48540</f>
        <v>64003802.18</v>
      </c>
      <c r="E56" s="45">
        <f>E58+E60+E62+E64+E67+E70</f>
        <v>1890309</v>
      </c>
      <c r="F56" s="45">
        <f t="shared" si="11"/>
        <v>65894111.18</v>
      </c>
      <c r="G56" s="7"/>
      <c r="H56" s="7"/>
    </row>
    <row r="57" spans="1:8" ht="23.25" customHeight="1" x14ac:dyDescent="0.2">
      <c r="A57" s="72" t="s">
        <v>52</v>
      </c>
      <c r="B57" s="69" t="s">
        <v>53</v>
      </c>
      <c r="C57" s="77" t="s">
        <v>54</v>
      </c>
      <c r="D57" s="57">
        <f>42685908+39000</f>
        <v>42724908</v>
      </c>
      <c r="E57" s="57">
        <f>E58</f>
        <v>-26600</v>
      </c>
      <c r="F57" s="57">
        <f>D57+E57</f>
        <v>42698308</v>
      </c>
      <c r="G57" s="7"/>
      <c r="H57" s="7"/>
    </row>
    <row r="58" spans="1:8" ht="23.25" customHeight="1" x14ac:dyDescent="0.2">
      <c r="A58" s="79"/>
      <c r="B58" s="80"/>
      <c r="C58" s="47" t="s">
        <v>6</v>
      </c>
      <c r="D58" s="78">
        <f>990190+39000</f>
        <v>1029190</v>
      </c>
      <c r="E58" s="78">
        <v>-26600</v>
      </c>
      <c r="F58" s="78">
        <f>D58+E58</f>
        <v>1002590</v>
      </c>
      <c r="G58" s="7"/>
      <c r="H58" s="7"/>
    </row>
    <row r="59" spans="1:8" ht="110.45" customHeight="1" x14ac:dyDescent="0.2">
      <c r="A59" s="72" t="s">
        <v>31</v>
      </c>
      <c r="B59" s="69" t="s">
        <v>32</v>
      </c>
      <c r="C59" s="77" t="s">
        <v>33</v>
      </c>
      <c r="D59" s="44">
        <f>53793849+9540</f>
        <v>53803389</v>
      </c>
      <c r="E59" s="44">
        <v>1900909</v>
      </c>
      <c r="F59" s="44">
        <f t="shared" si="11"/>
        <v>55704298</v>
      </c>
      <c r="G59" s="7"/>
      <c r="H59" s="7"/>
    </row>
    <row r="60" spans="1:8" ht="23.25" customHeight="1" x14ac:dyDescent="0.2">
      <c r="A60" s="79"/>
      <c r="B60" s="80"/>
      <c r="C60" s="47" t="s">
        <v>6</v>
      </c>
      <c r="D60" s="78">
        <f>17747425+9540</f>
        <v>17756965</v>
      </c>
      <c r="E60" s="78">
        <v>1900909</v>
      </c>
      <c r="F60" s="78">
        <f t="shared" ref="F60:F72" si="12">D60+E60</f>
        <v>19657874</v>
      </c>
      <c r="G60" s="7"/>
      <c r="H60" s="7"/>
    </row>
    <row r="61" spans="1:8" ht="71.45" customHeight="1" x14ac:dyDescent="0.2">
      <c r="A61" s="65" t="s">
        <v>86</v>
      </c>
      <c r="B61" s="65" t="s">
        <v>87</v>
      </c>
      <c r="C61" s="81" t="s">
        <v>88</v>
      </c>
      <c r="D61" s="46">
        <v>323542</v>
      </c>
      <c r="E61" s="57">
        <f>E62</f>
        <v>8000</v>
      </c>
      <c r="F61" s="57">
        <f t="shared" si="12"/>
        <v>331542</v>
      </c>
      <c r="G61" s="7"/>
      <c r="H61" s="7"/>
    </row>
    <row r="62" spans="1:8" ht="23.25" customHeight="1" x14ac:dyDescent="0.2">
      <c r="A62" s="72"/>
      <c r="B62" s="69"/>
      <c r="C62" s="47" t="s">
        <v>6</v>
      </c>
      <c r="D62" s="78">
        <v>60652</v>
      </c>
      <c r="E62" s="78">
        <f>8000</f>
        <v>8000</v>
      </c>
      <c r="F62" s="55">
        <f t="shared" si="12"/>
        <v>68652</v>
      </c>
      <c r="G62" s="7"/>
      <c r="H62" s="7"/>
    </row>
    <row r="63" spans="1:8" ht="75" x14ac:dyDescent="0.2">
      <c r="A63" s="65" t="s">
        <v>89</v>
      </c>
      <c r="B63" s="65" t="s">
        <v>90</v>
      </c>
      <c r="C63" s="81" t="s">
        <v>91</v>
      </c>
      <c r="D63" s="46">
        <v>2703737</v>
      </c>
      <c r="E63" s="57">
        <f>E64</f>
        <v>8000</v>
      </c>
      <c r="F63" s="57">
        <f t="shared" si="12"/>
        <v>2711737</v>
      </c>
      <c r="G63" s="7"/>
      <c r="H63" s="7"/>
    </row>
    <row r="64" spans="1:8" ht="23.25" customHeight="1" x14ac:dyDescent="0.2">
      <c r="A64" s="72"/>
      <c r="B64" s="69"/>
      <c r="C64" s="47" t="s">
        <v>6</v>
      </c>
      <c r="D64" s="78">
        <f>1716000</f>
        <v>1716000</v>
      </c>
      <c r="E64" s="78">
        <f>8000</f>
        <v>8000</v>
      </c>
      <c r="F64" s="55">
        <f t="shared" si="12"/>
        <v>1724000</v>
      </c>
      <c r="G64" s="7"/>
      <c r="H64" s="7"/>
    </row>
    <row r="65" spans="1:8" ht="36.6" customHeight="1" x14ac:dyDescent="0.2">
      <c r="A65" s="72" t="s">
        <v>26</v>
      </c>
      <c r="B65" s="69" t="s">
        <v>92</v>
      </c>
      <c r="C65" s="81" t="s">
        <v>27</v>
      </c>
      <c r="D65" s="46">
        <v>21214178.289999999</v>
      </c>
      <c r="E65" s="57">
        <f>E66</f>
        <v>-100000</v>
      </c>
      <c r="F65" s="57">
        <f t="shared" si="12"/>
        <v>21114178.289999999</v>
      </c>
      <c r="G65" s="7"/>
      <c r="H65" s="7"/>
    </row>
    <row r="66" spans="1:8" ht="37.5" x14ac:dyDescent="0.2">
      <c r="A66" s="68" t="s">
        <v>28</v>
      </c>
      <c r="B66" s="68" t="s">
        <v>29</v>
      </c>
      <c r="C66" s="82" t="s">
        <v>30</v>
      </c>
      <c r="D66" s="67">
        <v>20928333.289999999</v>
      </c>
      <c r="E66" s="78">
        <f>E67</f>
        <v>-100000</v>
      </c>
      <c r="F66" s="78">
        <f t="shared" si="12"/>
        <v>20828333.289999999</v>
      </c>
      <c r="G66" s="7"/>
      <c r="H66" s="7"/>
    </row>
    <row r="67" spans="1:8" ht="24" customHeight="1" x14ac:dyDescent="0.2">
      <c r="A67" s="72"/>
      <c r="B67" s="69"/>
      <c r="C67" s="47" t="s">
        <v>6</v>
      </c>
      <c r="D67" s="78">
        <v>20928333.289999999</v>
      </c>
      <c r="E67" s="78">
        <f>-100000</f>
        <v>-100000</v>
      </c>
      <c r="F67" s="55">
        <f t="shared" si="12"/>
        <v>20828333.289999999</v>
      </c>
      <c r="G67" s="7"/>
      <c r="H67" s="7"/>
    </row>
    <row r="68" spans="1:8" ht="40.9" customHeight="1" x14ac:dyDescent="0.2">
      <c r="A68" s="72" t="s">
        <v>96</v>
      </c>
      <c r="B68" s="69" t="s">
        <v>93</v>
      </c>
      <c r="C68" s="81" t="s">
        <v>97</v>
      </c>
      <c r="D68" s="46">
        <v>13692869.01</v>
      </c>
      <c r="E68" s="57">
        <f>E69</f>
        <v>100000</v>
      </c>
      <c r="F68" s="57">
        <f t="shared" si="12"/>
        <v>13792869.01</v>
      </c>
      <c r="G68" s="7"/>
      <c r="H68" s="7"/>
    </row>
    <row r="69" spans="1:8" ht="55.9" customHeight="1" x14ac:dyDescent="0.2">
      <c r="A69" s="68" t="s">
        <v>95</v>
      </c>
      <c r="B69" s="68" t="s">
        <v>94</v>
      </c>
      <c r="C69" s="82" t="s">
        <v>98</v>
      </c>
      <c r="D69" s="67">
        <v>13692869.01</v>
      </c>
      <c r="E69" s="78">
        <f>E70</f>
        <v>100000</v>
      </c>
      <c r="F69" s="78">
        <f t="shared" si="12"/>
        <v>13792869.01</v>
      </c>
      <c r="G69" s="7"/>
      <c r="H69" s="7"/>
    </row>
    <row r="70" spans="1:8" ht="24" customHeight="1" x14ac:dyDescent="0.2">
      <c r="A70" s="72"/>
      <c r="B70" s="69"/>
      <c r="C70" s="47" t="s">
        <v>6</v>
      </c>
      <c r="D70" s="78">
        <v>11232413.01</v>
      </c>
      <c r="E70" s="78">
        <f>100000</f>
        <v>100000</v>
      </c>
      <c r="F70" s="55">
        <f t="shared" si="12"/>
        <v>11332413.01</v>
      </c>
      <c r="G70" s="7"/>
      <c r="H70" s="7"/>
    </row>
    <row r="71" spans="1:8" ht="29.45" customHeight="1" x14ac:dyDescent="0.2">
      <c r="A71" s="72" t="s">
        <v>85</v>
      </c>
      <c r="B71" s="69" t="s">
        <v>76</v>
      </c>
      <c r="C71" s="77" t="s">
        <v>79</v>
      </c>
      <c r="D71" s="57">
        <v>0</v>
      </c>
      <c r="E71" s="57">
        <f>E72</f>
        <v>8002715</v>
      </c>
      <c r="F71" s="57">
        <f t="shared" si="12"/>
        <v>8002715</v>
      </c>
      <c r="G71" s="7"/>
      <c r="H71" s="7"/>
    </row>
    <row r="72" spans="1:8" ht="150" customHeight="1" x14ac:dyDescent="0.2">
      <c r="A72" s="68" t="s">
        <v>111</v>
      </c>
      <c r="B72" s="93">
        <v>7691</v>
      </c>
      <c r="C72" s="90" t="s">
        <v>83</v>
      </c>
      <c r="D72" s="78">
        <v>0</v>
      </c>
      <c r="E72" s="78">
        <f>E73</f>
        <v>8002715</v>
      </c>
      <c r="F72" s="78">
        <f t="shared" si="12"/>
        <v>8002715</v>
      </c>
      <c r="G72" s="7"/>
      <c r="H72" s="7"/>
    </row>
    <row r="73" spans="1:8" ht="24.6" customHeight="1" x14ac:dyDescent="0.2">
      <c r="A73" s="56"/>
      <c r="B73" s="56"/>
      <c r="C73" s="91" t="s">
        <v>84</v>
      </c>
      <c r="D73" s="46">
        <v>0</v>
      </c>
      <c r="E73" s="44">
        <f>8002715</f>
        <v>8002715</v>
      </c>
      <c r="F73" s="44">
        <f t="shared" ref="F73:F75" si="13">D73+E73</f>
        <v>8002715</v>
      </c>
      <c r="G73" s="7"/>
      <c r="H73" s="7"/>
    </row>
    <row r="74" spans="1:8" ht="23.45" customHeight="1" x14ac:dyDescent="0.2">
      <c r="A74" s="79"/>
      <c r="B74" s="80"/>
      <c r="C74" s="90" t="s">
        <v>49</v>
      </c>
      <c r="D74" s="67">
        <v>0</v>
      </c>
      <c r="E74" s="55">
        <v>4275361</v>
      </c>
      <c r="F74" s="55">
        <f t="shared" ref="F74" si="14">D74+E74</f>
        <v>4275361</v>
      </c>
      <c r="G74" s="7"/>
      <c r="H74" s="7"/>
    </row>
    <row r="75" spans="1:8" ht="23.45" customHeight="1" x14ac:dyDescent="0.2">
      <c r="A75" s="79"/>
      <c r="B75" s="80"/>
      <c r="C75" s="47" t="s">
        <v>50</v>
      </c>
      <c r="D75" s="78">
        <v>0</v>
      </c>
      <c r="E75" s="78">
        <v>1616090</v>
      </c>
      <c r="F75" s="55">
        <f t="shared" si="13"/>
        <v>1616090</v>
      </c>
      <c r="G75" s="7"/>
      <c r="H75" s="7"/>
    </row>
    <row r="76" spans="1:8" ht="39" customHeight="1" x14ac:dyDescent="0.2">
      <c r="A76" s="71" t="s">
        <v>109</v>
      </c>
      <c r="B76" s="48"/>
      <c r="C76" s="48" t="s">
        <v>81</v>
      </c>
      <c r="D76" s="29">
        <f>D77</f>
        <v>22008978</v>
      </c>
      <c r="E76" s="29">
        <f>E77</f>
        <v>10907871</v>
      </c>
      <c r="F76" s="29">
        <f t="shared" ref="F76:F77" si="15">D76+E76</f>
        <v>32916849</v>
      </c>
      <c r="G76" s="7"/>
      <c r="H76" s="7"/>
    </row>
    <row r="77" spans="1:8" ht="43.9" customHeight="1" x14ac:dyDescent="0.2">
      <c r="A77" s="71" t="s">
        <v>110</v>
      </c>
      <c r="B77" s="48"/>
      <c r="C77" s="48" t="s">
        <v>81</v>
      </c>
      <c r="D77" s="29">
        <v>22008978</v>
      </c>
      <c r="E77" s="29">
        <f>E78</f>
        <v>10907871</v>
      </c>
      <c r="F77" s="29">
        <f t="shared" si="15"/>
        <v>32916849</v>
      </c>
      <c r="G77" s="7"/>
      <c r="H77" s="7"/>
    </row>
    <row r="78" spans="1:8" ht="23.45" customHeight="1" x14ac:dyDescent="0.2">
      <c r="A78" s="72" t="s">
        <v>82</v>
      </c>
      <c r="B78" s="69" t="s">
        <v>76</v>
      </c>
      <c r="C78" s="77" t="s">
        <v>79</v>
      </c>
      <c r="D78" s="57">
        <v>0</v>
      </c>
      <c r="E78" s="57">
        <f>E79</f>
        <v>10907871</v>
      </c>
      <c r="F78" s="57">
        <f>D78+E78</f>
        <v>10907871</v>
      </c>
      <c r="G78" s="7"/>
      <c r="H78" s="7"/>
    </row>
    <row r="79" spans="1:8" ht="155.44999999999999" customHeight="1" x14ac:dyDescent="0.2">
      <c r="A79" s="92">
        <v>1017691</v>
      </c>
      <c r="B79" s="93">
        <v>7691</v>
      </c>
      <c r="C79" s="90" t="s">
        <v>83</v>
      </c>
      <c r="D79" s="78">
        <v>0</v>
      </c>
      <c r="E79" s="78">
        <f>E80</f>
        <v>10907871</v>
      </c>
      <c r="F79" s="78">
        <f>D79+E79</f>
        <v>10907871</v>
      </c>
      <c r="G79" s="7"/>
      <c r="H79" s="7"/>
    </row>
    <row r="80" spans="1:8" ht="23.45" customHeight="1" x14ac:dyDescent="0.2">
      <c r="A80" s="56"/>
      <c r="B80" s="56"/>
      <c r="C80" s="91" t="s">
        <v>84</v>
      </c>
      <c r="D80" s="46">
        <v>0</v>
      </c>
      <c r="E80" s="44">
        <f>10907871</f>
        <v>10907871</v>
      </c>
      <c r="F80" s="44">
        <f t="shared" ref="F80:F82" si="16">D80+E80</f>
        <v>10907871</v>
      </c>
      <c r="G80" s="7"/>
      <c r="H80" s="7"/>
    </row>
    <row r="81" spans="1:10" ht="23.45" customHeight="1" x14ac:dyDescent="0.2">
      <c r="A81" s="79"/>
      <c r="B81" s="80"/>
      <c r="C81" s="90" t="s">
        <v>49</v>
      </c>
      <c r="D81" s="67">
        <v>0</v>
      </c>
      <c r="E81" s="78">
        <v>6770998</v>
      </c>
      <c r="F81" s="55">
        <f t="shared" si="16"/>
        <v>6770998</v>
      </c>
      <c r="G81" s="7"/>
      <c r="H81" s="7"/>
    </row>
    <row r="82" spans="1:10" ht="23.45" customHeight="1" x14ac:dyDescent="0.2">
      <c r="A82" s="79"/>
      <c r="B82" s="80"/>
      <c r="C82" s="47" t="s">
        <v>50</v>
      </c>
      <c r="D82" s="78">
        <v>0</v>
      </c>
      <c r="E82" s="78">
        <v>1859090</v>
      </c>
      <c r="F82" s="55">
        <f t="shared" si="16"/>
        <v>1859090</v>
      </c>
      <c r="G82" s="7"/>
      <c r="H82" s="7"/>
    </row>
    <row r="83" spans="1:10" ht="55.15" customHeight="1" x14ac:dyDescent="0.2">
      <c r="A83" s="71" t="s">
        <v>35</v>
      </c>
      <c r="B83" s="48"/>
      <c r="C83" s="48" t="s">
        <v>34</v>
      </c>
      <c r="D83" s="29">
        <f>D84</f>
        <v>264811010</v>
      </c>
      <c r="E83" s="29">
        <f>E84</f>
        <v>1315000</v>
      </c>
      <c r="F83" s="29">
        <f t="shared" ref="F83:F100" si="17">D83+E83</f>
        <v>266126010</v>
      </c>
      <c r="G83" s="7"/>
      <c r="H83" s="2"/>
    </row>
    <row r="84" spans="1:10" ht="57" customHeight="1" x14ac:dyDescent="0.2">
      <c r="A84" s="71" t="s">
        <v>36</v>
      </c>
      <c r="B84" s="48"/>
      <c r="C84" s="48" t="s">
        <v>34</v>
      </c>
      <c r="D84" s="29">
        <v>264811010</v>
      </c>
      <c r="E84" s="29">
        <f>E86+E88+E91</f>
        <v>1315000</v>
      </c>
      <c r="F84" s="29">
        <f t="shared" si="17"/>
        <v>266126010</v>
      </c>
      <c r="G84" s="7"/>
      <c r="H84" s="2"/>
    </row>
    <row r="85" spans="1:10" ht="24.75" customHeight="1" x14ac:dyDescent="0.2">
      <c r="A85" s="73"/>
      <c r="B85" s="66"/>
      <c r="C85" s="66" t="s">
        <v>6</v>
      </c>
      <c r="D85" s="45">
        <v>203886710</v>
      </c>
      <c r="E85" s="45">
        <f>E87+E90</f>
        <v>1315000</v>
      </c>
      <c r="F85" s="45">
        <f t="shared" si="17"/>
        <v>205201710</v>
      </c>
      <c r="G85" s="7"/>
      <c r="H85" s="2"/>
    </row>
    <row r="86" spans="1:10" ht="37.9" customHeight="1" x14ac:dyDescent="0.2">
      <c r="A86" s="72" t="s">
        <v>37</v>
      </c>
      <c r="B86" s="69" t="s">
        <v>38</v>
      </c>
      <c r="C86" s="77" t="s">
        <v>39</v>
      </c>
      <c r="D86" s="46">
        <f>D87</f>
        <v>21936843.640000001</v>
      </c>
      <c r="E86" s="46">
        <f>E87</f>
        <v>640000</v>
      </c>
      <c r="F86" s="44">
        <f t="shared" ref="F86:F90" si="18">D86+E86</f>
        <v>22576843.640000001</v>
      </c>
      <c r="G86" s="7"/>
      <c r="H86" s="2"/>
    </row>
    <row r="87" spans="1:10" ht="24.75" customHeight="1" x14ac:dyDescent="0.2">
      <c r="A87" s="56"/>
      <c r="B87" s="56"/>
      <c r="C87" s="47" t="s">
        <v>6</v>
      </c>
      <c r="D87" s="67">
        <v>21936843.640000001</v>
      </c>
      <c r="E87" s="55">
        <f>190000+450000</f>
        <v>640000</v>
      </c>
      <c r="F87" s="55">
        <f t="shared" ref="F87" si="19">D87+E87</f>
        <v>22576843.640000001</v>
      </c>
      <c r="G87" s="7"/>
      <c r="H87" s="2"/>
    </row>
    <row r="88" spans="1:10" ht="26.45" customHeight="1" x14ac:dyDescent="0.2">
      <c r="A88" s="72" t="s">
        <v>75</v>
      </c>
      <c r="B88" s="69" t="s">
        <v>76</v>
      </c>
      <c r="C88" s="77" t="s">
        <v>79</v>
      </c>
      <c r="D88" s="46">
        <v>70370454</v>
      </c>
      <c r="E88" s="46">
        <f>E89</f>
        <v>675000</v>
      </c>
      <c r="F88" s="44">
        <f t="shared" si="18"/>
        <v>71045454</v>
      </c>
      <c r="G88" s="7"/>
      <c r="H88" s="2"/>
    </row>
    <row r="89" spans="1:10" ht="35.450000000000003" customHeight="1" x14ac:dyDescent="0.2">
      <c r="A89" s="85" t="s">
        <v>78</v>
      </c>
      <c r="B89" s="86" t="s">
        <v>77</v>
      </c>
      <c r="C89" s="82" t="s">
        <v>80</v>
      </c>
      <c r="D89" s="67">
        <v>64245454</v>
      </c>
      <c r="E89" s="55">
        <f>E90</f>
        <v>675000</v>
      </c>
      <c r="F89" s="55">
        <f t="shared" si="18"/>
        <v>64920454</v>
      </c>
      <c r="G89" s="7"/>
      <c r="H89" s="2"/>
    </row>
    <row r="90" spans="1:10" ht="24.6" customHeight="1" x14ac:dyDescent="0.2">
      <c r="A90" s="56"/>
      <c r="B90" s="56"/>
      <c r="C90" s="47" t="s">
        <v>6</v>
      </c>
      <c r="D90" s="67">
        <v>64245454</v>
      </c>
      <c r="E90" s="55">
        <f>675000</f>
        <v>675000</v>
      </c>
      <c r="F90" s="55">
        <f t="shared" si="18"/>
        <v>64920454</v>
      </c>
      <c r="G90" s="7"/>
      <c r="H90" s="2"/>
    </row>
    <row r="91" spans="1:10" ht="37.15" customHeight="1" x14ac:dyDescent="0.2">
      <c r="A91" s="72" t="s">
        <v>120</v>
      </c>
      <c r="B91" s="69" t="s">
        <v>119</v>
      </c>
      <c r="C91" s="81" t="s">
        <v>118</v>
      </c>
      <c r="D91" s="46">
        <v>54249300</v>
      </c>
      <c r="E91" s="44">
        <f>SUM(E92:E93)</f>
        <v>0</v>
      </c>
      <c r="F91" s="44">
        <f t="shared" ref="F91:F92" si="20">D91+E91</f>
        <v>54249300</v>
      </c>
      <c r="G91" s="7"/>
      <c r="H91" s="2"/>
    </row>
    <row r="92" spans="1:10" ht="24.6" customHeight="1" x14ac:dyDescent="0.2">
      <c r="A92" s="56"/>
      <c r="B92" s="56"/>
      <c r="C92" s="47" t="s">
        <v>84</v>
      </c>
      <c r="D92" s="67">
        <v>27685000</v>
      </c>
      <c r="E92" s="55">
        <f>308000</f>
        <v>308000</v>
      </c>
      <c r="F92" s="55">
        <f t="shared" si="20"/>
        <v>27993000</v>
      </c>
      <c r="G92" s="7"/>
      <c r="H92" s="2"/>
    </row>
    <row r="93" spans="1:10" ht="24.6" customHeight="1" thickBot="1" x14ac:dyDescent="0.25">
      <c r="A93" s="56"/>
      <c r="B93" s="56"/>
      <c r="C93" s="47" t="s">
        <v>121</v>
      </c>
      <c r="D93" s="67">
        <v>26564300</v>
      </c>
      <c r="E93" s="55">
        <f>-308000</f>
        <v>-308000</v>
      </c>
      <c r="F93" s="55">
        <f t="shared" ref="F93" si="21">D93+E93</f>
        <v>26256300</v>
      </c>
      <c r="G93" s="7"/>
      <c r="H93" s="2"/>
    </row>
    <row r="94" spans="1:10" ht="36.6" customHeight="1" thickBot="1" x14ac:dyDescent="0.35">
      <c r="A94" s="11"/>
      <c r="B94" s="11"/>
      <c r="C94" s="36" t="s">
        <v>13</v>
      </c>
      <c r="D94" s="42">
        <f>D14+D52</f>
        <v>7397104616.6100006</v>
      </c>
      <c r="E94" s="42">
        <f>E14+E52</f>
        <v>19340886</v>
      </c>
      <c r="F94" s="42">
        <f t="shared" ref="F94" si="22">D94+E94</f>
        <v>7416445502.6100006</v>
      </c>
      <c r="G94" s="7"/>
      <c r="H94" s="2"/>
      <c r="I94" s="70"/>
    </row>
    <row r="95" spans="1:10" ht="39.75" customHeight="1" thickBot="1" x14ac:dyDescent="0.35">
      <c r="A95" s="11"/>
      <c r="B95" s="61"/>
      <c r="C95" s="36" t="s">
        <v>9</v>
      </c>
      <c r="D95" s="26">
        <f>D96+D97</f>
        <v>-245206296.97999999</v>
      </c>
      <c r="E95" s="26">
        <f>E96+E97</f>
        <v>-2775009</v>
      </c>
      <c r="F95" s="26">
        <f t="shared" si="17"/>
        <v>-247981305.97999999</v>
      </c>
      <c r="G95" s="7"/>
      <c r="H95" s="76"/>
      <c r="I95" s="74"/>
    </row>
    <row r="96" spans="1:10" ht="69.75" customHeight="1" thickBot="1" x14ac:dyDescent="0.35">
      <c r="A96" s="58"/>
      <c r="B96" s="58"/>
      <c r="C96" s="59" t="s">
        <v>19</v>
      </c>
      <c r="D96" s="60">
        <f>232986147.9</f>
        <v>232986147.90000001</v>
      </c>
      <c r="E96" s="60">
        <f>E34</f>
        <v>430300</v>
      </c>
      <c r="F96" s="60">
        <f t="shared" si="17"/>
        <v>233416447.90000001</v>
      </c>
      <c r="G96" s="7"/>
      <c r="H96" s="76"/>
      <c r="I96" s="74"/>
      <c r="J96" s="75"/>
    </row>
    <row r="97" spans="1:12" ht="67.5" customHeight="1" thickBot="1" x14ac:dyDescent="0.25">
      <c r="A97" s="22"/>
      <c r="B97" s="64"/>
      <c r="C97" s="39" t="s">
        <v>4</v>
      </c>
      <c r="D97" s="43">
        <f>-478121004.88-71440</f>
        <v>-478192444.88</v>
      </c>
      <c r="E97" s="43">
        <f>-E100</f>
        <v>-3205309</v>
      </c>
      <c r="F97" s="43">
        <f t="shared" si="17"/>
        <v>-481397753.88</v>
      </c>
      <c r="G97" s="7"/>
      <c r="H97" s="76"/>
      <c r="I97" s="74"/>
      <c r="J97" s="7"/>
      <c r="K97" s="75"/>
    </row>
    <row r="98" spans="1:12" ht="42" customHeight="1" thickBot="1" x14ac:dyDescent="0.35">
      <c r="A98" s="11"/>
      <c r="B98" s="61"/>
      <c r="C98" s="36" t="s">
        <v>10</v>
      </c>
      <c r="D98" s="26">
        <f>SUM(D99:D100)</f>
        <v>542694709.59000003</v>
      </c>
      <c r="E98" s="26">
        <f>SUM(E99:E100)</f>
        <v>3205309</v>
      </c>
      <c r="F98" s="26">
        <f t="shared" si="17"/>
        <v>545900018.59000003</v>
      </c>
      <c r="G98" s="7"/>
      <c r="H98" s="2"/>
      <c r="I98" s="74"/>
      <c r="J98" s="7"/>
      <c r="K98" s="75"/>
    </row>
    <row r="99" spans="1:12" ht="72.75" hidden="1" customHeight="1" thickBot="1" x14ac:dyDescent="0.25">
      <c r="A99" s="22"/>
      <c r="B99" s="22"/>
      <c r="C99" s="59" t="s">
        <v>20</v>
      </c>
      <c r="D99" s="60">
        <v>64502264.710000001</v>
      </c>
      <c r="E99" s="60"/>
      <c r="F99" s="60">
        <f t="shared" si="17"/>
        <v>64502264.710000001</v>
      </c>
      <c r="G99" s="7"/>
      <c r="H99" s="2"/>
      <c r="I99" s="74"/>
      <c r="J99" s="7"/>
      <c r="K99" s="74"/>
    </row>
    <row r="100" spans="1:12" ht="66.75" thickBot="1" x14ac:dyDescent="0.25">
      <c r="A100" s="22"/>
      <c r="B100" s="64"/>
      <c r="C100" s="39" t="s">
        <v>5</v>
      </c>
      <c r="D100" s="43">
        <f>478121004.88+71440</f>
        <v>478192444.88</v>
      </c>
      <c r="E100" s="43">
        <f>E53</f>
        <v>3205309</v>
      </c>
      <c r="F100" s="43">
        <f t="shared" si="17"/>
        <v>481397753.88</v>
      </c>
      <c r="G100" s="7"/>
      <c r="H100" s="2"/>
      <c r="I100" s="75"/>
      <c r="J100" s="12"/>
      <c r="K100" s="75"/>
    </row>
    <row r="101" spans="1:12" ht="43.15" customHeight="1" x14ac:dyDescent="0.2">
      <c r="A101" s="23"/>
      <c r="B101" s="23"/>
      <c r="C101" s="24"/>
      <c r="D101" s="7"/>
      <c r="E101" s="7"/>
      <c r="F101" s="7"/>
      <c r="G101" s="7"/>
      <c r="H101" s="2"/>
      <c r="J101" s="7"/>
      <c r="K101" s="75"/>
    </row>
    <row r="102" spans="1:12" ht="86.45" customHeight="1" x14ac:dyDescent="0.35">
      <c r="A102" s="94" t="s">
        <v>15</v>
      </c>
      <c r="B102" s="94"/>
      <c r="C102" s="94"/>
      <c r="D102" s="10"/>
      <c r="E102" s="53" t="s">
        <v>21</v>
      </c>
      <c r="F102" s="12"/>
      <c r="G102" s="12"/>
      <c r="H102" s="76"/>
      <c r="J102" s="30"/>
      <c r="K102" s="30"/>
      <c r="L102" s="30"/>
    </row>
    <row r="103" spans="1:12" ht="23.25" customHeight="1" x14ac:dyDescent="0.35">
      <c r="A103" s="15"/>
      <c r="B103" s="15"/>
      <c r="C103" s="13"/>
      <c r="D103" s="10"/>
      <c r="E103" s="14"/>
      <c r="F103" s="12"/>
      <c r="G103" s="12"/>
      <c r="H103" s="76"/>
      <c r="J103" s="30"/>
      <c r="K103" s="30"/>
      <c r="L103" s="30"/>
    </row>
    <row r="104" spans="1:12" ht="20.25" x14ac:dyDescent="0.3">
      <c r="A104" s="10"/>
      <c r="B104" s="10"/>
      <c r="E104" s="10"/>
      <c r="F104" s="5"/>
      <c r="G104" s="5"/>
      <c r="H104" s="2"/>
      <c r="J104" s="30"/>
      <c r="K104" s="30"/>
      <c r="L104" s="30"/>
    </row>
    <row r="105" spans="1:12" ht="18.75" x14ac:dyDescent="0.3">
      <c r="A105" s="8"/>
      <c r="B105" s="8"/>
      <c r="C105" s="9"/>
      <c r="D105" s="5"/>
      <c r="E105" s="5"/>
      <c r="F105" s="5"/>
      <c r="G105" s="5"/>
      <c r="H105" s="2"/>
    </row>
    <row r="106" spans="1:12" ht="18.75" x14ac:dyDescent="0.3">
      <c r="A106" s="8"/>
      <c r="B106" s="8"/>
      <c r="C106" s="9"/>
      <c r="D106" s="5"/>
      <c r="E106" s="25"/>
      <c r="F106" s="5"/>
      <c r="G106" s="5"/>
      <c r="H106" s="2"/>
    </row>
    <row r="107" spans="1:12" ht="18.75" x14ac:dyDescent="0.3">
      <c r="A107" s="8"/>
      <c r="B107" s="8"/>
      <c r="C107" s="9"/>
      <c r="D107" s="5"/>
      <c r="E107" s="5"/>
      <c r="F107" s="5"/>
      <c r="G107" s="5"/>
      <c r="H107" s="2"/>
      <c r="I107" s="32"/>
      <c r="J107" s="32"/>
      <c r="K107" s="32"/>
    </row>
    <row r="108" spans="1:12" ht="18.75" x14ac:dyDescent="0.3">
      <c r="A108" s="8"/>
      <c r="B108" s="8"/>
      <c r="C108" s="9"/>
      <c r="D108" s="5"/>
      <c r="E108" s="5"/>
      <c r="F108" s="5"/>
      <c r="G108" s="5"/>
      <c r="H108" s="2"/>
    </row>
    <row r="109" spans="1:12" ht="18.75" x14ac:dyDescent="0.3">
      <c r="A109" s="8"/>
      <c r="B109" s="8"/>
      <c r="C109" s="9"/>
      <c r="D109" s="5"/>
      <c r="E109" s="5"/>
      <c r="F109" s="5"/>
      <c r="G109" s="5"/>
      <c r="H109" s="2"/>
    </row>
    <row r="110" spans="1:12" ht="18.75" x14ac:dyDescent="0.3">
      <c r="A110" s="8"/>
      <c r="B110" s="8"/>
      <c r="C110" s="9"/>
      <c r="D110" s="5"/>
      <c r="E110" s="5"/>
      <c r="F110" s="5"/>
      <c r="G110" s="5"/>
      <c r="H110" s="2"/>
    </row>
    <row r="111" spans="1:12" ht="18.75" x14ac:dyDescent="0.3">
      <c r="A111" s="8"/>
      <c r="B111" s="8"/>
      <c r="C111" s="9"/>
      <c r="D111" s="5"/>
      <c r="E111" s="5"/>
      <c r="F111" s="5"/>
      <c r="G111" s="5"/>
      <c r="H111" s="2"/>
    </row>
    <row r="112" spans="1:12" ht="18.75" x14ac:dyDescent="0.3">
      <c r="A112" s="8"/>
      <c r="B112" s="8"/>
      <c r="C112" s="9"/>
      <c r="D112" s="5"/>
      <c r="E112" s="5"/>
      <c r="F112" s="5"/>
      <c r="G112" s="5"/>
      <c r="H112" s="2"/>
    </row>
    <row r="113" spans="1:8" ht="18.75" x14ac:dyDescent="0.3">
      <c r="A113" s="8"/>
      <c r="B113" s="8"/>
      <c r="C113" s="9"/>
      <c r="D113" s="5"/>
      <c r="E113" s="5"/>
      <c r="F113" s="5"/>
      <c r="G113" s="5"/>
      <c r="H113" s="2"/>
    </row>
    <row r="114" spans="1:8" ht="18.75" x14ac:dyDescent="0.3">
      <c r="A114" s="8"/>
      <c r="B114" s="8"/>
      <c r="C114" s="9"/>
      <c r="D114" s="5"/>
      <c r="E114" s="5"/>
      <c r="F114" s="5"/>
      <c r="G114" s="5"/>
      <c r="H114" s="2"/>
    </row>
    <row r="115" spans="1:8" ht="18.75" x14ac:dyDescent="0.3">
      <c r="A115" s="8"/>
      <c r="B115" s="8"/>
      <c r="C115" s="9"/>
      <c r="D115" s="5"/>
      <c r="E115" s="5"/>
      <c r="F115" s="5"/>
      <c r="G115" s="5"/>
      <c r="H115" s="2"/>
    </row>
    <row r="116" spans="1:8" x14ac:dyDescent="0.2">
      <c r="A116" s="3"/>
      <c r="B116" s="3"/>
      <c r="C116" s="2"/>
      <c r="H116" s="2"/>
    </row>
    <row r="117" spans="1:8" x14ac:dyDescent="0.2">
      <c r="A117" s="3"/>
      <c r="B117" s="3"/>
      <c r="C117" s="2"/>
      <c r="H117" s="2"/>
    </row>
    <row r="118" spans="1:8" x14ac:dyDescent="0.2">
      <c r="A118" s="3"/>
      <c r="B118" s="3"/>
      <c r="C118" s="2"/>
      <c r="H118" s="2"/>
    </row>
    <row r="119" spans="1:8" x14ac:dyDescent="0.2">
      <c r="A119" s="3"/>
      <c r="B119" s="3"/>
      <c r="C119" s="2"/>
      <c r="H119" s="2"/>
    </row>
    <row r="120" spans="1:8" x14ac:dyDescent="0.2">
      <c r="A120" s="3"/>
      <c r="B120" s="3"/>
      <c r="C120" s="2"/>
      <c r="H120" s="2"/>
    </row>
    <row r="121" spans="1:8" x14ac:dyDescent="0.2">
      <c r="A121" s="3"/>
      <c r="B121" s="3"/>
      <c r="C121" s="2"/>
      <c r="H121" s="2"/>
    </row>
    <row r="122" spans="1:8" x14ac:dyDescent="0.2">
      <c r="A122" s="3"/>
      <c r="B122" s="3"/>
      <c r="C122" s="2"/>
      <c r="H122" s="2"/>
    </row>
    <row r="123" spans="1:8" x14ac:dyDescent="0.2">
      <c r="A123" s="3"/>
      <c r="B123" s="3"/>
      <c r="C123" s="2"/>
      <c r="H123" s="2"/>
    </row>
    <row r="124" spans="1:8" x14ac:dyDescent="0.2">
      <c r="A124" s="3"/>
      <c r="B124" s="3"/>
      <c r="C124" s="2"/>
      <c r="H124" s="2"/>
    </row>
    <row r="125" spans="1:8" x14ac:dyDescent="0.2">
      <c r="A125" s="3"/>
      <c r="B125" s="3"/>
      <c r="C125" s="2"/>
      <c r="H125" s="2"/>
    </row>
    <row r="126" spans="1:8" x14ac:dyDescent="0.2">
      <c r="A126" s="3"/>
      <c r="B126" s="3"/>
      <c r="C126" s="2"/>
      <c r="H126" s="2"/>
    </row>
    <row r="127" spans="1:8" x14ac:dyDescent="0.2">
      <c r="A127" s="3"/>
      <c r="B127" s="3"/>
      <c r="C127" s="2"/>
      <c r="H127" s="2"/>
    </row>
    <row r="128" spans="1:8" x14ac:dyDescent="0.2">
      <c r="A128" s="3"/>
      <c r="B128" s="3"/>
      <c r="C128" s="2"/>
      <c r="H128" s="2"/>
    </row>
    <row r="129" spans="1:8" x14ac:dyDescent="0.2">
      <c r="A129" s="3"/>
      <c r="B129" s="3"/>
      <c r="C129" s="2"/>
      <c r="H129" s="2"/>
    </row>
    <row r="130" spans="1:8" x14ac:dyDescent="0.2">
      <c r="A130" s="3"/>
      <c r="B130" s="3"/>
      <c r="C130" s="2"/>
      <c r="H130" s="2"/>
    </row>
    <row r="131" spans="1:8" x14ac:dyDescent="0.2">
      <c r="A131" s="3"/>
      <c r="B131" s="3"/>
      <c r="C131" s="2"/>
      <c r="H131" s="2"/>
    </row>
    <row r="132" spans="1:8" x14ac:dyDescent="0.2">
      <c r="A132" s="3"/>
      <c r="B132" s="3"/>
      <c r="C132" s="2"/>
      <c r="H132" s="2"/>
    </row>
    <row r="133" spans="1:8" x14ac:dyDescent="0.2">
      <c r="A133" s="3"/>
      <c r="B133" s="3"/>
      <c r="C133" s="2"/>
      <c r="H133" s="2"/>
    </row>
    <row r="134" spans="1:8" x14ac:dyDescent="0.2">
      <c r="A134" s="3"/>
      <c r="B134" s="3"/>
      <c r="C134" s="2"/>
      <c r="H134" s="2"/>
    </row>
    <row r="135" spans="1:8" x14ac:dyDescent="0.2">
      <c r="A135" s="3"/>
      <c r="B135" s="3"/>
      <c r="C135" s="2"/>
      <c r="H135" s="2"/>
    </row>
    <row r="136" spans="1:8" x14ac:dyDescent="0.2">
      <c r="A136" s="3"/>
      <c r="B136" s="3"/>
      <c r="C136" s="2"/>
      <c r="H136" s="2"/>
    </row>
    <row r="137" spans="1:8" x14ac:dyDescent="0.2">
      <c r="A137" s="3"/>
      <c r="B137" s="3"/>
      <c r="C137" s="2"/>
      <c r="H137" s="2"/>
    </row>
    <row r="138" spans="1:8" x14ac:dyDescent="0.2">
      <c r="A138" s="3"/>
      <c r="B138" s="3"/>
      <c r="C138" s="2"/>
      <c r="H138" s="2"/>
    </row>
    <row r="139" spans="1:8" x14ac:dyDescent="0.2">
      <c r="A139" s="3"/>
      <c r="B139" s="3"/>
      <c r="C139" s="2"/>
      <c r="H139" s="2"/>
    </row>
    <row r="140" spans="1:8" x14ac:dyDescent="0.2">
      <c r="A140" s="3"/>
      <c r="B140" s="3"/>
      <c r="C140" s="2"/>
      <c r="H140" s="2"/>
    </row>
    <row r="141" spans="1:8" x14ac:dyDescent="0.2">
      <c r="A141" s="3"/>
      <c r="B141" s="3"/>
      <c r="C141" s="2"/>
      <c r="H141" s="2"/>
    </row>
    <row r="142" spans="1:8" x14ac:dyDescent="0.2">
      <c r="A142" s="3"/>
      <c r="B142" s="3"/>
      <c r="C142" s="2"/>
      <c r="H142" s="2"/>
    </row>
    <row r="143" spans="1:8" x14ac:dyDescent="0.2">
      <c r="A143" s="3"/>
      <c r="B143" s="3"/>
      <c r="C143" s="2"/>
      <c r="H143" s="2"/>
    </row>
    <row r="144" spans="1:8" x14ac:dyDescent="0.2">
      <c r="A144" s="3"/>
      <c r="B144" s="3"/>
      <c r="C144" s="2"/>
      <c r="H144" s="2"/>
    </row>
    <row r="145" spans="1:8" x14ac:dyDescent="0.2">
      <c r="A145" s="3"/>
      <c r="B145" s="3"/>
      <c r="C145" s="2"/>
      <c r="H145" s="2"/>
    </row>
    <row r="146" spans="1:8" x14ac:dyDescent="0.2">
      <c r="A146" s="3"/>
      <c r="B146" s="3"/>
      <c r="C146" s="2"/>
    </row>
    <row r="147" spans="1:8" x14ac:dyDescent="0.2">
      <c r="A147" s="3"/>
      <c r="B147" s="3"/>
      <c r="C147" s="2"/>
    </row>
    <row r="148" spans="1:8" x14ac:dyDescent="0.2">
      <c r="A148" s="3"/>
      <c r="B148" s="3"/>
      <c r="C148" s="2"/>
    </row>
    <row r="149" spans="1:8" x14ac:dyDescent="0.2">
      <c r="A149" s="3"/>
      <c r="B149" s="3"/>
      <c r="C149" s="2"/>
    </row>
    <row r="150" spans="1:8" x14ac:dyDescent="0.2">
      <c r="A150" s="3"/>
      <c r="B150" s="3"/>
      <c r="C150" s="2"/>
    </row>
    <row r="151" spans="1:8" x14ac:dyDescent="0.2">
      <c r="A151" s="3"/>
      <c r="B151" s="3"/>
      <c r="C151" s="2"/>
    </row>
    <row r="152" spans="1:8" x14ac:dyDescent="0.2">
      <c r="A152" s="3"/>
      <c r="B152" s="3"/>
      <c r="C152" s="2"/>
    </row>
    <row r="153" spans="1:8" x14ac:dyDescent="0.2">
      <c r="A153" s="3"/>
      <c r="B153" s="3"/>
      <c r="C153" s="2"/>
    </row>
    <row r="154" spans="1:8" x14ac:dyDescent="0.2">
      <c r="A154" s="3"/>
      <c r="B154" s="3"/>
      <c r="C154" s="2"/>
    </row>
    <row r="155" spans="1:8" x14ac:dyDescent="0.2">
      <c r="A155" s="3"/>
      <c r="B155" s="3"/>
      <c r="C155" s="2"/>
    </row>
    <row r="156" spans="1:8" x14ac:dyDescent="0.2">
      <c r="A156" s="3"/>
      <c r="B156" s="3"/>
      <c r="C156" s="2"/>
    </row>
    <row r="157" spans="1:8" x14ac:dyDescent="0.2">
      <c r="A157" s="3"/>
      <c r="B157" s="3"/>
      <c r="C157" s="2"/>
    </row>
    <row r="158" spans="1:8" x14ac:dyDescent="0.2">
      <c r="A158" s="3"/>
      <c r="B158" s="3"/>
      <c r="C158" s="2"/>
    </row>
    <row r="159" spans="1:8" x14ac:dyDescent="0.2">
      <c r="A159" s="3"/>
      <c r="B159" s="3"/>
      <c r="C159" s="2"/>
    </row>
    <row r="160" spans="1:8" x14ac:dyDescent="0.2">
      <c r="A160" s="3"/>
      <c r="B160" s="3"/>
      <c r="C160" s="2"/>
    </row>
    <row r="161" spans="1:3" x14ac:dyDescent="0.2">
      <c r="A161" s="3"/>
      <c r="B161" s="3"/>
      <c r="C161" s="2"/>
    </row>
    <row r="162" spans="1:3" x14ac:dyDescent="0.2">
      <c r="A162" s="3"/>
      <c r="B162" s="3"/>
      <c r="C162" s="2"/>
    </row>
    <row r="163" spans="1:3" x14ac:dyDescent="0.2">
      <c r="A163" s="3"/>
      <c r="B163" s="3"/>
      <c r="C163" s="2"/>
    </row>
    <row r="164" spans="1:3" x14ac:dyDescent="0.2">
      <c r="A164" s="3"/>
      <c r="B164" s="3"/>
      <c r="C164" s="2"/>
    </row>
    <row r="165" spans="1:3" x14ac:dyDescent="0.2">
      <c r="A165" s="3"/>
      <c r="B165" s="3"/>
      <c r="C165" s="2"/>
    </row>
    <row r="166" spans="1:3" x14ac:dyDescent="0.2">
      <c r="A166" s="3"/>
      <c r="B166" s="3"/>
      <c r="C166" s="2"/>
    </row>
    <row r="167" spans="1:3" x14ac:dyDescent="0.2">
      <c r="A167" s="3"/>
      <c r="B167" s="3"/>
      <c r="C167" s="2"/>
    </row>
    <row r="168" spans="1:3" x14ac:dyDescent="0.2">
      <c r="A168" s="3"/>
      <c r="B168" s="3"/>
      <c r="C168" s="2"/>
    </row>
    <row r="169" spans="1:3" x14ac:dyDescent="0.2">
      <c r="A169" s="3"/>
      <c r="B169" s="3"/>
      <c r="C169" s="2"/>
    </row>
    <row r="170" spans="1:3" x14ac:dyDescent="0.2">
      <c r="A170" s="3"/>
      <c r="B170" s="3"/>
      <c r="C170" s="2"/>
    </row>
    <row r="171" spans="1:3" x14ac:dyDescent="0.2">
      <c r="A171" s="3"/>
      <c r="B171" s="3"/>
      <c r="C171" s="2"/>
    </row>
    <row r="172" spans="1:3" x14ac:dyDescent="0.2">
      <c r="A172" s="3"/>
      <c r="B172" s="3"/>
      <c r="C172" s="2"/>
    </row>
    <row r="173" spans="1:3" x14ac:dyDescent="0.2">
      <c r="A173" s="3"/>
      <c r="B173" s="3"/>
      <c r="C173" s="2"/>
    </row>
    <row r="174" spans="1:3" x14ac:dyDescent="0.2">
      <c r="A174" s="3"/>
      <c r="B174" s="3"/>
      <c r="C174" s="2"/>
    </row>
    <row r="175" spans="1:3" x14ac:dyDescent="0.2">
      <c r="A175" s="3"/>
      <c r="B175" s="3"/>
      <c r="C175" s="2"/>
    </row>
    <row r="176" spans="1:3" x14ac:dyDescent="0.2">
      <c r="A176" s="3"/>
      <c r="B176" s="3"/>
      <c r="C176" s="2"/>
    </row>
    <row r="177" spans="1:3" x14ac:dyDescent="0.2">
      <c r="A177" s="3"/>
      <c r="B177" s="3"/>
      <c r="C177" s="2"/>
    </row>
    <row r="178" spans="1:3" x14ac:dyDescent="0.2">
      <c r="A178" s="3"/>
      <c r="B178" s="3"/>
      <c r="C178" s="2"/>
    </row>
    <row r="179" spans="1:3" x14ac:dyDescent="0.2">
      <c r="A179" s="3"/>
      <c r="B179" s="3"/>
      <c r="C179" s="2"/>
    </row>
    <row r="180" spans="1:3" x14ac:dyDescent="0.2">
      <c r="A180" s="3"/>
      <c r="B180" s="3"/>
    </row>
    <row r="181" spans="1:3" x14ac:dyDescent="0.2">
      <c r="A181" s="3"/>
      <c r="B181" s="3"/>
    </row>
    <row r="182" spans="1:3" x14ac:dyDescent="0.2">
      <c r="A182" s="3"/>
      <c r="B182" s="3"/>
    </row>
    <row r="183" spans="1:3" x14ac:dyDescent="0.2">
      <c r="A183" s="3"/>
      <c r="B183" s="3"/>
    </row>
    <row r="184" spans="1:3" x14ac:dyDescent="0.2">
      <c r="A184" s="3"/>
      <c r="B184" s="3"/>
    </row>
    <row r="185" spans="1:3" x14ac:dyDescent="0.2">
      <c r="A185" s="3"/>
      <c r="B185" s="3"/>
    </row>
    <row r="186" spans="1:3" x14ac:dyDescent="0.2">
      <c r="A186" s="3"/>
      <c r="B186" s="3"/>
    </row>
    <row r="187" spans="1:3" x14ac:dyDescent="0.2">
      <c r="A187" s="3"/>
      <c r="B187" s="3"/>
    </row>
    <row r="188" spans="1:3" x14ac:dyDescent="0.2">
      <c r="A188" s="3"/>
      <c r="B188" s="3"/>
    </row>
    <row r="189" spans="1:3" x14ac:dyDescent="0.2">
      <c r="A189" s="3"/>
      <c r="B189" s="3"/>
    </row>
    <row r="190" spans="1:3" x14ac:dyDescent="0.2">
      <c r="A190" s="3"/>
      <c r="B190" s="3"/>
    </row>
    <row r="191" spans="1:3" x14ac:dyDescent="0.2">
      <c r="A191" s="3"/>
      <c r="B191" s="3"/>
    </row>
    <row r="192" spans="1:3" x14ac:dyDescent="0.2">
      <c r="A192" s="3"/>
      <c r="B192" s="3"/>
    </row>
    <row r="193" spans="1:2" x14ac:dyDescent="0.2">
      <c r="A193" s="3"/>
      <c r="B193" s="3"/>
    </row>
    <row r="194" spans="1:2" x14ac:dyDescent="0.2">
      <c r="A194" s="3"/>
      <c r="B194" s="3"/>
    </row>
    <row r="195" spans="1:2" x14ac:dyDescent="0.2">
      <c r="A195" s="3"/>
      <c r="B195" s="3"/>
    </row>
    <row r="196" spans="1:2" x14ac:dyDescent="0.2">
      <c r="A196" s="3"/>
      <c r="B196" s="3"/>
    </row>
    <row r="197" spans="1:2" x14ac:dyDescent="0.2">
      <c r="A197" s="3"/>
      <c r="B197" s="3"/>
    </row>
    <row r="198" spans="1:2" x14ac:dyDescent="0.2">
      <c r="A198" s="3"/>
      <c r="B198" s="3"/>
    </row>
    <row r="199" spans="1:2" x14ac:dyDescent="0.2">
      <c r="A199" s="3"/>
      <c r="B199" s="3"/>
    </row>
    <row r="200" spans="1:2" x14ac:dyDescent="0.2">
      <c r="A200" s="3"/>
      <c r="B200" s="3"/>
    </row>
    <row r="201" spans="1:2" x14ac:dyDescent="0.2">
      <c r="A201" s="3"/>
      <c r="B201" s="3"/>
    </row>
    <row r="202" spans="1:2" x14ac:dyDescent="0.2">
      <c r="A202" s="3"/>
      <c r="B202" s="3"/>
    </row>
    <row r="203" spans="1:2" x14ac:dyDescent="0.2">
      <c r="A203" s="3"/>
      <c r="B203" s="3"/>
    </row>
    <row r="204" spans="1:2" x14ac:dyDescent="0.2">
      <c r="A204" s="3"/>
      <c r="B204" s="3"/>
    </row>
    <row r="205" spans="1:2" x14ac:dyDescent="0.2">
      <c r="A205" s="3"/>
      <c r="B205" s="3"/>
    </row>
    <row r="206" spans="1:2" x14ac:dyDescent="0.2">
      <c r="A206" s="3"/>
      <c r="B206" s="3"/>
    </row>
    <row r="207" spans="1:2" x14ac:dyDescent="0.2">
      <c r="A207" s="3"/>
      <c r="B207" s="3"/>
    </row>
    <row r="208" spans="1:2" x14ac:dyDescent="0.2">
      <c r="A208" s="3"/>
      <c r="B208" s="3"/>
    </row>
    <row r="209" spans="1:2" x14ac:dyDescent="0.2">
      <c r="A209" s="3"/>
      <c r="B209" s="3"/>
    </row>
    <row r="210" spans="1:2" x14ac:dyDescent="0.2">
      <c r="A210" s="3"/>
      <c r="B210" s="3"/>
    </row>
    <row r="211" spans="1:2" x14ac:dyDescent="0.2">
      <c r="A211" s="3"/>
      <c r="B211" s="3"/>
    </row>
    <row r="212" spans="1:2" x14ac:dyDescent="0.2">
      <c r="A212" s="3"/>
      <c r="B212" s="3"/>
    </row>
    <row r="213" spans="1:2" x14ac:dyDescent="0.2">
      <c r="A213" s="3"/>
      <c r="B213" s="3"/>
    </row>
    <row r="214" spans="1:2" x14ac:dyDescent="0.2">
      <c r="A214" s="3"/>
      <c r="B214" s="3"/>
    </row>
    <row r="215" spans="1:2" x14ac:dyDescent="0.2">
      <c r="A215" s="3"/>
      <c r="B215" s="3"/>
    </row>
    <row r="216" spans="1:2" x14ac:dyDescent="0.2">
      <c r="A216" s="3"/>
      <c r="B216" s="3"/>
    </row>
  </sheetData>
  <mergeCells count="8">
    <mergeCell ref="A102:C102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10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2018-06-12T06:23:40Z</cp:lastPrinted>
  <dcterms:created xsi:type="dcterms:W3CDTF">2005-04-08T06:14:05Z</dcterms:created>
  <dcterms:modified xsi:type="dcterms:W3CDTF">2018-06-19T07:26:51Z</dcterms:modified>
</cp:coreProperties>
</file>