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20" windowWidth="11340" windowHeight="35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додаток!$A$1:$F$114</definedName>
  </definedNames>
  <calcPr calcId="145621"/>
</workbook>
</file>

<file path=xl/calcChain.xml><?xml version="1.0" encoding="utf-8"?>
<calcChain xmlns="http://schemas.openxmlformats.org/spreadsheetml/2006/main">
  <c r="E94" i="4" l="1"/>
  <c r="E93" i="4" s="1"/>
  <c r="E92" i="4" s="1"/>
  <c r="E95" i="4"/>
  <c r="F95" i="4" s="1"/>
  <c r="E90" i="4"/>
  <c r="E91" i="4"/>
  <c r="E85" i="4"/>
  <c r="F86" i="4"/>
  <c r="E82" i="4"/>
  <c r="F83" i="4"/>
  <c r="D93" i="4"/>
  <c r="D92" i="4" s="1"/>
  <c r="D94" i="4"/>
  <c r="F94" i="4"/>
  <c r="F93" i="4" l="1"/>
  <c r="F92" i="4"/>
  <c r="F101" i="4" l="1"/>
  <c r="F105" i="4"/>
  <c r="E104" i="4"/>
  <c r="E103" i="4" s="1"/>
  <c r="E100" i="4"/>
  <c r="E98" i="4" s="1"/>
  <c r="D102" i="4"/>
  <c r="F104" i="4"/>
  <c r="E102" i="4" l="1"/>
  <c r="F103" i="4"/>
  <c r="F102" i="4"/>
  <c r="E81" i="4" l="1"/>
  <c r="F81" i="4"/>
  <c r="F82" i="4"/>
  <c r="E26" i="4"/>
  <c r="F27" i="4"/>
  <c r="F26" i="4"/>
  <c r="F23" i="4"/>
  <c r="E24" i="4" l="1"/>
  <c r="E22" i="4" s="1"/>
  <c r="E25" i="4"/>
  <c r="E46" i="4" l="1"/>
  <c r="E47" i="4"/>
  <c r="E45" i="4" s="1"/>
  <c r="D46" i="4"/>
  <c r="F46" i="4" s="1"/>
  <c r="F47" i="4"/>
  <c r="D44" i="4"/>
  <c r="F45" i="4" l="1"/>
  <c r="E44" i="4"/>
  <c r="F44" i="4"/>
  <c r="E67" i="4" l="1"/>
  <c r="E53" i="4"/>
  <c r="D61" i="4"/>
  <c r="F61" i="4" s="1"/>
  <c r="D60" i="4"/>
  <c r="D59" i="4"/>
  <c r="D58" i="4"/>
  <c r="D57" i="4"/>
  <c r="D56" i="4"/>
  <c r="D55" i="4"/>
  <c r="D53" i="4" s="1"/>
  <c r="F53" i="4" s="1"/>
  <c r="E62" i="4"/>
  <c r="D70" i="4"/>
  <c r="D68" i="4"/>
  <c r="D67" i="4"/>
  <c r="D66" i="4"/>
  <c r="D64" i="4"/>
  <c r="D62" i="4" s="1"/>
  <c r="F70" i="4"/>
  <c r="F69" i="4"/>
  <c r="F68" i="4"/>
  <c r="F67" i="4"/>
  <c r="F66" i="4"/>
  <c r="F65" i="4"/>
  <c r="F64" i="4"/>
  <c r="D71" i="4"/>
  <c r="F60" i="4"/>
  <c r="F59" i="4"/>
  <c r="F58" i="4"/>
  <c r="F57" i="4"/>
  <c r="F56" i="4"/>
  <c r="F55" i="4"/>
  <c r="D51" i="4"/>
  <c r="F62" i="4" l="1"/>
  <c r="E52" i="4"/>
  <c r="E51" i="4" s="1"/>
  <c r="E108" i="4" s="1"/>
  <c r="F51" i="4"/>
  <c r="F52" i="4"/>
  <c r="D22" i="4" l="1"/>
  <c r="E75" i="4" l="1"/>
  <c r="F75" i="4" s="1"/>
  <c r="E76" i="4"/>
  <c r="F76" i="4" s="1"/>
  <c r="E18" i="4"/>
  <c r="F20" i="4"/>
  <c r="F77" i="4"/>
  <c r="E74" i="4" l="1"/>
  <c r="F74" i="4" s="1"/>
  <c r="D24" i="4"/>
  <c r="F25" i="4"/>
  <c r="E84" i="4"/>
  <c r="E88" i="4"/>
  <c r="E80" i="4" s="1"/>
  <c r="F91" i="4"/>
  <c r="E50" i="4"/>
  <c r="E49" i="4" s="1"/>
  <c r="D48" i="4"/>
  <c r="E73" i="4" l="1"/>
  <c r="F73" i="4" s="1"/>
  <c r="E89" i="4"/>
  <c r="E87" i="4" s="1"/>
  <c r="E79" i="4" s="1"/>
  <c r="F24" i="4"/>
  <c r="F49" i="4"/>
  <c r="E48" i="4"/>
  <c r="F48" i="4" s="1"/>
  <c r="F50" i="4"/>
  <c r="F18" i="4"/>
  <c r="F19" i="4"/>
  <c r="E34" i="4"/>
  <c r="E17" i="4" l="1"/>
  <c r="F36" i="4"/>
  <c r="D33" i="4"/>
  <c r="F35" i="4"/>
  <c r="F37" i="4"/>
  <c r="F34" i="4"/>
  <c r="D32" i="4"/>
  <c r="F17" i="4" l="1"/>
  <c r="E33" i="4"/>
  <c r="F33" i="4" l="1"/>
  <c r="E32" i="4"/>
  <c r="F32" i="4" s="1"/>
  <c r="D85" i="4" l="1"/>
  <c r="D84" i="4"/>
  <c r="D80" i="4"/>
  <c r="D79" i="4"/>
  <c r="D78" i="4" s="1"/>
  <c r="E72" i="4" l="1"/>
  <c r="E99" i="4"/>
  <c r="E97" i="4" s="1"/>
  <c r="D99" i="4"/>
  <c r="E42" i="4"/>
  <c r="D42" i="4"/>
  <c r="E40" i="4"/>
  <c r="E39" i="4" s="1"/>
  <c r="E38" i="4" s="1"/>
  <c r="F38" i="4" s="1"/>
  <c r="D40" i="4"/>
  <c r="F41" i="4"/>
  <c r="F42" i="4" l="1"/>
  <c r="D30" i="4"/>
  <c r="E30" i="4"/>
  <c r="E29" i="4" s="1"/>
  <c r="F31" i="4"/>
  <c r="D28" i="4"/>
  <c r="D112" i="4"/>
  <c r="D72" i="4"/>
  <c r="D16" i="4"/>
  <c r="E28" i="4" l="1"/>
  <c r="F29" i="4"/>
  <c r="F28" i="4"/>
  <c r="F30" i="4"/>
  <c r="F43" i="4" l="1"/>
  <c r="F40" i="4"/>
  <c r="F39" i="4" l="1"/>
  <c r="E21" i="4" l="1"/>
  <c r="E16" i="4" s="1"/>
  <c r="D21" i="4"/>
  <c r="F21" i="4" l="1"/>
  <c r="F22" i="4"/>
  <c r="D109" i="4" l="1"/>
  <c r="D11" i="4" l="1"/>
  <c r="F15" i="4"/>
  <c r="E14" i="4"/>
  <c r="F14" i="4" s="1"/>
  <c r="E13" i="4" l="1"/>
  <c r="E12" i="4" s="1"/>
  <c r="E11" i="4" s="1"/>
  <c r="E10" i="4" s="1"/>
  <c r="F10" i="4" s="1"/>
  <c r="F12" i="4" l="1"/>
  <c r="F13" i="4"/>
  <c r="F11" i="4"/>
  <c r="F85" i="4" l="1"/>
  <c r="F90" i="4"/>
  <c r="F88" i="4"/>
  <c r="F87" i="4"/>
  <c r="F89" i="4" l="1"/>
  <c r="F84" i="4"/>
  <c r="E78" i="4"/>
  <c r="F79" i="4"/>
  <c r="F78" i="4" l="1"/>
  <c r="F100" i="4" l="1"/>
  <c r="F98" i="4"/>
  <c r="D96" i="4"/>
  <c r="F99" i="4" l="1"/>
  <c r="F97" i="4"/>
  <c r="E96" i="4" l="1"/>
  <c r="E71" i="4" s="1"/>
  <c r="F71" i="4" s="1"/>
  <c r="F96" i="4" l="1"/>
  <c r="E112" i="4"/>
  <c r="E109" i="4" s="1"/>
  <c r="F80" i="4"/>
  <c r="E110" i="4" l="1"/>
  <c r="D107" i="4" l="1"/>
  <c r="D110" i="4"/>
  <c r="F111" i="4"/>
  <c r="D106" i="4"/>
  <c r="F112" i="4"/>
  <c r="F109" i="4"/>
  <c r="F110" i="4" l="1"/>
  <c r="F72" i="4" l="1"/>
  <c r="F16" i="4" l="1"/>
  <c r="E106" i="4" l="1"/>
  <c r="F106" i="4" s="1"/>
  <c r="E107" i="4" l="1"/>
  <c r="F107" i="4" s="1"/>
  <c r="F108" i="4"/>
</calcChain>
</file>

<file path=xl/sharedStrings.xml><?xml version="1.0" encoding="utf-8"?>
<sst xmlns="http://schemas.openxmlformats.org/spreadsheetml/2006/main" count="195" uniqueCount="129">
  <si>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</si>
  <si>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</si>
  <si>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</si>
  <si>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</si>
  <si>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</si>
  <si>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</si>
  <si>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</si>
  <si>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</si>
  <si>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</si>
  <si>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</si>
  <si>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</si>
  <si>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</si>
  <si>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</si>
  <si>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</si>
  <si>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</si>
  <si>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</si>
  <si>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</si>
  <si>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</si>
  <si>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</si>
  <si>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</si>
  <si>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0700000</t>
  </si>
  <si>
    <t>0710000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</si>
  <si>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</si>
  <si>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</si>
  <si>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</si>
  <si>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</si>
  <si>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</si>
  <si>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</si>
  <si>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</si>
  <si>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</si>
  <si>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</si>
  <si>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</si>
  <si>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</si>
  <si>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</si>
  <si>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Доходи загального фонду, разом:</t>
  </si>
  <si>
    <t>40000000</t>
  </si>
  <si>
    <t>Офіційні трансферти (розшифровуються за видами трансфертів та бюджетів)</t>
  </si>
  <si>
    <t>41000000</t>
  </si>
  <si>
    <t xml:space="preserve">Від органів державного управління </t>
  </si>
  <si>
    <t>41050000</t>
  </si>
  <si>
    <t>Субвенції з місцевих бюджетів іншим бюджетам</t>
  </si>
  <si>
    <t>41053900</t>
  </si>
  <si>
    <t>Інші субвенції  з місцевого бюджету, у тому числі: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</si>
  <si>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</si>
  <si>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</si>
  <si>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</si>
  <si>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Управління благоустрою та житлової політики виконкому Криворізької міської ради</t>
  </si>
  <si>
    <t>1200000</t>
  </si>
  <si>
    <t>1210000</t>
  </si>
  <si>
    <t xml:space="preserve"> - на проведення досліджень та надання медичної допомоги мешканцям Карпівської сільської ради Широківського району Дніпропетровської області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</si>
  <si>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</si>
  <si>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</si>
  <si>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0712111</t>
  </si>
  <si>
    <t>2110</t>
  </si>
  <si>
    <t>2111</t>
  </si>
  <si>
    <t>1216030</t>
  </si>
  <si>
    <t>6030</t>
  </si>
  <si>
    <t>Організація благоустрою населених пунктів</t>
  </si>
  <si>
    <t>1216090</t>
  </si>
  <si>
    <t>6090</t>
  </si>
  <si>
    <t>Інша діяльність у сфері житлово-комунального господарства</t>
  </si>
  <si>
    <t>1217410</t>
  </si>
  <si>
    <t>7410</t>
  </si>
  <si>
    <t>1217413</t>
  </si>
  <si>
    <t>7413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</si>
  <si>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</si>
  <si>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</si>
  <si>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</si>
  <si>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>Комітет у справах сім'ї і молоді виконкому Криворізької  міської ради</t>
  </si>
  <si>
    <t>1100000</t>
  </si>
  <si>
    <t>1110000</t>
  </si>
  <si>
    <t>Інші заклади та заходи</t>
  </si>
  <si>
    <t>1113240</t>
  </si>
  <si>
    <t>3240</t>
  </si>
  <si>
    <t>Забезпечення діяльності інших закладів у сфері соціального захисту і соціального забезпечення</t>
  </si>
  <si>
    <t>1113241</t>
  </si>
  <si>
    <t>3241</t>
  </si>
  <si>
    <t>з них оплата праці</t>
  </si>
  <si>
    <t xml:space="preserve">комунальні послуги та енергоносії </t>
  </si>
  <si>
    <t>Виконавчий комітет Криворізької міської ради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</si>
  <si>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</si>
  <si>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</si>
  <si>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</si>
  <si>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</si>
  <si>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</si>
  <si>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3400000</t>
  </si>
  <si>
    <t>3410000</t>
  </si>
  <si>
    <t>Департамент адміністративних послуг виконкому Криворізької міської ради</t>
  </si>
  <si>
    <t>Інша діяльність у сфері державного управління</t>
  </si>
  <si>
    <t>0180</t>
  </si>
  <si>
    <t>3410180</t>
  </si>
  <si>
    <t xml:space="preserve">з них комунальні послуги та енергоносії 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</si>
  <si>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</si>
  <si>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</si>
  <si>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0219800</t>
  </si>
  <si>
    <t>0712110</t>
  </si>
  <si>
    <t>Фінансове управління виконкому Криворізької міської ради</t>
  </si>
  <si>
    <t>Інші дотації з місцевого бюджету</t>
  </si>
  <si>
    <t>у тому числі за бюджетами районих у місті рад</t>
  </si>
  <si>
    <t>Металургійної</t>
  </si>
  <si>
    <t>Довгинцівської</t>
  </si>
  <si>
    <t>Покровської</t>
  </si>
  <si>
    <t>Інгулецької</t>
  </si>
  <si>
    <t>Саксаганської</t>
  </si>
  <si>
    <t>Тернівської</t>
  </si>
  <si>
    <t>Центрально-Міської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</si>
  <si>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</si>
  <si>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9570</t>
  </si>
  <si>
    <t>3719570</t>
  </si>
  <si>
    <t xml:space="preserve">Відділ транспорту і зв'язку виконкому Криворізької міської ради </t>
  </si>
  <si>
    <t>1900000</t>
  </si>
  <si>
    <t>1910000</t>
  </si>
  <si>
    <t>7420</t>
  </si>
  <si>
    <t>7426</t>
  </si>
  <si>
    <t>1917426</t>
  </si>
  <si>
    <t>1917420</t>
  </si>
  <si>
    <t>Забезпечення надання послуг з перевезення пасажирів електротранс-портом</t>
  </si>
  <si>
    <t>Інші заходи у сфері електротранспор-ту</t>
  </si>
  <si>
    <t>0611010</t>
  </si>
  <si>
    <t>1010</t>
  </si>
  <si>
    <t>Надання дошкільної освіти</t>
  </si>
  <si>
    <t>1217363</t>
  </si>
  <si>
    <t>7363</t>
  </si>
  <si>
    <t>Виконання інвестиційних проектів</t>
  </si>
  <si>
    <t>1217360</t>
  </si>
  <si>
    <t>Виконання інвестиційних проектів в рамках здійснення заходів щодо соціально-економічного розвитку окремих територій</t>
  </si>
  <si>
    <t>0617360</t>
  </si>
  <si>
    <t>0617363</t>
  </si>
  <si>
    <t xml:space="preserve">            10.05.2018 №216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</si>
</sst>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i/>
      <sz val="14"/>
      <name val="Times New Roman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zoomScale="87" zoomScaleNormal="87" zoomScaleSheetLayoutView="89" workbookViewId="0">
      <selection activeCell="G4" sqref="G4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52" t="s">
        <v>25</v>
      </c>
      <c r="E1" s="51"/>
      <c r="F1" s="33"/>
      <c r="G1" s="20"/>
    </row>
    <row r="2" spans="1:8" ht="24.75" customHeight="1" x14ac:dyDescent="0.65">
      <c r="A2" s="5"/>
      <c r="B2" s="5"/>
      <c r="C2" s="5"/>
      <c r="D2" s="52" t="s">
        <v>13</v>
      </c>
      <c r="E2" s="35"/>
      <c r="F2" s="34"/>
      <c r="G2" s="21"/>
    </row>
    <row r="3" spans="1:8" ht="18.75" customHeight="1" x14ac:dyDescent="0.3">
      <c r="A3" s="5"/>
      <c r="B3" s="5"/>
      <c r="C3" s="5"/>
      <c r="D3" s="20" t="s">
        <v>128</v>
      </c>
      <c r="E3" s="20"/>
      <c r="F3" s="21"/>
      <c r="G3" s="21"/>
    </row>
    <row r="4" spans="1:8" ht="26.25" customHeight="1" x14ac:dyDescent="0.25">
      <c r="A4" s="102" t="s">
        <v>17</v>
      </c>
      <c r="B4" s="102"/>
      <c r="C4" s="103"/>
      <c r="D4" s="103"/>
      <c r="E4" s="103"/>
      <c r="F4" s="103"/>
      <c r="G4" s="17"/>
      <c r="H4" s="1"/>
    </row>
    <row r="5" spans="1:8" ht="9.75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6" t="s">
        <v>11</v>
      </c>
      <c r="B7" s="106" t="s">
        <v>15</v>
      </c>
      <c r="C7" s="104" t="s">
        <v>1</v>
      </c>
      <c r="D7" s="104" t="s">
        <v>18</v>
      </c>
      <c r="E7" s="104" t="s">
        <v>3</v>
      </c>
      <c r="F7" s="104" t="s">
        <v>19</v>
      </c>
      <c r="G7" s="31"/>
    </row>
    <row r="8" spans="1:8" ht="66" customHeight="1" thickBot="1" x14ac:dyDescent="0.25">
      <c r="A8" s="107" t="s">
        <v>2</v>
      </c>
      <c r="B8" s="107"/>
      <c r="C8" s="105"/>
      <c r="D8" s="105"/>
      <c r="E8" s="105"/>
      <c r="F8" s="105"/>
      <c r="G8" s="31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 x14ac:dyDescent="0.25">
      <c r="A10" s="49"/>
      <c r="B10" s="49"/>
      <c r="C10" s="83" t="s">
        <v>34</v>
      </c>
      <c r="D10" s="49">
        <v>6881843135</v>
      </c>
      <c r="E10" s="42">
        <f>E11</f>
        <v>20000</v>
      </c>
      <c r="F10" s="49">
        <f t="shared" ref="F10:F15" si="0">D10+E10</f>
        <v>6881863135</v>
      </c>
      <c r="G10" s="31"/>
    </row>
    <row r="11" spans="1:8" ht="52.15" customHeight="1" x14ac:dyDescent="0.2">
      <c r="A11" s="84"/>
      <c r="B11" s="84" t="s">
        <v>35</v>
      </c>
      <c r="C11" s="48" t="s">
        <v>36</v>
      </c>
      <c r="D11" s="29">
        <f>D12</f>
        <v>3188819468</v>
      </c>
      <c r="E11" s="29">
        <f>E12</f>
        <v>20000</v>
      </c>
      <c r="F11" s="29">
        <f t="shared" si="0"/>
        <v>3188839468</v>
      </c>
      <c r="G11" s="31"/>
    </row>
    <row r="12" spans="1:8" ht="27.6" customHeight="1" x14ac:dyDescent="0.2">
      <c r="A12" s="84"/>
      <c r="B12" s="84" t="s">
        <v>37</v>
      </c>
      <c r="C12" s="48" t="s">
        <v>38</v>
      </c>
      <c r="D12" s="29">
        <v>3188819468</v>
      </c>
      <c r="E12" s="29">
        <f>E13</f>
        <v>20000</v>
      </c>
      <c r="F12" s="29">
        <f t="shared" si="0"/>
        <v>3188839468</v>
      </c>
      <c r="G12" s="31"/>
    </row>
    <row r="13" spans="1:8" ht="37.9" customHeight="1" x14ac:dyDescent="0.2">
      <c r="A13" s="85"/>
      <c r="B13" s="65" t="s">
        <v>39</v>
      </c>
      <c r="C13" s="85" t="s">
        <v>40</v>
      </c>
      <c r="D13" s="86">
        <v>2043047668</v>
      </c>
      <c r="E13" s="87">
        <f>E14</f>
        <v>20000</v>
      </c>
      <c r="F13" s="46">
        <f t="shared" si="0"/>
        <v>2043067668</v>
      </c>
      <c r="G13" s="31"/>
    </row>
    <row r="14" spans="1:8" ht="36" customHeight="1" x14ac:dyDescent="0.2">
      <c r="A14" s="85"/>
      <c r="B14" s="65" t="s">
        <v>41</v>
      </c>
      <c r="C14" s="85" t="s">
        <v>42</v>
      </c>
      <c r="D14" s="86">
        <v>14262000</v>
      </c>
      <c r="E14" s="87">
        <f>E15</f>
        <v>20000</v>
      </c>
      <c r="F14" s="46">
        <f t="shared" si="0"/>
        <v>14282000</v>
      </c>
      <c r="G14" s="31"/>
    </row>
    <row r="15" spans="1:8" ht="84.6" customHeight="1" thickBot="1" x14ac:dyDescent="0.25">
      <c r="A15" s="85"/>
      <c r="B15" s="85"/>
      <c r="C15" s="88" t="s">
        <v>49</v>
      </c>
      <c r="D15" s="89">
        <v>500000</v>
      </c>
      <c r="E15" s="90">
        <v>20000</v>
      </c>
      <c r="F15" s="67">
        <f t="shared" si="0"/>
        <v>520000</v>
      </c>
      <c r="G15" s="31"/>
    </row>
    <row r="16" spans="1:8" ht="38.450000000000003" customHeight="1" thickBot="1" x14ac:dyDescent="0.35">
      <c r="A16" s="11"/>
      <c r="B16" s="61"/>
      <c r="C16" s="36" t="s">
        <v>7</v>
      </c>
      <c r="D16" s="49">
        <f>704660+6636491657.02-60000</f>
        <v>6637136317.0200005</v>
      </c>
      <c r="E16" s="42">
        <f>E17+E21+E28+E32+E38+E44+E48+E51</f>
        <v>2333525</v>
      </c>
      <c r="F16" s="49">
        <f t="shared" ref="F16:F22" si="1">D16+E16</f>
        <v>6639469842.0200005</v>
      </c>
      <c r="G16" s="54"/>
      <c r="H16" s="2"/>
    </row>
    <row r="17" spans="1:8" ht="38.450000000000003" customHeight="1" x14ac:dyDescent="0.2">
      <c r="A17" s="71" t="s">
        <v>80</v>
      </c>
      <c r="B17" s="48"/>
      <c r="C17" s="48" t="s">
        <v>79</v>
      </c>
      <c r="D17" s="29">
        <v>179071638</v>
      </c>
      <c r="E17" s="29">
        <f>E18</f>
        <v>3395537</v>
      </c>
      <c r="F17" s="29">
        <f t="shared" ref="F17:F18" si="2">D17+E17</f>
        <v>182467175</v>
      </c>
      <c r="G17" s="54"/>
      <c r="H17" s="2"/>
    </row>
    <row r="18" spans="1:8" ht="38.450000000000003" customHeight="1" x14ac:dyDescent="0.2">
      <c r="A18" s="71" t="s">
        <v>81</v>
      </c>
      <c r="B18" s="48"/>
      <c r="C18" s="48" t="s">
        <v>79</v>
      </c>
      <c r="D18" s="29">
        <v>175821591</v>
      </c>
      <c r="E18" s="29">
        <f>SUM(E19:E20)</f>
        <v>3395537</v>
      </c>
      <c r="F18" s="29">
        <f t="shared" si="2"/>
        <v>179217128</v>
      </c>
      <c r="G18" s="54"/>
      <c r="H18" s="2"/>
    </row>
    <row r="19" spans="1:8" ht="70.150000000000006" customHeight="1" x14ac:dyDescent="0.2">
      <c r="A19" s="72" t="s">
        <v>83</v>
      </c>
      <c r="B19" s="69" t="s">
        <v>84</v>
      </c>
      <c r="C19" s="77" t="s">
        <v>82</v>
      </c>
      <c r="D19" s="57">
        <v>170307083</v>
      </c>
      <c r="E19" s="57">
        <v>-44000</v>
      </c>
      <c r="F19" s="57">
        <f>D19+E19</f>
        <v>170263083</v>
      </c>
      <c r="G19" s="54"/>
      <c r="H19" s="2"/>
    </row>
    <row r="20" spans="1:8" ht="75.599999999999994" customHeight="1" x14ac:dyDescent="0.2">
      <c r="A20" s="72" t="s">
        <v>94</v>
      </c>
      <c r="B20" s="69" t="s">
        <v>93</v>
      </c>
      <c r="C20" s="77" t="s">
        <v>92</v>
      </c>
      <c r="D20" s="57">
        <v>3176000</v>
      </c>
      <c r="E20" s="57">
        <v>3439537</v>
      </c>
      <c r="F20" s="57">
        <f>D20+E20</f>
        <v>6615537</v>
      </c>
      <c r="G20" s="54"/>
      <c r="H20" s="2"/>
    </row>
    <row r="21" spans="1:8" ht="41.45" customHeight="1" x14ac:dyDescent="0.2">
      <c r="A21" s="71" t="s">
        <v>26</v>
      </c>
      <c r="B21" s="48"/>
      <c r="C21" s="48" t="s">
        <v>27</v>
      </c>
      <c r="D21" s="29">
        <f>D22</f>
        <v>2063663541</v>
      </c>
      <c r="E21" s="29">
        <f>E22</f>
        <v>-1313960</v>
      </c>
      <c r="F21" s="29">
        <f t="shared" si="1"/>
        <v>2062349581</v>
      </c>
      <c r="G21" s="54"/>
      <c r="H21" s="2"/>
    </row>
    <row r="22" spans="1:8" ht="39.6" customHeight="1" x14ac:dyDescent="0.2">
      <c r="A22" s="71" t="s">
        <v>28</v>
      </c>
      <c r="B22" s="48"/>
      <c r="C22" s="48" t="s">
        <v>27</v>
      </c>
      <c r="D22" s="29">
        <f>2063723541-60000</f>
        <v>2063663541</v>
      </c>
      <c r="E22" s="29">
        <f>E23+E24+E26</f>
        <v>-1313960</v>
      </c>
      <c r="F22" s="29">
        <f t="shared" si="1"/>
        <v>2062349581</v>
      </c>
      <c r="G22" s="54"/>
      <c r="H22" s="2"/>
    </row>
    <row r="23" spans="1:8" ht="35.450000000000003" customHeight="1" x14ac:dyDescent="0.2">
      <c r="A23" s="72" t="s">
        <v>118</v>
      </c>
      <c r="B23" s="69" t="s">
        <v>119</v>
      </c>
      <c r="C23" s="77" t="s">
        <v>120</v>
      </c>
      <c r="D23" s="57">
        <v>658158040</v>
      </c>
      <c r="E23" s="57">
        <v>60325</v>
      </c>
      <c r="F23" s="57">
        <f>D23+E23</f>
        <v>658218365</v>
      </c>
      <c r="G23" s="54"/>
      <c r="H23" s="2"/>
    </row>
    <row r="24" spans="1:8" ht="119.45" customHeight="1" x14ac:dyDescent="0.2">
      <c r="A24" s="72" t="s">
        <v>43</v>
      </c>
      <c r="B24" s="69" t="s">
        <v>44</v>
      </c>
      <c r="C24" s="77" t="s">
        <v>45</v>
      </c>
      <c r="D24" s="57">
        <f>1078626290+705000</f>
        <v>1079331290</v>
      </c>
      <c r="E24" s="57">
        <f>-1149285</f>
        <v>-1149285</v>
      </c>
      <c r="F24" s="57">
        <f>D24+E24</f>
        <v>1078182005</v>
      </c>
      <c r="G24" s="54"/>
      <c r="H24" s="2"/>
    </row>
    <row r="25" spans="1:8" ht="29.45" customHeight="1" x14ac:dyDescent="0.2">
      <c r="A25" s="72"/>
      <c r="B25" s="69"/>
      <c r="C25" s="47" t="s">
        <v>91</v>
      </c>
      <c r="D25" s="78">
        <v>123979897</v>
      </c>
      <c r="E25" s="78">
        <f>-5406246</f>
        <v>-5406246</v>
      </c>
      <c r="F25" s="78">
        <f>D25+E25</f>
        <v>118573651</v>
      </c>
      <c r="G25" s="54"/>
      <c r="H25" s="2"/>
    </row>
    <row r="26" spans="1:8" ht="37.15" customHeight="1" x14ac:dyDescent="0.2">
      <c r="A26" s="65" t="s">
        <v>29</v>
      </c>
      <c r="B26" s="65">
        <v>1160</v>
      </c>
      <c r="C26" s="81" t="s">
        <v>30</v>
      </c>
      <c r="D26" s="46">
        <v>68863308</v>
      </c>
      <c r="E26" s="57">
        <f>E27</f>
        <v>-225000</v>
      </c>
      <c r="F26" s="57">
        <f>D26+E26</f>
        <v>68638308</v>
      </c>
      <c r="G26" s="54"/>
      <c r="H26" s="2"/>
    </row>
    <row r="27" spans="1:8" ht="38.450000000000003" customHeight="1" x14ac:dyDescent="0.2">
      <c r="A27" s="68" t="s">
        <v>31</v>
      </c>
      <c r="B27" s="68" t="s">
        <v>32</v>
      </c>
      <c r="C27" s="82" t="s">
        <v>33</v>
      </c>
      <c r="D27" s="67">
        <v>34124780</v>
      </c>
      <c r="E27" s="78">
        <v>-225000</v>
      </c>
      <c r="F27" s="78">
        <f>D27+E27</f>
        <v>33899780</v>
      </c>
      <c r="G27" s="54"/>
      <c r="H27" s="2"/>
    </row>
    <row r="28" spans="1:8" ht="38.450000000000003" customHeight="1" x14ac:dyDescent="0.2">
      <c r="A28" s="71" t="s">
        <v>20</v>
      </c>
      <c r="B28" s="48"/>
      <c r="C28" s="48" t="s">
        <v>12</v>
      </c>
      <c r="D28" s="29">
        <f>D29</f>
        <v>808624011.01999998</v>
      </c>
      <c r="E28" s="29">
        <f>E29</f>
        <v>20000</v>
      </c>
      <c r="F28" s="29">
        <f t="shared" ref="F28:F29" si="3">D28+E28</f>
        <v>808644011.01999998</v>
      </c>
      <c r="G28" s="54"/>
      <c r="H28" s="2"/>
    </row>
    <row r="29" spans="1:8" ht="38.450000000000003" customHeight="1" x14ac:dyDescent="0.2">
      <c r="A29" s="71" t="s">
        <v>21</v>
      </c>
      <c r="B29" s="48"/>
      <c r="C29" s="48" t="s">
        <v>12</v>
      </c>
      <c r="D29" s="29">
        <v>808624011.01999998</v>
      </c>
      <c r="E29" s="29">
        <f>E30</f>
        <v>20000</v>
      </c>
      <c r="F29" s="29">
        <f t="shared" si="3"/>
        <v>808644011.01999998</v>
      </c>
      <c r="G29" s="54"/>
      <c r="H29" s="2"/>
    </row>
    <row r="30" spans="1:8" ht="38.450000000000003" customHeight="1" x14ac:dyDescent="0.2">
      <c r="A30" s="72" t="s">
        <v>95</v>
      </c>
      <c r="B30" s="69" t="s">
        <v>53</v>
      </c>
      <c r="C30" s="77" t="s">
        <v>50</v>
      </c>
      <c r="D30" s="57">
        <f>D31</f>
        <v>152356042.02000001</v>
      </c>
      <c r="E30" s="57">
        <f>E31</f>
        <v>20000</v>
      </c>
      <c r="F30" s="57">
        <f>D30+E30</f>
        <v>152376042.02000001</v>
      </c>
      <c r="G30" s="54"/>
      <c r="H30" s="2"/>
    </row>
    <row r="31" spans="1:8" ht="76.150000000000006" customHeight="1" x14ac:dyDescent="0.2">
      <c r="A31" s="92" t="s">
        <v>52</v>
      </c>
      <c r="B31" s="93" t="s">
        <v>54</v>
      </c>
      <c r="C31" s="91" t="s">
        <v>51</v>
      </c>
      <c r="D31" s="78">
        <v>152356042.02000001</v>
      </c>
      <c r="E31" s="78">
        <v>20000</v>
      </c>
      <c r="F31" s="78">
        <f>D31+E31</f>
        <v>152376042.02000001</v>
      </c>
      <c r="G31" s="54"/>
      <c r="H31" s="2"/>
    </row>
    <row r="32" spans="1:8" ht="40.9" customHeight="1" x14ac:dyDescent="0.2">
      <c r="A32" s="71" t="s">
        <v>69</v>
      </c>
      <c r="B32" s="48"/>
      <c r="C32" s="48" t="s">
        <v>68</v>
      </c>
      <c r="D32" s="29">
        <f>D33</f>
        <v>9292202</v>
      </c>
      <c r="E32" s="29">
        <f>E33</f>
        <v>0</v>
      </c>
      <c r="F32" s="29">
        <f t="shared" ref="F32:F33" si="4">D32+E32</f>
        <v>9292202</v>
      </c>
      <c r="G32" s="54"/>
      <c r="H32" s="2"/>
    </row>
    <row r="33" spans="1:8" ht="42.6" customHeight="1" x14ac:dyDescent="0.2">
      <c r="A33" s="71" t="s">
        <v>70</v>
      </c>
      <c r="B33" s="48"/>
      <c r="C33" s="48" t="s">
        <v>68</v>
      </c>
      <c r="D33" s="29">
        <f>9286202+6000</f>
        <v>9292202</v>
      </c>
      <c r="E33" s="29">
        <f>E34</f>
        <v>0</v>
      </c>
      <c r="F33" s="29">
        <f t="shared" si="4"/>
        <v>9292202</v>
      </c>
      <c r="G33" s="54"/>
      <c r="H33" s="2"/>
    </row>
    <row r="34" spans="1:8" ht="26.45" customHeight="1" x14ac:dyDescent="0.2">
      <c r="A34" s="72" t="s">
        <v>72</v>
      </c>
      <c r="B34" s="69" t="s">
        <v>73</v>
      </c>
      <c r="C34" s="77" t="s">
        <v>71</v>
      </c>
      <c r="D34" s="57">
        <v>268066</v>
      </c>
      <c r="E34" s="57">
        <f>E35</f>
        <v>0</v>
      </c>
      <c r="F34" s="57">
        <f>D34+E34</f>
        <v>268066</v>
      </c>
      <c r="G34" s="54"/>
      <c r="H34" s="2"/>
    </row>
    <row r="35" spans="1:8" ht="57.6" customHeight="1" x14ac:dyDescent="0.2">
      <c r="A35" s="92" t="s">
        <v>75</v>
      </c>
      <c r="B35" s="93" t="s">
        <v>76</v>
      </c>
      <c r="C35" s="91" t="s">
        <v>74</v>
      </c>
      <c r="D35" s="78">
        <v>244066</v>
      </c>
      <c r="E35" s="78">
        <v>0</v>
      </c>
      <c r="F35" s="78">
        <f>D35+E35</f>
        <v>244066</v>
      </c>
      <c r="G35" s="54"/>
      <c r="H35" s="2"/>
    </row>
    <row r="36" spans="1:8" ht="21.6" customHeight="1" x14ac:dyDescent="0.2">
      <c r="A36" s="92"/>
      <c r="B36" s="93"/>
      <c r="C36" s="47" t="s">
        <v>77</v>
      </c>
      <c r="D36" s="78">
        <v>153024</v>
      </c>
      <c r="E36" s="78">
        <v>32732</v>
      </c>
      <c r="F36" s="78">
        <f>D36+E36</f>
        <v>185756</v>
      </c>
      <c r="G36" s="54"/>
      <c r="H36" s="2"/>
    </row>
    <row r="37" spans="1:8" ht="23.45" customHeight="1" x14ac:dyDescent="0.2">
      <c r="A37" s="92"/>
      <c r="B37" s="93"/>
      <c r="C37" s="47" t="s">
        <v>78</v>
      </c>
      <c r="D37" s="78">
        <v>51137</v>
      </c>
      <c r="E37" s="78">
        <v>-42645</v>
      </c>
      <c r="F37" s="78">
        <f>D37+E37</f>
        <v>8492</v>
      </c>
      <c r="G37" s="54"/>
      <c r="H37" s="2"/>
    </row>
    <row r="38" spans="1:8" ht="54.6" customHeight="1" x14ac:dyDescent="0.2">
      <c r="A38" s="71" t="s">
        <v>47</v>
      </c>
      <c r="B38" s="48"/>
      <c r="C38" s="48" t="s">
        <v>46</v>
      </c>
      <c r="D38" s="29">
        <v>439287331</v>
      </c>
      <c r="E38" s="29">
        <f>E39</f>
        <v>-140000</v>
      </c>
      <c r="F38" s="29">
        <f t="shared" ref="F38" si="5">D38+E38</f>
        <v>439147331</v>
      </c>
      <c r="G38" s="54"/>
      <c r="H38" s="2"/>
    </row>
    <row r="39" spans="1:8" ht="58.9" customHeight="1" x14ac:dyDescent="0.2">
      <c r="A39" s="71" t="s">
        <v>48</v>
      </c>
      <c r="B39" s="48"/>
      <c r="C39" s="48" t="s">
        <v>46</v>
      </c>
      <c r="D39" s="29">
        <v>439287331</v>
      </c>
      <c r="E39" s="29">
        <f>SUM(E40:E42)</f>
        <v>-140000</v>
      </c>
      <c r="F39" s="29">
        <f t="shared" ref="F39:F48" si="6">D39+E39</f>
        <v>439147331</v>
      </c>
      <c r="G39" s="54"/>
      <c r="H39" s="2"/>
    </row>
    <row r="40" spans="1:8" ht="39.6" customHeight="1" x14ac:dyDescent="0.2">
      <c r="A40" s="72" t="s">
        <v>55</v>
      </c>
      <c r="B40" s="69" t="s">
        <v>56</v>
      </c>
      <c r="C40" s="77" t="s">
        <v>57</v>
      </c>
      <c r="D40" s="44">
        <f>106209454.37</f>
        <v>106209454.37</v>
      </c>
      <c r="E40" s="44">
        <f>-140000</f>
        <v>-140000</v>
      </c>
      <c r="F40" s="44">
        <f t="shared" si="6"/>
        <v>106069454.37</v>
      </c>
      <c r="G40" s="54"/>
      <c r="H40" s="2"/>
    </row>
    <row r="41" spans="1:8" ht="39.6" customHeight="1" x14ac:dyDescent="0.2">
      <c r="A41" s="72" t="s">
        <v>58</v>
      </c>
      <c r="B41" s="69" t="s">
        <v>59</v>
      </c>
      <c r="C41" s="77" t="s">
        <v>60</v>
      </c>
      <c r="D41" s="44">
        <v>7224847.6299999999</v>
      </c>
      <c r="E41" s="57">
        <v>10000</v>
      </c>
      <c r="F41" s="44">
        <f t="shared" si="6"/>
        <v>7234847.6299999999</v>
      </c>
      <c r="G41" s="54"/>
      <c r="H41" s="2"/>
    </row>
    <row r="42" spans="1:8" ht="61.15" customHeight="1" x14ac:dyDescent="0.2">
      <c r="A42" s="72" t="s">
        <v>61</v>
      </c>
      <c r="B42" s="69" t="s">
        <v>62</v>
      </c>
      <c r="C42" s="77" t="s">
        <v>65</v>
      </c>
      <c r="D42" s="44">
        <f>D43</f>
        <v>10000</v>
      </c>
      <c r="E42" s="57">
        <f>E43</f>
        <v>-10000</v>
      </c>
      <c r="F42" s="44">
        <f t="shared" si="6"/>
        <v>0</v>
      </c>
      <c r="G42" s="54"/>
      <c r="H42" s="2"/>
    </row>
    <row r="43" spans="1:8" ht="34.15" customHeight="1" x14ac:dyDescent="0.2">
      <c r="A43" s="92" t="s">
        <v>63</v>
      </c>
      <c r="B43" s="93" t="s">
        <v>64</v>
      </c>
      <c r="C43" s="82" t="s">
        <v>66</v>
      </c>
      <c r="D43" s="67">
        <v>10000</v>
      </c>
      <c r="E43" s="78">
        <v>-10000</v>
      </c>
      <c r="F43" s="78">
        <f t="shared" si="6"/>
        <v>0</v>
      </c>
      <c r="G43" s="54"/>
      <c r="H43" s="2"/>
    </row>
    <row r="44" spans="1:8" ht="34.15" customHeight="1" x14ac:dyDescent="0.2">
      <c r="A44" s="71" t="s">
        <v>110</v>
      </c>
      <c r="B44" s="48"/>
      <c r="C44" s="48" t="s">
        <v>109</v>
      </c>
      <c r="D44" s="29">
        <f>D45</f>
        <v>232769700</v>
      </c>
      <c r="E44" s="29">
        <f>E45</f>
        <v>100000</v>
      </c>
      <c r="F44" s="29">
        <f t="shared" ref="F44:F47" si="7">D44+E44</f>
        <v>232869700</v>
      </c>
      <c r="G44" s="54"/>
      <c r="H44" s="2"/>
    </row>
    <row r="45" spans="1:8" ht="34.15" customHeight="1" x14ac:dyDescent="0.2">
      <c r="A45" s="71" t="s">
        <v>111</v>
      </c>
      <c r="B45" s="48"/>
      <c r="C45" s="48" t="s">
        <v>109</v>
      </c>
      <c r="D45" s="29">
        <v>232769700</v>
      </c>
      <c r="E45" s="29">
        <f>E47</f>
        <v>100000</v>
      </c>
      <c r="F45" s="29">
        <f t="shared" si="7"/>
        <v>232869700</v>
      </c>
      <c r="G45" s="54"/>
      <c r="H45" s="2"/>
    </row>
    <row r="46" spans="1:8" ht="58.15" customHeight="1" x14ac:dyDescent="0.2">
      <c r="A46" s="72" t="s">
        <v>115</v>
      </c>
      <c r="B46" s="69" t="s">
        <v>112</v>
      </c>
      <c r="C46" s="77" t="s">
        <v>116</v>
      </c>
      <c r="D46" s="44">
        <f>D47</f>
        <v>218037200</v>
      </c>
      <c r="E46" s="44">
        <f>E47</f>
        <v>100000</v>
      </c>
      <c r="F46" s="44">
        <f t="shared" ref="F46" si="8">D46+E46</f>
        <v>218137200</v>
      </c>
      <c r="G46" s="54"/>
      <c r="H46" s="2"/>
    </row>
    <row r="47" spans="1:8" ht="39" customHeight="1" x14ac:dyDescent="0.2">
      <c r="A47" s="92" t="s">
        <v>114</v>
      </c>
      <c r="B47" s="93" t="s">
        <v>113</v>
      </c>
      <c r="C47" s="91" t="s">
        <v>117</v>
      </c>
      <c r="D47" s="55">
        <v>218037200</v>
      </c>
      <c r="E47" s="55">
        <f>100000</f>
        <v>100000</v>
      </c>
      <c r="F47" s="55">
        <f t="shared" si="7"/>
        <v>218137200</v>
      </c>
      <c r="G47" s="54"/>
      <c r="H47" s="2"/>
    </row>
    <row r="48" spans="1:8" ht="55.9" customHeight="1" x14ac:dyDescent="0.2">
      <c r="A48" s="71" t="s">
        <v>85</v>
      </c>
      <c r="B48" s="48"/>
      <c r="C48" s="48" t="s">
        <v>87</v>
      </c>
      <c r="D48" s="29">
        <f>D49</f>
        <v>1495017</v>
      </c>
      <c r="E48" s="29">
        <f>E49</f>
        <v>44000</v>
      </c>
      <c r="F48" s="29">
        <f t="shared" si="6"/>
        <v>1539017</v>
      </c>
      <c r="G48" s="54"/>
      <c r="H48" s="2"/>
    </row>
    <row r="49" spans="1:8" ht="52.15" customHeight="1" x14ac:dyDescent="0.2">
      <c r="A49" s="71" t="s">
        <v>86</v>
      </c>
      <c r="B49" s="48"/>
      <c r="C49" s="48" t="s">
        <v>87</v>
      </c>
      <c r="D49" s="29">
        <v>1495017</v>
      </c>
      <c r="E49" s="29">
        <f>E50</f>
        <v>44000</v>
      </c>
      <c r="F49" s="29">
        <f t="shared" ref="F49:F61" si="9">D49+E49</f>
        <v>1539017</v>
      </c>
      <c r="G49" s="54"/>
      <c r="H49" s="2"/>
    </row>
    <row r="50" spans="1:8" ht="38.450000000000003" customHeight="1" x14ac:dyDescent="0.2">
      <c r="A50" s="72" t="s">
        <v>90</v>
      </c>
      <c r="B50" s="69" t="s">
        <v>89</v>
      </c>
      <c r="C50" s="77" t="s">
        <v>88</v>
      </c>
      <c r="D50" s="44">
        <v>1495017</v>
      </c>
      <c r="E50" s="44">
        <f>44000</f>
        <v>44000</v>
      </c>
      <c r="F50" s="44">
        <f t="shared" si="9"/>
        <v>1539017</v>
      </c>
      <c r="G50" s="54"/>
      <c r="H50" s="2"/>
    </row>
    <row r="51" spans="1:8" ht="38.450000000000003" customHeight="1" x14ac:dyDescent="0.2">
      <c r="A51" s="94">
        <v>3700000</v>
      </c>
      <c r="B51" s="95"/>
      <c r="C51" s="48" t="s">
        <v>96</v>
      </c>
      <c r="D51" s="29">
        <f>D52</f>
        <v>1226637937</v>
      </c>
      <c r="E51" s="29">
        <f>E52</f>
        <v>227948</v>
      </c>
      <c r="F51" s="29">
        <f t="shared" si="9"/>
        <v>1226865885</v>
      </c>
      <c r="G51" s="54"/>
      <c r="H51" s="2"/>
    </row>
    <row r="52" spans="1:8" ht="38.450000000000003" customHeight="1" x14ac:dyDescent="0.2">
      <c r="A52" s="94">
        <v>3710000</v>
      </c>
      <c r="B52" s="48"/>
      <c r="C52" s="48" t="s">
        <v>96</v>
      </c>
      <c r="D52" s="29">
        <v>1226637937</v>
      </c>
      <c r="E52" s="29">
        <f>E53+E62</f>
        <v>227948</v>
      </c>
      <c r="F52" s="29">
        <f t="shared" si="9"/>
        <v>1226865885</v>
      </c>
      <c r="G52" s="54"/>
      <c r="H52" s="2"/>
    </row>
    <row r="53" spans="1:8" ht="30" customHeight="1" x14ac:dyDescent="0.2">
      <c r="A53" s="65">
        <v>3719150</v>
      </c>
      <c r="B53" s="65">
        <v>9150</v>
      </c>
      <c r="C53" s="96" t="s">
        <v>97</v>
      </c>
      <c r="D53" s="44">
        <f>SUM(D55:D61)</f>
        <v>207389621</v>
      </c>
      <c r="E53" s="44">
        <f>SUM(E55:E61)</f>
        <v>8235</v>
      </c>
      <c r="F53" s="44">
        <f t="shared" si="9"/>
        <v>207397856</v>
      </c>
      <c r="G53" s="54"/>
      <c r="H53" s="2"/>
    </row>
    <row r="54" spans="1:8" ht="32.450000000000003" customHeight="1" x14ac:dyDescent="0.2">
      <c r="A54" s="65"/>
      <c r="B54" s="97"/>
      <c r="C54" s="98" t="s">
        <v>98</v>
      </c>
      <c r="D54" s="44"/>
      <c r="E54" s="44"/>
      <c r="F54" s="44"/>
      <c r="G54" s="54"/>
      <c r="H54" s="2"/>
    </row>
    <row r="55" spans="1:8" ht="25.15" customHeight="1" x14ac:dyDescent="0.2">
      <c r="A55" s="65"/>
      <c r="B55" s="97"/>
      <c r="C55" s="99" t="s">
        <v>99</v>
      </c>
      <c r="D55" s="55">
        <f>26128100+5500+360190+36272</f>
        <v>26530062</v>
      </c>
      <c r="E55" s="55">
        <v>1000</v>
      </c>
      <c r="F55" s="55">
        <f t="shared" ref="F55:F60" si="10">D55+E55</f>
        <v>26531062</v>
      </c>
      <c r="G55" s="54"/>
      <c r="H55" s="2"/>
    </row>
    <row r="56" spans="1:8" ht="25.15" customHeight="1" x14ac:dyDescent="0.2">
      <c r="A56" s="65"/>
      <c r="B56" s="97"/>
      <c r="C56" s="99" t="s">
        <v>100</v>
      </c>
      <c r="D56" s="55">
        <f>26280700+5000</f>
        <v>26285700</v>
      </c>
      <c r="E56" s="55">
        <v>1235</v>
      </c>
      <c r="F56" s="55">
        <f t="shared" si="10"/>
        <v>26286935</v>
      </c>
      <c r="G56" s="54"/>
      <c r="H56" s="2"/>
    </row>
    <row r="57" spans="1:8" ht="25.9" customHeight="1" x14ac:dyDescent="0.2">
      <c r="A57" s="65"/>
      <c r="B57" s="97"/>
      <c r="C57" s="99" t="s">
        <v>101</v>
      </c>
      <c r="D57" s="55">
        <f>32683000+5500</f>
        <v>32688500</v>
      </c>
      <c r="E57" s="55">
        <v>1000</v>
      </c>
      <c r="F57" s="55">
        <f t="shared" si="10"/>
        <v>32689500</v>
      </c>
      <c r="G57" s="54"/>
      <c r="H57" s="2"/>
    </row>
    <row r="58" spans="1:8" ht="22.9" customHeight="1" x14ac:dyDescent="0.2">
      <c r="A58" s="65"/>
      <c r="B58" s="97"/>
      <c r="C58" s="99" t="s">
        <v>102</v>
      </c>
      <c r="D58" s="55">
        <f>25894400+11000+466480+352269</f>
        <v>26724149</v>
      </c>
      <c r="E58" s="55">
        <v>2000</v>
      </c>
      <c r="F58" s="55">
        <f t="shared" si="10"/>
        <v>26726149</v>
      </c>
      <c r="G58" s="54"/>
      <c r="H58" s="2"/>
    </row>
    <row r="59" spans="1:8" ht="21.6" customHeight="1" x14ac:dyDescent="0.2">
      <c r="A59" s="65"/>
      <c r="B59" s="97"/>
      <c r="C59" s="99" t="s">
        <v>103</v>
      </c>
      <c r="D59" s="55">
        <f>39316500+5500</f>
        <v>39322000</v>
      </c>
      <c r="E59" s="55">
        <v>1000</v>
      </c>
      <c r="F59" s="55">
        <f t="shared" si="10"/>
        <v>39323000</v>
      </c>
      <c r="G59" s="54"/>
      <c r="H59" s="2"/>
    </row>
    <row r="60" spans="1:8" ht="22.9" customHeight="1" x14ac:dyDescent="0.2">
      <c r="A60" s="65"/>
      <c r="B60" s="97"/>
      <c r="C60" s="99" t="s">
        <v>104</v>
      </c>
      <c r="D60" s="55">
        <f>28408100+5000</f>
        <v>28413100</v>
      </c>
      <c r="E60" s="55">
        <v>1000</v>
      </c>
      <c r="F60" s="55">
        <f t="shared" si="10"/>
        <v>28414100</v>
      </c>
      <c r="G60" s="54"/>
      <c r="H60" s="2"/>
    </row>
    <row r="61" spans="1:8" ht="25.9" customHeight="1" x14ac:dyDescent="0.2">
      <c r="A61" s="65"/>
      <c r="B61" s="100"/>
      <c r="C61" s="99" t="s">
        <v>105</v>
      </c>
      <c r="D61" s="55">
        <f>27402400+5500+18210</f>
        <v>27426110</v>
      </c>
      <c r="E61" s="55">
        <v>1000</v>
      </c>
      <c r="F61" s="55">
        <f t="shared" si="9"/>
        <v>27427110</v>
      </c>
      <c r="G61" s="54"/>
      <c r="H61" s="2"/>
    </row>
    <row r="62" spans="1:8" ht="133.15" customHeight="1" x14ac:dyDescent="0.2">
      <c r="A62" s="65" t="s">
        <v>108</v>
      </c>
      <c r="B62" s="65" t="s">
        <v>107</v>
      </c>
      <c r="C62" s="96" t="s">
        <v>106</v>
      </c>
      <c r="D62" s="44">
        <f>SUM(D64:D70)</f>
        <v>2277066</v>
      </c>
      <c r="E62" s="44">
        <f>SUM(E64:E70)</f>
        <v>219713</v>
      </c>
      <c r="F62" s="44">
        <f>D62+E62</f>
        <v>2496779</v>
      </c>
      <c r="G62" s="54"/>
      <c r="H62" s="2"/>
    </row>
    <row r="63" spans="1:8" ht="38.450000000000003" customHeight="1" x14ac:dyDescent="0.2">
      <c r="A63" s="65"/>
      <c r="B63" s="97"/>
      <c r="C63" s="98" t="s">
        <v>98</v>
      </c>
      <c r="D63" s="44"/>
      <c r="E63" s="44"/>
      <c r="F63" s="44"/>
      <c r="G63" s="54"/>
      <c r="H63" s="2"/>
    </row>
    <row r="64" spans="1:8" ht="22.9" customHeight="1" x14ac:dyDescent="0.2">
      <c r="A64" s="65"/>
      <c r="B64" s="97"/>
      <c r="C64" s="99" t="s">
        <v>99</v>
      </c>
      <c r="D64" s="55">
        <f>61000+1209066</f>
        <v>1270066</v>
      </c>
      <c r="E64" s="55">
        <v>22051</v>
      </c>
      <c r="F64" s="55">
        <f t="shared" ref="F64:F70" si="11">D64+E64</f>
        <v>1292117</v>
      </c>
      <c r="G64" s="54"/>
      <c r="H64" s="2"/>
    </row>
    <row r="65" spans="1:8" ht="22.9" customHeight="1" x14ac:dyDescent="0.2">
      <c r="A65" s="65"/>
      <c r="B65" s="97"/>
      <c r="C65" s="99" t="s">
        <v>100</v>
      </c>
      <c r="D65" s="55">
        <v>47500</v>
      </c>
      <c r="E65" s="55">
        <v>43666</v>
      </c>
      <c r="F65" s="55">
        <f t="shared" si="11"/>
        <v>91166</v>
      </c>
      <c r="G65" s="54"/>
      <c r="H65" s="2"/>
    </row>
    <row r="66" spans="1:8" ht="22.9" customHeight="1" x14ac:dyDescent="0.2">
      <c r="A66" s="65"/>
      <c r="B66" s="97"/>
      <c r="C66" s="99" t="s">
        <v>101</v>
      </c>
      <c r="D66" s="55">
        <f>61000</f>
        <v>61000</v>
      </c>
      <c r="E66" s="55">
        <v>37401</v>
      </c>
      <c r="F66" s="55">
        <f t="shared" si="11"/>
        <v>98401</v>
      </c>
      <c r="G66" s="54"/>
      <c r="H66" s="2"/>
    </row>
    <row r="67" spans="1:8" ht="21.6" customHeight="1" x14ac:dyDescent="0.2">
      <c r="A67" s="65"/>
      <c r="B67" s="97"/>
      <c r="C67" s="99" t="s">
        <v>102</v>
      </c>
      <c r="D67" s="55">
        <f>122000</f>
        <v>122000</v>
      </c>
      <c r="E67" s="55">
        <f>37651+14251</f>
        <v>51902</v>
      </c>
      <c r="F67" s="55">
        <f t="shared" si="11"/>
        <v>173902</v>
      </c>
      <c r="G67" s="54"/>
      <c r="H67" s="2"/>
    </row>
    <row r="68" spans="1:8" ht="22.9" customHeight="1" x14ac:dyDescent="0.2">
      <c r="A68" s="65"/>
      <c r="B68" s="97"/>
      <c r="C68" s="99" t="s">
        <v>103</v>
      </c>
      <c r="D68" s="55">
        <f>61000</f>
        <v>61000</v>
      </c>
      <c r="E68" s="55">
        <v>10001</v>
      </c>
      <c r="F68" s="55">
        <f t="shared" si="11"/>
        <v>71001</v>
      </c>
      <c r="G68" s="54"/>
      <c r="H68" s="2"/>
    </row>
    <row r="69" spans="1:8" ht="21" customHeight="1" x14ac:dyDescent="0.2">
      <c r="A69" s="65"/>
      <c r="B69" s="97"/>
      <c r="C69" s="99" t="s">
        <v>104</v>
      </c>
      <c r="D69" s="55">
        <v>47500</v>
      </c>
      <c r="E69" s="55">
        <v>33751</v>
      </c>
      <c r="F69" s="55">
        <f t="shared" si="11"/>
        <v>81251</v>
      </c>
      <c r="G69" s="54"/>
      <c r="H69" s="2"/>
    </row>
    <row r="70" spans="1:8" ht="20.45" customHeight="1" thickBot="1" x14ac:dyDescent="0.25">
      <c r="A70" s="65"/>
      <c r="B70" s="100"/>
      <c r="C70" s="99" t="s">
        <v>105</v>
      </c>
      <c r="D70" s="55">
        <f>61000+607000</f>
        <v>668000</v>
      </c>
      <c r="E70" s="55">
        <v>20941</v>
      </c>
      <c r="F70" s="55">
        <f t="shared" si="11"/>
        <v>688941</v>
      </c>
      <c r="G70" s="54"/>
      <c r="H70" s="2"/>
    </row>
    <row r="71" spans="1:8" ht="37.9" customHeight="1" x14ac:dyDescent="0.3">
      <c r="A71" s="40"/>
      <c r="B71" s="62"/>
      <c r="C71" s="37" t="s">
        <v>8</v>
      </c>
      <c r="D71" s="50">
        <f>743994878.59+60000</f>
        <v>744054878.59000003</v>
      </c>
      <c r="E71" s="27">
        <f>E78+E96+E73</f>
        <v>1634423.0000000009</v>
      </c>
      <c r="F71" s="27">
        <f t="shared" ref="F71:F75" si="12">D71+E71</f>
        <v>745689301.59000003</v>
      </c>
      <c r="G71" s="7"/>
      <c r="H71" s="2"/>
    </row>
    <row r="72" spans="1:8" ht="25.5" customHeight="1" thickBot="1" x14ac:dyDescent="0.35">
      <c r="A72" s="41"/>
      <c r="B72" s="63"/>
      <c r="C72" s="38" t="s">
        <v>6</v>
      </c>
      <c r="D72" s="28">
        <f>513503381.45+60000</f>
        <v>513563381.44999999</v>
      </c>
      <c r="E72" s="28">
        <f>E80+E98+E75</f>
        <v>1634423.0000000009</v>
      </c>
      <c r="F72" s="28">
        <f t="shared" si="12"/>
        <v>515197804.44999999</v>
      </c>
      <c r="G72" s="7"/>
      <c r="H72" s="2"/>
    </row>
    <row r="73" spans="1:8" ht="42" customHeight="1" x14ac:dyDescent="0.2">
      <c r="A73" s="71" t="s">
        <v>80</v>
      </c>
      <c r="B73" s="48"/>
      <c r="C73" s="48" t="s">
        <v>79</v>
      </c>
      <c r="D73" s="29">
        <v>18222434</v>
      </c>
      <c r="E73" s="29">
        <f>E74</f>
        <v>-3439537</v>
      </c>
      <c r="F73" s="29">
        <f t="shared" si="12"/>
        <v>14782897</v>
      </c>
      <c r="G73" s="7"/>
      <c r="H73" s="2"/>
    </row>
    <row r="74" spans="1:8" ht="42" customHeight="1" x14ac:dyDescent="0.2">
      <c r="A74" s="71" t="s">
        <v>81</v>
      </c>
      <c r="B74" s="48"/>
      <c r="C74" s="48" t="s">
        <v>79</v>
      </c>
      <c r="D74" s="29">
        <v>17653450</v>
      </c>
      <c r="E74" s="29">
        <f>E76</f>
        <v>-3439537</v>
      </c>
      <c r="F74" s="29">
        <f t="shared" si="12"/>
        <v>14213913</v>
      </c>
      <c r="G74" s="7"/>
      <c r="H74" s="2"/>
    </row>
    <row r="75" spans="1:8" ht="25.5" customHeight="1" x14ac:dyDescent="0.2">
      <c r="A75" s="73"/>
      <c r="B75" s="66"/>
      <c r="C75" s="66" t="s">
        <v>6</v>
      </c>
      <c r="D75" s="45">
        <v>17597732</v>
      </c>
      <c r="E75" s="45">
        <f>E77</f>
        <v>-3439537</v>
      </c>
      <c r="F75" s="45">
        <f t="shared" si="12"/>
        <v>14158195</v>
      </c>
      <c r="G75" s="7"/>
      <c r="H75" s="2"/>
    </row>
    <row r="76" spans="1:8" ht="81.599999999999994" customHeight="1" x14ac:dyDescent="0.2">
      <c r="A76" s="72" t="s">
        <v>94</v>
      </c>
      <c r="B76" s="69" t="s">
        <v>93</v>
      </c>
      <c r="C76" s="77" t="s">
        <v>92</v>
      </c>
      <c r="D76" s="57">
        <v>6213537</v>
      </c>
      <c r="E76" s="57">
        <f>E77</f>
        <v>-3439537</v>
      </c>
      <c r="F76" s="57">
        <f>D76+E76</f>
        <v>2774000</v>
      </c>
      <c r="G76" s="7"/>
      <c r="H76" s="2"/>
    </row>
    <row r="77" spans="1:8" ht="25.5" customHeight="1" x14ac:dyDescent="0.2">
      <c r="A77" s="79"/>
      <c r="B77" s="80"/>
      <c r="C77" s="47" t="s">
        <v>6</v>
      </c>
      <c r="D77" s="78">
        <v>6213537</v>
      </c>
      <c r="E77" s="78">
        <v>-3439537</v>
      </c>
      <c r="F77" s="78">
        <f>D77+E77</f>
        <v>2774000</v>
      </c>
      <c r="G77" s="7"/>
      <c r="H77" s="2"/>
    </row>
    <row r="78" spans="1:8" ht="47.25" customHeight="1" x14ac:dyDescent="0.2">
      <c r="A78" s="71" t="s">
        <v>26</v>
      </c>
      <c r="B78" s="48"/>
      <c r="C78" s="48" t="s">
        <v>27</v>
      </c>
      <c r="D78" s="29">
        <f>D79</f>
        <v>140675608.18000001</v>
      </c>
      <c r="E78" s="29">
        <f>E79</f>
        <v>2433960.0000000009</v>
      </c>
      <c r="F78" s="29">
        <f t="shared" ref="F78:F84" si="13">D78+E78</f>
        <v>143109568.18000001</v>
      </c>
      <c r="G78" s="7"/>
      <c r="H78" s="7"/>
    </row>
    <row r="79" spans="1:8" ht="41.25" customHeight="1" x14ac:dyDescent="0.2">
      <c r="A79" s="71" t="s">
        <v>28</v>
      </c>
      <c r="B79" s="48"/>
      <c r="C79" s="48" t="s">
        <v>27</v>
      </c>
      <c r="D79" s="29">
        <f>140615608.18+60000</f>
        <v>140675608.18000001</v>
      </c>
      <c r="E79" s="29">
        <f>E81+E84+E87+E92</f>
        <v>2433960.0000000009</v>
      </c>
      <c r="F79" s="29">
        <f t="shared" si="13"/>
        <v>143109568.18000001</v>
      </c>
      <c r="G79" s="7"/>
      <c r="H79" s="7"/>
    </row>
    <row r="80" spans="1:8" ht="23.25" customHeight="1" x14ac:dyDescent="0.2">
      <c r="A80" s="73"/>
      <c r="B80" s="66"/>
      <c r="C80" s="66" t="s">
        <v>6</v>
      </c>
      <c r="D80" s="45">
        <f>58876538.18+60000</f>
        <v>58936538.18</v>
      </c>
      <c r="E80" s="45">
        <f>E82+E85+E88+E94</f>
        <v>2433960.0000000009</v>
      </c>
      <c r="F80" s="45">
        <f t="shared" si="13"/>
        <v>61370498.18</v>
      </c>
      <c r="G80" s="7"/>
      <c r="H80" s="7"/>
    </row>
    <row r="81" spans="1:8" ht="23.25" customHeight="1" x14ac:dyDescent="0.2">
      <c r="A81" s="72" t="s">
        <v>118</v>
      </c>
      <c r="B81" s="69" t="s">
        <v>119</v>
      </c>
      <c r="C81" s="77" t="s">
        <v>120</v>
      </c>
      <c r="D81" s="57">
        <v>43510150</v>
      </c>
      <c r="E81" s="57">
        <f>E82</f>
        <v>-969242</v>
      </c>
      <c r="F81" s="57">
        <f>D81+E81</f>
        <v>42540908</v>
      </c>
      <c r="G81" s="7"/>
      <c r="H81" s="7"/>
    </row>
    <row r="82" spans="1:8" ht="23.25" customHeight="1" x14ac:dyDescent="0.2">
      <c r="A82" s="79"/>
      <c r="B82" s="80"/>
      <c r="C82" s="47" t="s">
        <v>6</v>
      </c>
      <c r="D82" s="78">
        <v>1814432</v>
      </c>
      <c r="E82" s="78">
        <f>-60325-900000-8917</f>
        <v>-969242</v>
      </c>
      <c r="F82" s="78">
        <f>D82+E82</f>
        <v>845190</v>
      </c>
      <c r="G82" s="7"/>
      <c r="H82" s="7"/>
    </row>
    <row r="83" spans="1:8" ht="91.15" customHeight="1" x14ac:dyDescent="0.2">
      <c r="A83" s="56"/>
      <c r="B83" s="56"/>
      <c r="C83" s="47" t="s">
        <v>67</v>
      </c>
      <c r="D83" s="55">
        <v>900000</v>
      </c>
      <c r="E83" s="55">
        <v>-900000</v>
      </c>
      <c r="F83" s="55">
        <f t="shared" ref="F83" si="14">D83+E83</f>
        <v>0</v>
      </c>
      <c r="G83" s="7"/>
      <c r="H83" s="7"/>
    </row>
    <row r="84" spans="1:8" ht="110.45" customHeight="1" x14ac:dyDescent="0.2">
      <c r="A84" s="72" t="s">
        <v>43</v>
      </c>
      <c r="B84" s="69" t="s">
        <v>44</v>
      </c>
      <c r="C84" s="77" t="s">
        <v>45</v>
      </c>
      <c r="D84" s="44">
        <f>57573835.67+30000</f>
        <v>57603835.670000002</v>
      </c>
      <c r="E84" s="44">
        <f>E85</f>
        <v>-6099750.6699999999</v>
      </c>
      <c r="F84" s="44">
        <f t="shared" si="13"/>
        <v>51504085</v>
      </c>
      <c r="G84" s="7"/>
      <c r="H84" s="7"/>
    </row>
    <row r="85" spans="1:8" ht="23.25" customHeight="1" x14ac:dyDescent="0.2">
      <c r="A85" s="79"/>
      <c r="B85" s="80"/>
      <c r="C85" s="47" t="s">
        <v>6</v>
      </c>
      <c r="D85" s="78">
        <f>21527411.67+30000</f>
        <v>21557411.670000002</v>
      </c>
      <c r="E85" s="78">
        <f>815685+225000-6970936.67-169499</f>
        <v>-6099750.6699999999</v>
      </c>
      <c r="F85" s="78">
        <f>D85+E85</f>
        <v>15457661.000000002</v>
      </c>
      <c r="G85" s="7"/>
      <c r="H85" s="7"/>
    </row>
    <row r="86" spans="1:8" ht="88.15" customHeight="1" x14ac:dyDescent="0.2">
      <c r="A86" s="56"/>
      <c r="B86" s="56"/>
      <c r="C86" s="47" t="s">
        <v>67</v>
      </c>
      <c r="D86" s="55">
        <v>6970936.6699999999</v>
      </c>
      <c r="E86" s="55">
        <v>-6970936.6699999999</v>
      </c>
      <c r="F86" s="55">
        <f t="shared" ref="F86" si="15">D86+E86</f>
        <v>0</v>
      </c>
      <c r="G86" s="7"/>
      <c r="H86" s="7"/>
    </row>
    <row r="87" spans="1:8" ht="37.5" x14ac:dyDescent="0.2">
      <c r="A87" s="65" t="s">
        <v>29</v>
      </c>
      <c r="B87" s="65">
        <v>1160</v>
      </c>
      <c r="C87" s="81" t="s">
        <v>30</v>
      </c>
      <c r="D87" s="46">
        <v>21771122.09</v>
      </c>
      <c r="E87" s="57">
        <f>E89</f>
        <v>-556943.80000000005</v>
      </c>
      <c r="F87" s="57">
        <f>D87+E87</f>
        <v>21214178.289999999</v>
      </c>
      <c r="G87" s="7"/>
      <c r="H87" s="7"/>
    </row>
    <row r="88" spans="1:8" ht="23.25" customHeight="1" x14ac:dyDescent="0.2">
      <c r="A88" s="72"/>
      <c r="B88" s="69"/>
      <c r="C88" s="47" t="s">
        <v>6</v>
      </c>
      <c r="D88" s="78">
        <v>21485277.09</v>
      </c>
      <c r="E88" s="78">
        <f>E90</f>
        <v>-556943.80000000005</v>
      </c>
      <c r="F88" s="55">
        <f>D88+E88</f>
        <v>20928333.289999999</v>
      </c>
      <c r="G88" s="7"/>
      <c r="H88" s="7"/>
    </row>
    <row r="89" spans="1:8" ht="37.5" x14ac:dyDescent="0.2">
      <c r="A89" s="68" t="s">
        <v>31</v>
      </c>
      <c r="B89" s="68" t="s">
        <v>32</v>
      </c>
      <c r="C89" s="82" t="s">
        <v>33</v>
      </c>
      <c r="D89" s="67">
        <v>21485277.09</v>
      </c>
      <c r="E89" s="78">
        <f>E90</f>
        <v>-556943.80000000005</v>
      </c>
      <c r="F89" s="78">
        <f>D89+E89</f>
        <v>20928333.289999999</v>
      </c>
      <c r="G89" s="7"/>
      <c r="H89" s="7"/>
    </row>
    <row r="90" spans="1:8" ht="24" customHeight="1" x14ac:dyDescent="0.2">
      <c r="A90" s="72"/>
      <c r="B90" s="69"/>
      <c r="C90" s="47" t="s">
        <v>6</v>
      </c>
      <c r="D90" s="78">
        <v>21485277.09</v>
      </c>
      <c r="E90" s="78">
        <f>300000-812976.8-43967</f>
        <v>-556943.80000000005</v>
      </c>
      <c r="F90" s="55">
        <f>D90+E90</f>
        <v>20928333.289999999</v>
      </c>
      <c r="G90" s="7"/>
      <c r="H90" s="7"/>
    </row>
    <row r="91" spans="1:8" ht="86.45" customHeight="1" x14ac:dyDescent="0.2">
      <c r="A91" s="56"/>
      <c r="B91" s="56"/>
      <c r="C91" s="47" t="s">
        <v>67</v>
      </c>
      <c r="D91" s="55">
        <v>812976.8</v>
      </c>
      <c r="E91" s="55">
        <f>-812976.8</f>
        <v>-812976.8</v>
      </c>
      <c r="F91" s="55">
        <f t="shared" ref="F91:F95" si="16">D91+E91</f>
        <v>0</v>
      </c>
      <c r="G91" s="7"/>
      <c r="H91" s="7"/>
    </row>
    <row r="92" spans="1:8" ht="29.45" customHeight="1" x14ac:dyDescent="0.2">
      <c r="A92" s="72" t="s">
        <v>126</v>
      </c>
      <c r="B92" s="69" t="s">
        <v>122</v>
      </c>
      <c r="C92" s="77" t="s">
        <v>123</v>
      </c>
      <c r="D92" s="46">
        <f>D93</f>
        <v>1070352.4099999999</v>
      </c>
      <c r="E92" s="46">
        <f>E93</f>
        <v>10059896.470000001</v>
      </c>
      <c r="F92" s="44">
        <f t="shared" si="16"/>
        <v>11130248.880000001</v>
      </c>
      <c r="G92" s="7"/>
      <c r="H92" s="7"/>
    </row>
    <row r="93" spans="1:8" ht="70.900000000000006" customHeight="1" x14ac:dyDescent="0.2">
      <c r="A93" s="92" t="s">
        <v>127</v>
      </c>
      <c r="B93" s="93" t="s">
        <v>122</v>
      </c>
      <c r="C93" s="91" t="s">
        <v>125</v>
      </c>
      <c r="D93" s="67">
        <f>D94</f>
        <v>1070352.4099999999</v>
      </c>
      <c r="E93" s="55">
        <f>E94</f>
        <v>10059896.470000001</v>
      </c>
      <c r="F93" s="55">
        <f t="shared" si="16"/>
        <v>11130248.880000001</v>
      </c>
      <c r="G93" s="7"/>
      <c r="H93" s="7"/>
    </row>
    <row r="94" spans="1:8" ht="23.45" customHeight="1" x14ac:dyDescent="0.2">
      <c r="A94" s="56"/>
      <c r="B94" s="56"/>
      <c r="C94" s="47" t="s">
        <v>6</v>
      </c>
      <c r="D94" s="67">
        <f>D95</f>
        <v>1070352.4099999999</v>
      </c>
      <c r="E94" s="55">
        <f>9803913.47+8917+169499+43967+27000+6600</f>
        <v>10059896.470000001</v>
      </c>
      <c r="F94" s="55">
        <f t="shared" si="16"/>
        <v>11130248.880000001</v>
      </c>
      <c r="G94" s="7"/>
      <c r="H94" s="7"/>
    </row>
    <row r="95" spans="1:8" ht="86.45" customHeight="1" x14ac:dyDescent="0.2">
      <c r="A95" s="56"/>
      <c r="B95" s="56"/>
      <c r="C95" s="47" t="s">
        <v>67</v>
      </c>
      <c r="D95" s="55">
        <v>1070352.4099999999</v>
      </c>
      <c r="E95" s="55">
        <f>1120000+8683913.47</f>
        <v>9803913.4700000007</v>
      </c>
      <c r="F95" s="55">
        <f t="shared" si="16"/>
        <v>10874265.880000001</v>
      </c>
      <c r="G95" s="7"/>
      <c r="H95" s="7"/>
    </row>
    <row r="96" spans="1:8" ht="55.15" customHeight="1" x14ac:dyDescent="0.2">
      <c r="A96" s="71" t="s">
        <v>47</v>
      </c>
      <c r="B96" s="48"/>
      <c r="C96" s="48" t="s">
        <v>46</v>
      </c>
      <c r="D96" s="29">
        <f>D97</f>
        <v>262171010</v>
      </c>
      <c r="E96" s="29">
        <f>E97</f>
        <v>2640000</v>
      </c>
      <c r="F96" s="29">
        <f t="shared" ref="F96:F112" si="17">D96+E96</f>
        <v>264811010</v>
      </c>
      <c r="G96" s="7"/>
      <c r="H96" s="2"/>
    </row>
    <row r="97" spans="1:11" ht="57" customHeight="1" x14ac:dyDescent="0.2">
      <c r="A97" s="71" t="s">
        <v>48</v>
      </c>
      <c r="B97" s="48"/>
      <c r="C97" s="48" t="s">
        <v>46</v>
      </c>
      <c r="D97" s="29">
        <v>262171010</v>
      </c>
      <c r="E97" s="29">
        <f>E99+E102</f>
        <v>2640000</v>
      </c>
      <c r="F97" s="29">
        <f t="shared" si="17"/>
        <v>264811010</v>
      </c>
      <c r="G97" s="7"/>
      <c r="H97" s="2"/>
    </row>
    <row r="98" spans="1:11" ht="24.75" customHeight="1" x14ac:dyDescent="0.2">
      <c r="A98" s="73"/>
      <c r="B98" s="66"/>
      <c r="C98" s="66" t="s">
        <v>6</v>
      </c>
      <c r="D98" s="45">
        <v>201246710</v>
      </c>
      <c r="E98" s="45">
        <f>E100+E104</f>
        <v>2640000</v>
      </c>
      <c r="F98" s="45">
        <f t="shared" si="17"/>
        <v>203886710</v>
      </c>
      <c r="G98" s="7"/>
      <c r="H98" s="2"/>
    </row>
    <row r="99" spans="1:11" ht="42.75" customHeight="1" x14ac:dyDescent="0.2">
      <c r="A99" s="72" t="s">
        <v>55</v>
      </c>
      <c r="B99" s="69" t="s">
        <v>56</v>
      </c>
      <c r="C99" s="77" t="s">
        <v>57</v>
      </c>
      <c r="D99" s="46">
        <f>D100</f>
        <v>20303876.050000001</v>
      </c>
      <c r="E99" s="44">
        <f>E100</f>
        <v>1632967.5899999999</v>
      </c>
      <c r="F99" s="44">
        <f t="shared" ref="F99:F101" si="18">D99+E99</f>
        <v>21936843.640000001</v>
      </c>
      <c r="G99" s="7"/>
      <c r="H99" s="2"/>
    </row>
    <row r="100" spans="1:11" ht="23.25" customHeight="1" x14ac:dyDescent="0.2">
      <c r="A100" s="56"/>
      <c r="B100" s="56"/>
      <c r="C100" s="47" t="s">
        <v>6</v>
      </c>
      <c r="D100" s="67">
        <v>20303876.050000001</v>
      </c>
      <c r="E100" s="55">
        <f>140000+2500000-1007032.41</f>
        <v>1632967.5899999999</v>
      </c>
      <c r="F100" s="55">
        <f t="shared" si="18"/>
        <v>21936843.640000001</v>
      </c>
      <c r="G100" s="7"/>
      <c r="H100" s="2"/>
    </row>
    <row r="101" spans="1:11" ht="91.15" customHeight="1" x14ac:dyDescent="0.2">
      <c r="A101" s="56"/>
      <c r="B101" s="56"/>
      <c r="C101" s="47" t="s">
        <v>67</v>
      </c>
      <c r="D101" s="55">
        <v>985000</v>
      </c>
      <c r="E101" s="55">
        <v>-985000</v>
      </c>
      <c r="F101" s="55">
        <f t="shared" si="18"/>
        <v>0</v>
      </c>
      <c r="G101" s="7"/>
      <c r="H101" s="2"/>
    </row>
    <row r="102" spans="1:11" ht="21.6" customHeight="1" x14ac:dyDescent="0.2">
      <c r="A102" s="72" t="s">
        <v>124</v>
      </c>
      <c r="B102" s="69" t="s">
        <v>122</v>
      </c>
      <c r="C102" s="77" t="s">
        <v>123</v>
      </c>
      <c r="D102" s="46">
        <f>D103</f>
        <v>0</v>
      </c>
      <c r="E102" s="46">
        <f>E103</f>
        <v>1007032.41</v>
      </c>
      <c r="F102" s="44">
        <f t="shared" ref="F102:F105" si="19">D102+E102</f>
        <v>1007032.41</v>
      </c>
      <c r="G102" s="7"/>
      <c r="H102" s="2"/>
    </row>
    <row r="103" spans="1:11" ht="73.900000000000006" customHeight="1" x14ac:dyDescent="0.2">
      <c r="A103" s="92" t="s">
        <v>121</v>
      </c>
      <c r="B103" s="93" t="s">
        <v>122</v>
      </c>
      <c r="C103" s="91" t="s">
        <v>125</v>
      </c>
      <c r="D103" s="67">
        <v>0</v>
      </c>
      <c r="E103" s="55">
        <f>E104</f>
        <v>1007032.41</v>
      </c>
      <c r="F103" s="55">
        <f t="shared" si="19"/>
        <v>1007032.41</v>
      </c>
      <c r="G103" s="7"/>
      <c r="H103" s="2"/>
    </row>
    <row r="104" spans="1:11" ht="24.6" customHeight="1" x14ac:dyDescent="0.2">
      <c r="A104" s="56"/>
      <c r="B104" s="56"/>
      <c r="C104" s="47" t="s">
        <v>6</v>
      </c>
      <c r="D104" s="67">
        <v>0</v>
      </c>
      <c r="E104" s="55">
        <f>985000+22032.41</f>
        <v>1007032.41</v>
      </c>
      <c r="F104" s="55">
        <f t="shared" si="19"/>
        <v>1007032.41</v>
      </c>
      <c r="G104" s="7"/>
      <c r="H104" s="2"/>
    </row>
    <row r="105" spans="1:11" ht="91.15" customHeight="1" thickBot="1" x14ac:dyDescent="0.25">
      <c r="A105" s="56"/>
      <c r="B105" s="56"/>
      <c r="C105" s="47" t="s">
        <v>67</v>
      </c>
      <c r="D105" s="55">
        <v>0</v>
      </c>
      <c r="E105" s="55">
        <v>985000</v>
      </c>
      <c r="F105" s="55">
        <f t="shared" si="19"/>
        <v>985000</v>
      </c>
      <c r="G105" s="7"/>
      <c r="H105" s="2"/>
    </row>
    <row r="106" spans="1:11" ht="36.6" customHeight="1" thickBot="1" x14ac:dyDescent="0.35">
      <c r="A106" s="11"/>
      <c r="B106" s="11"/>
      <c r="C106" s="36" t="s">
        <v>14</v>
      </c>
      <c r="D106" s="42">
        <f>D16+D71</f>
        <v>7381191195.6100006</v>
      </c>
      <c r="E106" s="42">
        <f>E16+E71</f>
        <v>3967948.0000000009</v>
      </c>
      <c r="F106" s="42">
        <f t="shared" ref="F106" si="20">D106+E106</f>
        <v>7385159143.6100006</v>
      </c>
      <c r="G106" s="7"/>
      <c r="H106" s="2"/>
      <c r="I106" s="70"/>
    </row>
    <row r="107" spans="1:11" ht="39.75" customHeight="1" thickBot="1" x14ac:dyDescent="0.35">
      <c r="A107" s="11"/>
      <c r="B107" s="61"/>
      <c r="C107" s="36" t="s">
        <v>9</v>
      </c>
      <c r="D107" s="26">
        <f>D108+D109</f>
        <v>-244706817.97999999</v>
      </c>
      <c r="E107" s="26">
        <f>E108+E109</f>
        <v>2313524.9999999991</v>
      </c>
      <c r="F107" s="26">
        <f t="shared" si="17"/>
        <v>-242393292.97999999</v>
      </c>
      <c r="G107" s="7"/>
      <c r="H107" s="76"/>
      <c r="I107" s="74"/>
    </row>
    <row r="108" spans="1:11" ht="69.75" customHeight="1" thickBot="1" x14ac:dyDescent="0.35">
      <c r="A108" s="58"/>
      <c r="B108" s="58"/>
      <c r="C108" s="59" t="s">
        <v>22</v>
      </c>
      <c r="D108" s="60">
        <v>229038199.90000001</v>
      </c>
      <c r="E108" s="60">
        <f>E44+E51+2500000+1120000</f>
        <v>3947948</v>
      </c>
      <c r="F108" s="60">
        <f t="shared" si="17"/>
        <v>232986147.90000001</v>
      </c>
      <c r="G108" s="7"/>
      <c r="H108" s="76"/>
      <c r="I108" s="74"/>
      <c r="J108" s="75"/>
    </row>
    <row r="109" spans="1:11" ht="67.5" customHeight="1" thickBot="1" x14ac:dyDescent="0.25">
      <c r="A109" s="22"/>
      <c r="B109" s="64"/>
      <c r="C109" s="39" t="s">
        <v>4</v>
      </c>
      <c r="D109" s="43">
        <f>-D112</f>
        <v>-473745017.88</v>
      </c>
      <c r="E109" s="43">
        <f>-E112</f>
        <v>-1634423.0000000009</v>
      </c>
      <c r="F109" s="43">
        <f t="shared" si="17"/>
        <v>-475379440.88</v>
      </c>
      <c r="G109" s="7"/>
      <c r="H109" s="76"/>
      <c r="I109" s="74"/>
      <c r="J109" s="7"/>
      <c r="K109" s="75"/>
    </row>
    <row r="110" spans="1:11" ht="42" customHeight="1" thickBot="1" x14ac:dyDescent="0.35">
      <c r="A110" s="11"/>
      <c r="B110" s="61"/>
      <c r="C110" s="36" t="s">
        <v>10</v>
      </c>
      <c r="D110" s="26">
        <f>SUM(D111:D112)</f>
        <v>538247282.59000003</v>
      </c>
      <c r="E110" s="26">
        <f>SUM(E111:E112)</f>
        <v>1634423.0000000009</v>
      </c>
      <c r="F110" s="26">
        <f t="shared" si="17"/>
        <v>539881705.59000003</v>
      </c>
      <c r="G110" s="7"/>
      <c r="H110" s="2"/>
      <c r="I110" s="74"/>
      <c r="J110" s="7"/>
      <c r="K110" s="75"/>
    </row>
    <row r="111" spans="1:11" ht="72.75" hidden="1" customHeight="1" thickBot="1" x14ac:dyDescent="0.25">
      <c r="A111" s="22"/>
      <c r="B111" s="22"/>
      <c r="C111" s="59" t="s">
        <v>23</v>
      </c>
      <c r="D111" s="60">
        <v>64502264.710000001</v>
      </c>
      <c r="E111" s="60"/>
      <c r="F111" s="60">
        <f t="shared" si="17"/>
        <v>64502264.710000001</v>
      </c>
      <c r="G111" s="7"/>
      <c r="H111" s="2"/>
      <c r="I111" s="74"/>
      <c r="J111" s="7"/>
      <c r="K111" s="74"/>
    </row>
    <row r="112" spans="1:11" ht="66.75" thickBot="1" x14ac:dyDescent="0.25">
      <c r="A112" s="22"/>
      <c r="B112" s="64"/>
      <c r="C112" s="39" t="s">
        <v>5</v>
      </c>
      <c r="D112" s="43">
        <f>473685017.88+60000</f>
        <v>473745017.88</v>
      </c>
      <c r="E112" s="43">
        <f>E71</f>
        <v>1634423.0000000009</v>
      </c>
      <c r="F112" s="43">
        <f t="shared" si="17"/>
        <v>475379440.88</v>
      </c>
      <c r="G112" s="7"/>
      <c r="H112" s="2"/>
      <c r="I112" s="75"/>
      <c r="J112" s="12"/>
      <c r="K112" s="75"/>
    </row>
    <row r="113" spans="1:12" ht="43.15" customHeight="1" x14ac:dyDescent="0.2">
      <c r="A113" s="23"/>
      <c r="B113" s="23"/>
      <c r="C113" s="24"/>
      <c r="D113" s="7"/>
      <c r="E113" s="7"/>
      <c r="F113" s="7"/>
      <c r="G113" s="7"/>
      <c r="H113" s="2"/>
      <c r="J113" s="7"/>
      <c r="K113" s="75"/>
    </row>
    <row r="114" spans="1:12" ht="86.45" customHeight="1" x14ac:dyDescent="0.35">
      <c r="A114" s="101" t="s">
        <v>16</v>
      </c>
      <c r="B114" s="101"/>
      <c r="C114" s="101"/>
      <c r="D114" s="10"/>
      <c r="E114" s="53" t="s">
        <v>24</v>
      </c>
      <c r="F114" s="12"/>
      <c r="G114" s="12"/>
      <c r="H114" s="76"/>
      <c r="J114" s="30"/>
      <c r="K114" s="30"/>
      <c r="L114" s="30"/>
    </row>
    <row r="115" spans="1:12" ht="23.25" customHeight="1" x14ac:dyDescent="0.35">
      <c r="A115" s="15"/>
      <c r="B115" s="15"/>
      <c r="C115" s="13"/>
      <c r="D115" s="10"/>
      <c r="E115" s="14"/>
      <c r="F115" s="12"/>
      <c r="G115" s="12"/>
      <c r="H115" s="76"/>
      <c r="J115" s="30"/>
      <c r="K115" s="30"/>
      <c r="L115" s="30"/>
    </row>
    <row r="116" spans="1:12" ht="20.25" x14ac:dyDescent="0.3">
      <c r="A116" s="10"/>
      <c r="B116" s="10"/>
      <c r="E116" s="10"/>
      <c r="F116" s="5"/>
      <c r="G116" s="5"/>
      <c r="H116" s="2"/>
      <c r="J116" s="30"/>
      <c r="K116" s="30"/>
      <c r="L116" s="30"/>
    </row>
    <row r="117" spans="1:12" ht="18.75" x14ac:dyDescent="0.3">
      <c r="A117" s="8"/>
      <c r="B117" s="8"/>
      <c r="C117" s="9"/>
      <c r="D117" s="5"/>
      <c r="E117" s="5"/>
      <c r="F117" s="5"/>
      <c r="G117" s="5"/>
      <c r="H117" s="2"/>
    </row>
    <row r="118" spans="1:12" ht="18.75" x14ac:dyDescent="0.3">
      <c r="A118" s="8"/>
      <c r="B118" s="8"/>
      <c r="C118" s="9"/>
      <c r="D118" s="5"/>
      <c r="E118" s="25"/>
      <c r="F118" s="5"/>
      <c r="G118" s="5"/>
      <c r="H118" s="2"/>
    </row>
    <row r="119" spans="1:12" ht="18.75" x14ac:dyDescent="0.3">
      <c r="A119" s="8"/>
      <c r="B119" s="8"/>
      <c r="C119" s="9"/>
      <c r="D119" s="5"/>
      <c r="E119" s="5"/>
      <c r="F119" s="5"/>
      <c r="G119" s="5"/>
      <c r="H119" s="2"/>
      <c r="I119" s="32"/>
      <c r="J119" s="32"/>
      <c r="K119" s="32"/>
    </row>
    <row r="120" spans="1:12" ht="18.75" x14ac:dyDescent="0.3">
      <c r="A120" s="8"/>
      <c r="B120" s="8"/>
      <c r="C120" s="9"/>
      <c r="D120" s="5"/>
      <c r="E120" s="5"/>
      <c r="F120" s="5"/>
      <c r="G120" s="5"/>
      <c r="H120" s="2"/>
    </row>
    <row r="121" spans="1:12" ht="18.75" x14ac:dyDescent="0.3">
      <c r="A121" s="8"/>
      <c r="B121" s="8"/>
      <c r="C121" s="9"/>
      <c r="D121" s="5"/>
      <c r="E121" s="5"/>
      <c r="F121" s="5"/>
      <c r="G121" s="5"/>
      <c r="H121" s="2"/>
    </row>
    <row r="122" spans="1:12" ht="18.75" x14ac:dyDescent="0.3">
      <c r="A122" s="8"/>
      <c r="B122" s="8"/>
      <c r="C122" s="9"/>
      <c r="D122" s="5"/>
      <c r="E122" s="5"/>
      <c r="F122" s="5"/>
      <c r="G122" s="5"/>
      <c r="H122" s="2"/>
    </row>
    <row r="123" spans="1:12" ht="18.75" x14ac:dyDescent="0.3">
      <c r="A123" s="8"/>
      <c r="B123" s="8"/>
      <c r="C123" s="9"/>
      <c r="D123" s="5"/>
      <c r="E123" s="5"/>
      <c r="F123" s="5"/>
      <c r="G123" s="5"/>
      <c r="H123" s="2"/>
    </row>
    <row r="124" spans="1:12" ht="18.75" x14ac:dyDescent="0.3">
      <c r="A124" s="8"/>
      <c r="B124" s="8"/>
      <c r="C124" s="9"/>
      <c r="D124" s="5"/>
      <c r="E124" s="5"/>
      <c r="F124" s="5"/>
      <c r="G124" s="5"/>
      <c r="H124" s="2"/>
    </row>
    <row r="125" spans="1:12" ht="18.75" x14ac:dyDescent="0.3">
      <c r="A125" s="8"/>
      <c r="B125" s="8"/>
      <c r="C125" s="9"/>
      <c r="D125" s="5"/>
      <c r="E125" s="5"/>
      <c r="F125" s="5"/>
      <c r="G125" s="5"/>
      <c r="H125" s="2"/>
    </row>
    <row r="126" spans="1:12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2" ht="18.75" x14ac:dyDescent="0.3">
      <c r="A127" s="8"/>
      <c r="B127" s="8"/>
      <c r="C127" s="9"/>
      <c r="D127" s="5"/>
      <c r="E127" s="5"/>
      <c r="F127" s="5"/>
      <c r="G127" s="5"/>
      <c r="H127" s="2"/>
    </row>
    <row r="128" spans="1:12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</row>
    <row r="159" spans="1:8" x14ac:dyDescent="0.2">
      <c r="A159" s="3"/>
      <c r="B159" s="3"/>
      <c r="C159" s="2"/>
    </row>
    <row r="160" spans="1:8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  <c r="C168" s="2"/>
    </row>
    <row r="169" spans="1:3" x14ac:dyDescent="0.2">
      <c r="A169" s="3"/>
      <c r="B169" s="3"/>
      <c r="C169" s="2"/>
    </row>
    <row r="170" spans="1:3" x14ac:dyDescent="0.2">
      <c r="A170" s="3"/>
      <c r="B170" s="3"/>
      <c r="C170" s="2"/>
    </row>
    <row r="171" spans="1:3" x14ac:dyDescent="0.2">
      <c r="A171" s="3"/>
      <c r="B171" s="3"/>
      <c r="C171" s="2"/>
    </row>
    <row r="172" spans="1:3" x14ac:dyDescent="0.2">
      <c r="A172" s="3"/>
      <c r="B172" s="3"/>
      <c r="C172" s="2"/>
    </row>
    <row r="173" spans="1:3" x14ac:dyDescent="0.2">
      <c r="A173" s="3"/>
      <c r="B173" s="3"/>
      <c r="C173" s="2"/>
    </row>
    <row r="174" spans="1:3" x14ac:dyDescent="0.2">
      <c r="A174" s="3"/>
      <c r="B174" s="3"/>
      <c r="C174" s="2"/>
    </row>
    <row r="175" spans="1:3" x14ac:dyDescent="0.2">
      <c r="A175" s="3"/>
      <c r="B175" s="3"/>
      <c r="C175" s="2"/>
    </row>
    <row r="176" spans="1:3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</sheetData>
  <mergeCells count="8">
    <mergeCell ref="A114:C114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general61</cp:lastModifiedBy>
  <cp:lastPrinted>2018-05-08T08:53:30Z</cp:lastPrinted>
  <dcterms:created xsi:type="dcterms:W3CDTF">2005-04-08T06:14:05Z</dcterms:created>
  <dcterms:modified xsi:type="dcterms:W3CDTF">2018-05-15T07:59:13Z</dcterms:modified>
</cp:coreProperties>
</file>