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980" windowWidth="11340" windowHeight="4110" tabRatio="602"/>
  </bookViews>
  <sheets>
    <sheet name="додаток" sheetId="4" r:id="rId1"/>
  </sheets>
  <definedNames>
    <definedName name="_xlnm.Print_Titles" localSheetId="0">додаток!$9:$9</definedName>
    <definedName name="_xlnm.Print_Area" localSheetId="0">додаток!$A$1:$F$63</definedName>
  </definedNames>
  <calcPr calcId="124519"/>
</workbook>
</file>

<file path=xl/calcChain.xml><?xml version="1.0" encoding="utf-8"?>
<calcChain xmlns="http://schemas.openxmlformats.org/spreadsheetml/2006/main">
  <c r="E57" i="4"/>
  <c r="E16"/>
  <c r="E28"/>
  <c r="D27"/>
  <c r="D28"/>
  <c r="D26"/>
  <c r="F28"/>
  <c r="E27"/>
  <c r="F27" s="1"/>
  <c r="D25"/>
  <c r="E26" l="1"/>
  <c r="F26" l="1"/>
  <c r="E25"/>
  <c r="F25" s="1"/>
  <c r="E21" l="1"/>
  <c r="E24"/>
  <c r="E23" s="1"/>
  <c r="F23" s="1"/>
  <c r="D23"/>
  <c r="F24"/>
  <c r="E30" l="1"/>
  <c r="E31"/>
  <c r="E43" l="1"/>
  <c r="E41" s="1"/>
  <c r="D42"/>
  <c r="D41"/>
  <c r="D40"/>
  <c r="E39"/>
  <c r="E37" s="1"/>
  <c r="D39"/>
  <c r="D38"/>
  <c r="E19"/>
  <c r="E18" s="1"/>
  <c r="E17" s="1"/>
  <c r="D19"/>
  <c r="D18"/>
  <c r="D17" s="1"/>
  <c r="F17" s="1"/>
  <c r="D61"/>
  <c r="D37"/>
  <c r="D36"/>
  <c r="E38" l="1"/>
  <c r="F19"/>
  <c r="E42"/>
  <c r="E40" s="1"/>
  <c r="F18"/>
  <c r="E36" l="1"/>
  <c r="E54"/>
  <c r="E53" s="1"/>
  <c r="E50"/>
  <c r="E49" s="1"/>
  <c r="E51"/>
  <c r="E48" l="1"/>
  <c r="E47" l="1"/>
  <c r="E45" s="1"/>
  <c r="E46"/>
  <c r="E34" s="1"/>
  <c r="D58"/>
  <c r="D22"/>
  <c r="E22"/>
  <c r="D34"/>
  <c r="D33"/>
  <c r="D16"/>
  <c r="D13" l="1"/>
  <c r="D12"/>
  <c r="D11" s="1"/>
  <c r="D10"/>
  <c r="F15"/>
  <c r="E14"/>
  <c r="F14" s="1"/>
  <c r="E13" l="1"/>
  <c r="E12" s="1"/>
  <c r="E11" s="1"/>
  <c r="E10" s="1"/>
  <c r="F10" s="1"/>
  <c r="F13"/>
  <c r="F12"/>
  <c r="F11" l="1"/>
  <c r="E20"/>
  <c r="F22"/>
  <c r="D20"/>
  <c r="F21" l="1"/>
  <c r="F20"/>
  <c r="F32" l="1"/>
  <c r="F31"/>
  <c r="F39" l="1"/>
  <c r="F43"/>
  <c r="F41"/>
  <c r="F40"/>
  <c r="F42" l="1"/>
  <c r="F38"/>
  <c r="E35"/>
  <c r="F36"/>
  <c r="D35" l="1"/>
  <c r="F35" s="1"/>
  <c r="F50"/>
  <c r="F53"/>
  <c r="F52"/>
  <c r="F54"/>
  <c r="F51" l="1"/>
  <c r="F49" l="1"/>
  <c r="F48" l="1"/>
  <c r="F46"/>
  <c r="D44"/>
  <c r="F47" l="1"/>
  <c r="F45"/>
  <c r="E44" l="1"/>
  <c r="F44" l="1"/>
  <c r="E33"/>
  <c r="E61" s="1"/>
  <c r="E58" s="1"/>
  <c r="F37"/>
  <c r="E59" l="1"/>
  <c r="D29" l="1"/>
  <c r="E29" l="1"/>
  <c r="D56" l="1"/>
  <c r="D59"/>
  <c r="F60"/>
  <c r="D55"/>
  <c r="F61"/>
  <c r="F58"/>
  <c r="F59" l="1"/>
  <c r="F29" l="1"/>
  <c r="F30"/>
  <c r="F34"/>
  <c r="F16" l="1"/>
  <c r="F33"/>
  <c r="E55" l="1"/>
  <c r="F55" s="1"/>
  <c r="E56" l="1"/>
  <c r="F56" s="1"/>
  <c r="F57"/>
</calcChain>
</file>

<file path=xl/sharedStrings.xml><?xml version="1.0" encoding="utf-8"?>
<sst xmlns="http://schemas.openxmlformats.org/spreadsheetml/2006/main" count="103" uniqueCount="79">
  <si>
    <t>грн.</t>
  </si>
  <si>
    <t>Показники бюджету</t>
  </si>
  <si>
    <t>КТКВ</t>
  </si>
  <si>
    <t>Зміни до показників</t>
  </si>
  <si>
    <t xml:space="preserve"> - профіцит за рахунок коштів, що передаються із загального фонду бюджету до бюджету розвитку (спеціального фонду)</t>
  </si>
  <si>
    <t xml:space="preserve"> - дефіцит за рахунок коштів, що передаються із загального фонду бюджету до бюджету розвитку (спеціального фонду)</t>
  </si>
  <si>
    <t>у тому числі бюджет розвитку</t>
  </si>
  <si>
    <t>Видатки та кредитування загального фонду, разом:</t>
  </si>
  <si>
    <t>Видатки та кредитування  спеціального фонду, разом:</t>
  </si>
  <si>
    <t>Джерела фінансування загального фонду, усього:</t>
  </si>
  <si>
    <t>Джерела фінансування спеціального фонду, усього:</t>
  </si>
  <si>
    <t>Код  програмної класифікації видатків та кредитування місцевого бюджету</t>
  </si>
  <si>
    <t>Управління охорони  здоров'я виконкому Криворізької міської ради</t>
  </si>
  <si>
    <t>Видатки та кредитування загального та спеціального фондів разом:</t>
  </si>
  <si>
    <t>Код доходів, код ТПКВКМБ /
ТКВКБМС</t>
  </si>
  <si>
    <t xml:space="preserve">Керуюча справами виконкому </t>
  </si>
  <si>
    <t xml:space="preserve">Проект унесення змін до показників міського бюджету на 2018 рік </t>
  </si>
  <si>
    <t xml:space="preserve">Затверджено на 2018 рік </t>
  </si>
  <si>
    <t>Уточнені показники на 2018 рік</t>
  </si>
  <si>
    <t>0700000</t>
  </si>
  <si>
    <t>0710000</t>
  </si>
  <si>
    <t xml:space="preserve"> - дефіцит за рахунок розподілу вільного залишку коштів, що склався на рахунку загального фонду міського бюджету станом на 01.01.2018</t>
  </si>
  <si>
    <t xml:space="preserve"> - дефіцит за рахунок розподілу залишків коштів, що склалися на рахунках спеціального фонду міського бюджету станом на 01.01.2018</t>
  </si>
  <si>
    <t>Т.Мала</t>
  </si>
  <si>
    <t xml:space="preserve">Багатопрофільна стаціонарна медична допомога населенню </t>
  </si>
  <si>
    <t>0712010</t>
  </si>
  <si>
    <t>2010</t>
  </si>
  <si>
    <t>Управління капітального будівництва виконкому Криворізької міської ради</t>
  </si>
  <si>
    <t>1500000</t>
  </si>
  <si>
    <t>1510000</t>
  </si>
  <si>
    <t>Будівництво об'єктів житлово-комунального господарства</t>
  </si>
  <si>
    <t>7310</t>
  </si>
  <si>
    <t>1517310</t>
  </si>
  <si>
    <t>0600000</t>
  </si>
  <si>
    <t>Управління освіти і науки виконкому Криворізької міської ради</t>
  </si>
  <si>
    <t>0610000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</si>
  <si>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</si>
  <si>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</si>
  <si>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</si>
  <si>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</si>
  <si>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0611160</t>
  </si>
  <si>
    <t>Інші програми, заклади та заходи у сфері освіти</t>
  </si>
  <si>
    <t>0611162</t>
  </si>
  <si>
    <t>1162</t>
  </si>
  <si>
    <t>Інші програми та заходи у сфері освіти</t>
  </si>
  <si>
    <t>7690</t>
  </si>
  <si>
    <t>Інша економічна діяльність</t>
  </si>
  <si>
    <t>7693</t>
  </si>
  <si>
    <t>Інші заходи, пов'язані з економічною діяльністю</t>
  </si>
  <si>
    <t>Доходи загального фонду, разом:</t>
  </si>
  <si>
    <t>40000000</t>
  </si>
  <si>
    <t>Офіційні трансферти (розшифровуються за видами трансфертів та бюджетів)</t>
  </si>
  <si>
    <t>41000000</t>
  </si>
  <si>
    <t xml:space="preserve">Від органів державного управління </t>
  </si>
  <si>
    <t>41050000</t>
  </si>
  <si>
    <t>Субвенції з місцевих бюджетів іншим бюджетам</t>
  </si>
  <si>
    <t>41053900</t>
  </si>
  <si>
    <t>Інші субвенції  з місцевого бюджету, у тому числі:</t>
  </si>
  <si>
    <t xml:space="preserve"> - на проведення досліджень та надання медичної допомоги мешканцям Широківської селищної ради Широківського району Дніпропетровської області</t>
  </si>
  <si>
    <t>1517220</t>
  </si>
  <si>
    <t>7220</t>
  </si>
  <si>
    <t xml:space="preserve">Газифікація населених пунктів </t>
  </si>
  <si>
    <t>0611020</t>
  </si>
  <si>
    <t>1020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</si>
  <si>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</si>
  <si>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1517690</t>
  </si>
  <si>
    <t>1517693</t>
  </si>
  <si>
    <t>Інші заклади та заходи</t>
  </si>
  <si>
    <t>Інші заходи у сфері соціального захисту і соціального забезпечення</t>
  </si>
  <si>
    <t>0713240</t>
  </si>
  <si>
    <t>0713242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</si>
  <si>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</si>
  <si>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</si>
  <si>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Управління благоустрою та житлової політики виконкому Криворізької міської ради</t>
  </si>
  <si>
    <t>1200000</t>
  </si>
  <si>
    <t>1210000</t>
  </si>
  <si>
    <t>11.04.2018 №159</t>
  </si>
  <si>
    <t xml:space="preserve"> Додаток</t>
  </si>
  <si>
    <t xml:space="preserve"> до рішення виконкому міської ради </t>
  </si>
</sst>
</file>

<file path=xl/styles.xml><?xml version="1.0" encoding="utf-8"?>
<styleSheet xmlns="http://schemas.openxmlformats.org/spreadsheetml/2006/main">
  <numFmts count="1">
    <numFmt numFmtId="164" formatCode="0.000"/>
  </numFmts>
  <fonts count="28">
    <font>
      <sz val="10"/>
      <name val="Arial Cyr"/>
      <charset val="204"/>
    </font>
    <font>
      <sz val="14"/>
      <name val="Arial Cyr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i/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28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40"/>
      <name val="Times New Roman"/>
      <family val="1"/>
      <charset val="204"/>
    </font>
    <font>
      <i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"/>
      <name val="Arial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i/>
      <sz val="14"/>
      <name val="Times New Roman Cyr"/>
      <family val="1"/>
      <charset val="204"/>
    </font>
    <font>
      <i/>
      <sz val="14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/>
    <xf numFmtId="0" fontId="4" fillId="0" borderId="0" xfId="0" applyFont="1" applyFill="1"/>
    <xf numFmtId="0" fontId="7" fillId="0" borderId="0" xfId="0" applyFont="1"/>
    <xf numFmtId="0" fontId="5" fillId="2" borderId="1" xfId="0" applyFont="1" applyFill="1" applyBorder="1"/>
    <xf numFmtId="4" fontId="9" fillId="0" borderId="0" xfId="0" applyNumberFormat="1" applyFont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4" fillId="0" borderId="0" xfId="0" applyNumberFormat="1" applyFont="1"/>
    <xf numFmtId="4" fontId="2" fillId="2" borderId="2" xfId="0" applyNumberFormat="1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2" borderId="7" xfId="0" applyFont="1" applyFill="1" applyBorder="1"/>
    <xf numFmtId="0" fontId="5" fillId="2" borderId="8" xfId="0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3" fillId="0" borderId="0" xfId="0" applyFont="1"/>
    <xf numFmtId="49" fontId="2" fillId="3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" fontId="23" fillId="0" borderId="0" xfId="0" applyNumberFormat="1" applyFont="1"/>
    <xf numFmtId="4" fontId="0" fillId="0" borderId="0" xfId="0" applyNumberFormat="1"/>
    <xf numFmtId="0" fontId="4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0" fillId="0" borderId="0" xfId="0" applyNumberFormat="1" applyFill="1"/>
    <xf numFmtId="0" fontId="4" fillId="0" borderId="3" xfId="0" applyFont="1" applyFill="1" applyBorder="1" applyAlignment="1">
      <alignment horizontal="left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 wrapText="1"/>
    </xf>
    <xf numFmtId="4" fontId="24" fillId="0" borderId="10" xfId="0" applyNumberFormat="1" applyFont="1" applyFill="1" applyBorder="1" applyAlignment="1">
      <alignment horizontal="center" vertical="center"/>
    </xf>
    <xf numFmtId="4" fontId="25" fillId="0" borderId="10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4" fontId="26" fillId="0" borderId="10" xfId="0" applyNumberFormat="1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7"/>
  <sheetViews>
    <sheetView tabSelected="1" zoomScale="87" zoomScaleNormal="87" zoomScaleSheetLayoutView="89" workbookViewId="0">
      <selection activeCell="G4" sqref="G4"/>
    </sheetView>
  </sheetViews>
  <sheetFormatPr defaultRowHeight="12.75"/>
  <cols>
    <col min="1" max="1" width="15.7109375" customWidth="1"/>
    <col min="2" max="2" width="14.140625" customWidth="1"/>
    <col min="3" max="3" width="44.85546875" customWidth="1"/>
    <col min="4" max="4" width="21.7109375" customWidth="1"/>
    <col min="5" max="5" width="18.5703125" customWidth="1"/>
    <col min="6" max="6" width="19.85546875" customWidth="1"/>
    <col min="7" max="7" width="20.28515625" customWidth="1"/>
    <col min="8" max="8" width="15.7109375" customWidth="1"/>
    <col min="9" max="9" width="17.7109375" bestFit="1" customWidth="1"/>
    <col min="10" max="10" width="15.28515625" customWidth="1"/>
    <col min="11" max="11" width="18.5703125" customWidth="1"/>
  </cols>
  <sheetData>
    <row r="1" spans="1:8" ht="31.9" customHeight="1">
      <c r="A1" s="5"/>
      <c r="B1" s="5"/>
      <c r="C1" s="5"/>
      <c r="D1" s="52" t="s">
        <v>77</v>
      </c>
      <c r="E1" s="51"/>
      <c r="F1" s="33"/>
      <c r="G1" s="20"/>
    </row>
    <row r="2" spans="1:8" ht="24.75" customHeight="1">
      <c r="A2" s="5"/>
      <c r="B2" s="5"/>
      <c r="C2" s="5"/>
      <c r="D2" s="52" t="s">
        <v>78</v>
      </c>
      <c r="E2" s="35"/>
      <c r="F2" s="34"/>
      <c r="G2" s="21"/>
    </row>
    <row r="3" spans="1:8" ht="18.75" customHeight="1">
      <c r="A3" s="5"/>
      <c r="B3" s="5"/>
      <c r="C3" s="5"/>
      <c r="D3" s="20" t="s">
        <v>76</v>
      </c>
      <c r="E3" s="20"/>
      <c r="F3" s="21"/>
      <c r="G3" s="21"/>
    </row>
    <row r="4" spans="1:8" ht="26.25" customHeight="1">
      <c r="A4" s="97" t="s">
        <v>16</v>
      </c>
      <c r="B4" s="97"/>
      <c r="C4" s="98"/>
      <c r="D4" s="98"/>
      <c r="E4" s="98"/>
      <c r="F4" s="98"/>
      <c r="G4" s="17"/>
      <c r="H4" s="1"/>
    </row>
    <row r="5" spans="1:8" ht="9.75" customHeight="1">
      <c r="A5" s="16"/>
      <c r="B5" s="16"/>
      <c r="C5" s="17"/>
      <c r="D5" s="17"/>
      <c r="E5" s="17"/>
      <c r="F5" s="17"/>
      <c r="G5" s="17"/>
      <c r="H5" s="1"/>
    </row>
    <row r="6" spans="1:8" ht="15" customHeight="1" thickBot="1">
      <c r="A6" s="5"/>
      <c r="B6" s="5"/>
      <c r="C6" s="5"/>
      <c r="D6" s="6"/>
      <c r="E6" s="6"/>
      <c r="F6" s="4" t="s">
        <v>0</v>
      </c>
      <c r="G6" s="4"/>
    </row>
    <row r="7" spans="1:8" ht="45" customHeight="1">
      <c r="A7" s="101" t="s">
        <v>11</v>
      </c>
      <c r="B7" s="101" t="s">
        <v>14</v>
      </c>
      <c r="C7" s="99" t="s">
        <v>1</v>
      </c>
      <c r="D7" s="99" t="s">
        <v>17</v>
      </c>
      <c r="E7" s="99" t="s">
        <v>3</v>
      </c>
      <c r="F7" s="99" t="s">
        <v>18</v>
      </c>
      <c r="G7" s="31"/>
    </row>
    <row r="8" spans="1:8" ht="66" customHeight="1" thickBot="1">
      <c r="A8" s="102" t="s">
        <v>2</v>
      </c>
      <c r="B8" s="102"/>
      <c r="C8" s="100"/>
      <c r="D8" s="100"/>
      <c r="E8" s="100"/>
      <c r="F8" s="100"/>
      <c r="G8" s="31"/>
    </row>
    <row r="9" spans="1:8" ht="18.75" customHeight="1" thickBot="1">
      <c r="A9" s="18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31"/>
    </row>
    <row r="10" spans="1:8" ht="27" customHeight="1" thickBot="1">
      <c r="A10" s="49"/>
      <c r="B10" s="49"/>
      <c r="C10" s="85" t="s">
        <v>49</v>
      </c>
      <c r="D10" s="49">
        <f>6857303724+25005552</f>
        <v>6882309276</v>
      </c>
      <c r="E10" s="42">
        <f>E11</f>
        <v>20000</v>
      </c>
      <c r="F10" s="49">
        <f t="shared" ref="F10:F15" si="0">D10+E10</f>
        <v>6882329276</v>
      </c>
      <c r="G10" s="31"/>
    </row>
    <row r="11" spans="1:8" ht="52.15" customHeight="1">
      <c r="A11" s="86"/>
      <c r="B11" s="86" t="s">
        <v>50</v>
      </c>
      <c r="C11" s="48" t="s">
        <v>51</v>
      </c>
      <c r="D11" s="29">
        <f>D12</f>
        <v>3189285609</v>
      </c>
      <c r="E11" s="29">
        <f>E12</f>
        <v>20000</v>
      </c>
      <c r="F11" s="29">
        <f t="shared" si="0"/>
        <v>3189305609</v>
      </c>
      <c r="G11" s="31"/>
    </row>
    <row r="12" spans="1:8" ht="27.6" customHeight="1">
      <c r="A12" s="86"/>
      <c r="B12" s="86" t="s">
        <v>52</v>
      </c>
      <c r="C12" s="48" t="s">
        <v>53</v>
      </c>
      <c r="D12" s="29">
        <f>3164280057+25005552</f>
        <v>3189285609</v>
      </c>
      <c r="E12" s="29">
        <f>E13</f>
        <v>20000</v>
      </c>
      <c r="F12" s="29">
        <f t="shared" si="0"/>
        <v>3189305609</v>
      </c>
      <c r="G12" s="31"/>
    </row>
    <row r="13" spans="1:8" ht="37.9" customHeight="1">
      <c r="A13" s="87"/>
      <c r="B13" s="65" t="s">
        <v>54</v>
      </c>
      <c r="C13" s="87" t="s">
        <v>55</v>
      </c>
      <c r="D13" s="88">
        <f>2018508257+25005552</f>
        <v>2043513809</v>
      </c>
      <c r="E13" s="89">
        <f>E14</f>
        <v>20000</v>
      </c>
      <c r="F13" s="46">
        <f t="shared" si="0"/>
        <v>2043533809</v>
      </c>
      <c r="G13" s="31"/>
    </row>
    <row r="14" spans="1:8" ht="36" customHeight="1">
      <c r="A14" s="87"/>
      <c r="B14" s="65" t="s">
        <v>56</v>
      </c>
      <c r="C14" s="87" t="s">
        <v>57</v>
      </c>
      <c r="D14" s="88">
        <v>14242000</v>
      </c>
      <c r="E14" s="89">
        <f>E15</f>
        <v>20000</v>
      </c>
      <c r="F14" s="46">
        <f t="shared" si="0"/>
        <v>14262000</v>
      </c>
      <c r="G14" s="31"/>
    </row>
    <row r="15" spans="1:8" ht="84.6" customHeight="1" thickBot="1">
      <c r="A15" s="87"/>
      <c r="B15" s="87"/>
      <c r="C15" s="90" t="s">
        <v>58</v>
      </c>
      <c r="D15" s="91">
        <v>0</v>
      </c>
      <c r="E15" s="92">
        <v>20000</v>
      </c>
      <c r="F15" s="67">
        <f t="shared" si="0"/>
        <v>20000</v>
      </c>
      <c r="G15" s="31"/>
    </row>
    <row r="16" spans="1:8" ht="45" customHeight="1" thickBot="1">
      <c r="A16" s="11"/>
      <c r="B16" s="61"/>
      <c r="C16" s="36" t="s">
        <v>7</v>
      </c>
      <c r="D16" s="49">
        <f>704660+6602671071.02+24796327</f>
        <v>6628172058.0200005</v>
      </c>
      <c r="E16" s="42">
        <f>E17+E20+E29+E25</f>
        <v>9216540</v>
      </c>
      <c r="F16" s="49">
        <f t="shared" ref="F16:F18" si="1">D16+E16</f>
        <v>6637388598.0200005</v>
      </c>
      <c r="G16" s="54"/>
      <c r="H16" s="2"/>
    </row>
    <row r="17" spans="1:9" ht="41.45" customHeight="1">
      <c r="A17" s="71" t="s">
        <v>33</v>
      </c>
      <c r="B17" s="48"/>
      <c r="C17" s="48" t="s">
        <v>34</v>
      </c>
      <c r="D17" s="29">
        <f>D18</f>
        <v>2065362372</v>
      </c>
      <c r="E17" s="29">
        <f>E18</f>
        <v>-1127690</v>
      </c>
      <c r="F17" s="29">
        <f t="shared" si="1"/>
        <v>2064234682</v>
      </c>
      <c r="G17" s="54"/>
      <c r="H17" s="2"/>
    </row>
    <row r="18" spans="1:9" ht="39.6" customHeight="1">
      <c r="A18" s="71" t="s">
        <v>35</v>
      </c>
      <c r="B18" s="48"/>
      <c r="C18" s="48" t="s">
        <v>34</v>
      </c>
      <c r="D18" s="29">
        <f>2040576045+24786327</f>
        <v>2065362372</v>
      </c>
      <c r="E18" s="29">
        <f>E19</f>
        <v>-1127690</v>
      </c>
      <c r="F18" s="29">
        <f t="shared" si="1"/>
        <v>2064234682</v>
      </c>
      <c r="G18" s="54"/>
      <c r="H18" s="2"/>
    </row>
    <row r="19" spans="1:9" ht="113.45" customHeight="1">
      <c r="A19" s="72" t="s">
        <v>62</v>
      </c>
      <c r="B19" s="69" t="s">
        <v>63</v>
      </c>
      <c r="C19" s="79" t="s">
        <v>64</v>
      </c>
      <c r="D19" s="57">
        <f>1055234569+25005552</f>
        <v>1080240121</v>
      </c>
      <c r="E19" s="57">
        <f>-1127690</f>
        <v>-1127690</v>
      </c>
      <c r="F19" s="57">
        <f>D19+E19</f>
        <v>1079112431</v>
      </c>
      <c r="G19" s="54"/>
      <c r="H19" s="2"/>
    </row>
    <row r="20" spans="1:9" ht="44.45" customHeight="1">
      <c r="A20" s="71" t="s">
        <v>19</v>
      </c>
      <c r="B20" s="48"/>
      <c r="C20" s="48" t="s">
        <v>12</v>
      </c>
      <c r="D20" s="29">
        <f>D21</f>
        <v>808522151.01999998</v>
      </c>
      <c r="E20" s="29">
        <f>E21</f>
        <v>307000</v>
      </c>
      <c r="F20" s="29">
        <f t="shared" ref="F20:F21" si="2">D20+E20</f>
        <v>808829151.01999998</v>
      </c>
      <c r="G20" s="54"/>
      <c r="H20" s="2"/>
    </row>
    <row r="21" spans="1:9" ht="46.15" customHeight="1">
      <c r="A21" s="71" t="s">
        <v>20</v>
      </c>
      <c r="B21" s="48"/>
      <c r="C21" s="48" t="s">
        <v>12</v>
      </c>
      <c r="D21" s="29">
        <v>808522151.01999998</v>
      </c>
      <c r="E21" s="29">
        <f>SUM(E22:E23)</f>
        <v>307000</v>
      </c>
      <c r="F21" s="29">
        <f t="shared" si="2"/>
        <v>808829151.01999998</v>
      </c>
      <c r="G21" s="54"/>
      <c r="H21" s="2"/>
    </row>
    <row r="22" spans="1:9" ht="37.5">
      <c r="A22" s="72" t="s">
        <v>25</v>
      </c>
      <c r="B22" s="69" t="s">
        <v>26</v>
      </c>
      <c r="C22" s="79" t="s">
        <v>24</v>
      </c>
      <c r="D22" s="57">
        <f>502629184</f>
        <v>502629184</v>
      </c>
      <c r="E22" s="57">
        <f>20000</f>
        <v>20000</v>
      </c>
      <c r="F22" s="57">
        <f>D22+E22</f>
        <v>502649184</v>
      </c>
      <c r="G22" s="54"/>
      <c r="H22" s="2"/>
    </row>
    <row r="23" spans="1:9" ht="31.15" customHeight="1">
      <c r="A23" s="72" t="s">
        <v>69</v>
      </c>
      <c r="B23" s="69">
        <v>3240</v>
      </c>
      <c r="C23" s="79" t="s">
        <v>67</v>
      </c>
      <c r="D23" s="57">
        <f>D24</f>
        <v>10000000</v>
      </c>
      <c r="E23" s="57">
        <f>E24</f>
        <v>287000</v>
      </c>
      <c r="F23" s="57">
        <f>D23+E23</f>
        <v>10287000</v>
      </c>
      <c r="G23" s="54"/>
      <c r="H23" s="2"/>
    </row>
    <row r="24" spans="1:9" ht="39.6" customHeight="1">
      <c r="A24" s="94" t="s">
        <v>70</v>
      </c>
      <c r="B24" s="95">
        <v>3242</v>
      </c>
      <c r="C24" s="93" t="s">
        <v>68</v>
      </c>
      <c r="D24" s="80">
        <v>10000000</v>
      </c>
      <c r="E24" s="80">
        <f>287000</f>
        <v>287000</v>
      </c>
      <c r="F24" s="80">
        <f>D24+E24</f>
        <v>10287000</v>
      </c>
      <c r="G24" s="54"/>
      <c r="H24" s="2"/>
    </row>
    <row r="25" spans="1:9" ht="57" customHeight="1">
      <c r="A25" s="71" t="s">
        <v>74</v>
      </c>
      <c r="B25" s="48"/>
      <c r="C25" s="48" t="s">
        <v>73</v>
      </c>
      <c r="D25" s="29">
        <f>D26</f>
        <v>429287331</v>
      </c>
      <c r="E25" s="29">
        <f>E26</f>
        <v>10000000</v>
      </c>
      <c r="F25" s="29">
        <f t="shared" ref="F25:F28" si="3">D25+E25</f>
        <v>439287331</v>
      </c>
      <c r="G25" s="54"/>
      <c r="H25" s="2"/>
    </row>
    <row r="26" spans="1:9" ht="58.9" customHeight="1">
      <c r="A26" s="71" t="s">
        <v>75</v>
      </c>
      <c r="B26" s="48"/>
      <c r="C26" s="48" t="s">
        <v>73</v>
      </c>
      <c r="D26" s="29">
        <f>429287331</f>
        <v>429287331</v>
      </c>
      <c r="E26" s="29">
        <f>E27</f>
        <v>10000000</v>
      </c>
      <c r="F26" s="29">
        <f t="shared" si="3"/>
        <v>439287331</v>
      </c>
      <c r="G26" s="54"/>
      <c r="H26" s="2"/>
    </row>
    <row r="27" spans="1:9" ht="39.6" customHeight="1">
      <c r="A27" s="72">
        <v>1217460</v>
      </c>
      <c r="B27" s="69">
        <v>7460</v>
      </c>
      <c r="C27" s="79" t="s">
        <v>71</v>
      </c>
      <c r="D27" s="44">
        <f>D28</f>
        <v>238394344</v>
      </c>
      <c r="E27" s="44">
        <f>E28</f>
        <v>10000000</v>
      </c>
      <c r="F27" s="44">
        <f t="shared" si="3"/>
        <v>248394344</v>
      </c>
      <c r="G27" s="54"/>
      <c r="H27" s="2"/>
    </row>
    <row r="28" spans="1:9" ht="75" customHeight="1">
      <c r="A28" s="94">
        <v>1217461</v>
      </c>
      <c r="B28" s="95">
        <v>7461</v>
      </c>
      <c r="C28" s="84" t="s">
        <v>72</v>
      </c>
      <c r="D28" s="67">
        <f>238394344</f>
        <v>238394344</v>
      </c>
      <c r="E28" s="80">
        <f>10000000</f>
        <v>10000000</v>
      </c>
      <c r="F28" s="80">
        <f t="shared" si="3"/>
        <v>248394344</v>
      </c>
      <c r="G28" s="54"/>
      <c r="H28" s="2"/>
    </row>
    <row r="29" spans="1:9" ht="57.6" customHeight="1">
      <c r="A29" s="71" t="s">
        <v>28</v>
      </c>
      <c r="B29" s="48"/>
      <c r="C29" s="48" t="s">
        <v>27</v>
      </c>
      <c r="D29" s="29">
        <f>D30</f>
        <v>0</v>
      </c>
      <c r="E29" s="29">
        <f>E30</f>
        <v>37230</v>
      </c>
      <c r="F29" s="29">
        <f t="shared" ref="F29:F34" si="4">D29+E29</f>
        <v>37230</v>
      </c>
      <c r="G29" s="54"/>
      <c r="H29" s="2"/>
    </row>
    <row r="30" spans="1:9" ht="61.5" customHeight="1">
      <c r="A30" s="71" t="s">
        <v>29</v>
      </c>
      <c r="B30" s="48"/>
      <c r="C30" s="48" t="s">
        <v>27</v>
      </c>
      <c r="D30" s="29">
        <v>0</v>
      </c>
      <c r="E30" s="29">
        <f>E31</f>
        <v>37230</v>
      </c>
      <c r="F30" s="29">
        <f t="shared" si="4"/>
        <v>37230</v>
      </c>
      <c r="G30" s="7"/>
      <c r="H30" s="2"/>
      <c r="I30" s="75"/>
    </row>
    <row r="31" spans="1:9" ht="30" customHeight="1">
      <c r="A31" s="65" t="s">
        <v>65</v>
      </c>
      <c r="B31" s="69" t="s">
        <v>45</v>
      </c>
      <c r="C31" s="79" t="s">
        <v>46</v>
      </c>
      <c r="D31" s="44">
        <v>0</v>
      </c>
      <c r="E31" s="44">
        <f>E32</f>
        <v>37230</v>
      </c>
      <c r="F31" s="44">
        <f t="shared" ref="F31:F32" si="5">D31+E31</f>
        <v>37230</v>
      </c>
      <c r="G31" s="7"/>
      <c r="H31" s="2"/>
      <c r="I31" s="75"/>
    </row>
    <row r="32" spans="1:9" ht="36" customHeight="1" thickBot="1">
      <c r="A32" s="68" t="s">
        <v>66</v>
      </c>
      <c r="B32" s="68" t="s">
        <v>47</v>
      </c>
      <c r="C32" s="84" t="s">
        <v>48</v>
      </c>
      <c r="D32" s="67">
        <v>0</v>
      </c>
      <c r="E32" s="80">
        <v>37230</v>
      </c>
      <c r="F32" s="80">
        <f t="shared" si="5"/>
        <v>37230</v>
      </c>
      <c r="G32" s="7"/>
      <c r="H32" s="2"/>
      <c r="I32" s="75"/>
    </row>
    <row r="33" spans="1:8" ht="38.25" customHeight="1">
      <c r="A33" s="40"/>
      <c r="B33" s="62"/>
      <c r="C33" s="37" t="s">
        <v>8</v>
      </c>
      <c r="D33" s="50">
        <f>761137328.59-24690775</f>
        <v>736446553.59000003</v>
      </c>
      <c r="E33" s="27">
        <f>E35+E44</f>
        <v>7327690</v>
      </c>
      <c r="F33" s="27">
        <f t="shared" si="4"/>
        <v>743774243.59000003</v>
      </c>
      <c r="G33" s="7"/>
      <c r="H33" s="2"/>
    </row>
    <row r="34" spans="1:8" ht="25.5" customHeight="1" thickBot="1">
      <c r="A34" s="41"/>
      <c r="B34" s="63"/>
      <c r="C34" s="38" t="s">
        <v>6</v>
      </c>
      <c r="D34" s="28">
        <f>530645831.45-24690775</f>
        <v>505955056.44999999</v>
      </c>
      <c r="E34" s="28">
        <f>E37+E46</f>
        <v>7327690</v>
      </c>
      <c r="F34" s="28">
        <f t="shared" si="4"/>
        <v>513282746.44999999</v>
      </c>
      <c r="G34" s="7"/>
      <c r="H34" s="2"/>
    </row>
    <row r="35" spans="1:8" ht="47.25" customHeight="1">
      <c r="A35" s="71" t="s">
        <v>33</v>
      </c>
      <c r="B35" s="48"/>
      <c r="C35" s="48" t="s">
        <v>34</v>
      </c>
      <c r="D35" s="29">
        <f>D36</f>
        <v>133313423.18000001</v>
      </c>
      <c r="E35" s="29">
        <f>E36</f>
        <v>7327690</v>
      </c>
      <c r="F35" s="29">
        <f t="shared" ref="F35:F38" si="6">D35+E35</f>
        <v>140641113.18000001</v>
      </c>
      <c r="G35" s="7"/>
      <c r="H35" s="7"/>
    </row>
    <row r="36" spans="1:8" ht="41.25" customHeight="1">
      <c r="A36" s="71" t="s">
        <v>35</v>
      </c>
      <c r="B36" s="48"/>
      <c r="C36" s="48" t="s">
        <v>34</v>
      </c>
      <c r="D36" s="29">
        <f>158004198.18-24690775</f>
        <v>133313423.18000001</v>
      </c>
      <c r="E36" s="29">
        <f>E38+E40</f>
        <v>7327690</v>
      </c>
      <c r="F36" s="29">
        <f t="shared" si="6"/>
        <v>140641113.18000001</v>
      </c>
      <c r="G36" s="7"/>
      <c r="H36" s="7"/>
    </row>
    <row r="37" spans="1:8" ht="23.25" customHeight="1">
      <c r="A37" s="73"/>
      <c r="B37" s="66"/>
      <c r="C37" s="66" t="s">
        <v>6</v>
      </c>
      <c r="D37" s="45">
        <f>76265128.18-24690775</f>
        <v>51574353.180000007</v>
      </c>
      <c r="E37" s="45">
        <f>E39+E41</f>
        <v>7327690</v>
      </c>
      <c r="F37" s="45">
        <f t="shared" si="6"/>
        <v>58902043.180000007</v>
      </c>
      <c r="G37" s="7"/>
      <c r="H37" s="7"/>
    </row>
    <row r="38" spans="1:8" ht="110.45" customHeight="1">
      <c r="A38" s="72" t="s">
        <v>62</v>
      </c>
      <c r="B38" s="69" t="s">
        <v>63</v>
      </c>
      <c r="C38" s="79" t="s">
        <v>64</v>
      </c>
      <c r="D38" s="44">
        <f>56467425.67+29225</f>
        <v>56496650.670000002</v>
      </c>
      <c r="E38" s="44">
        <f>E39</f>
        <v>1127690</v>
      </c>
      <c r="F38" s="44">
        <f t="shared" si="6"/>
        <v>57624340.670000002</v>
      </c>
      <c r="G38" s="7"/>
      <c r="H38" s="7"/>
    </row>
    <row r="39" spans="1:8" ht="23.25" customHeight="1">
      <c r="A39" s="81"/>
      <c r="B39" s="82"/>
      <c r="C39" s="47" t="s">
        <v>6</v>
      </c>
      <c r="D39" s="80">
        <f>20421001.67+29225</f>
        <v>20450226.670000002</v>
      </c>
      <c r="E39" s="80">
        <f>1127690</f>
        <v>1127690</v>
      </c>
      <c r="F39" s="80">
        <f>D39+E39</f>
        <v>21577916.670000002</v>
      </c>
      <c r="G39" s="7"/>
      <c r="H39" s="7"/>
    </row>
    <row r="40" spans="1:8" ht="37.5">
      <c r="A40" s="65" t="s">
        <v>40</v>
      </c>
      <c r="B40" s="65">
        <v>1160</v>
      </c>
      <c r="C40" s="83" t="s">
        <v>41</v>
      </c>
      <c r="D40" s="46">
        <f>40471122.09-24900000</f>
        <v>15571122.090000004</v>
      </c>
      <c r="E40" s="57">
        <f>E42</f>
        <v>6200000</v>
      </c>
      <c r="F40" s="57">
        <f>D40+E40</f>
        <v>21771122.090000004</v>
      </c>
      <c r="G40" s="7"/>
      <c r="H40" s="7"/>
    </row>
    <row r="41" spans="1:8" ht="23.25" customHeight="1">
      <c r="A41" s="72"/>
      <c r="B41" s="69"/>
      <c r="C41" s="47" t="s">
        <v>6</v>
      </c>
      <c r="D41" s="80">
        <f>40185277.09-24900000</f>
        <v>15285277.090000004</v>
      </c>
      <c r="E41" s="80">
        <f>E43</f>
        <v>6200000</v>
      </c>
      <c r="F41" s="55">
        <f>D41+E41</f>
        <v>21485277.090000004</v>
      </c>
      <c r="G41" s="7"/>
      <c r="H41" s="7"/>
    </row>
    <row r="42" spans="1:8" ht="37.5">
      <c r="A42" s="68" t="s">
        <v>42</v>
      </c>
      <c r="B42" s="68" t="s">
        <v>43</v>
      </c>
      <c r="C42" s="84" t="s">
        <v>44</v>
      </c>
      <c r="D42" s="67">
        <f>40185277.09-24900000</f>
        <v>15285277.090000004</v>
      </c>
      <c r="E42" s="80">
        <f>E43</f>
        <v>6200000</v>
      </c>
      <c r="F42" s="80">
        <f>D42+E42</f>
        <v>21485277.090000004</v>
      </c>
      <c r="G42" s="7"/>
      <c r="H42" s="7"/>
    </row>
    <row r="43" spans="1:8" ht="24" customHeight="1">
      <c r="A43" s="72"/>
      <c r="B43" s="69"/>
      <c r="C43" s="47" t="s">
        <v>6</v>
      </c>
      <c r="D43" s="80">
        <v>15285277.09</v>
      </c>
      <c r="E43" s="80">
        <f>6200000</f>
        <v>6200000</v>
      </c>
      <c r="F43" s="55">
        <f>D43+E43</f>
        <v>21485277.09</v>
      </c>
      <c r="G43" s="7"/>
      <c r="H43" s="7"/>
    </row>
    <row r="44" spans="1:8" ht="55.15" customHeight="1">
      <c r="A44" s="71" t="s">
        <v>28</v>
      </c>
      <c r="B44" s="48"/>
      <c r="C44" s="48" t="s">
        <v>27</v>
      </c>
      <c r="D44" s="29">
        <f>D45</f>
        <v>105227385.27</v>
      </c>
      <c r="E44" s="29">
        <f>E45</f>
        <v>0</v>
      </c>
      <c r="F44" s="29">
        <f t="shared" ref="F44:F61" si="7">D44+E44</f>
        <v>105227385.27</v>
      </c>
      <c r="G44" s="7"/>
      <c r="H44" s="2"/>
    </row>
    <row r="45" spans="1:8" ht="57" customHeight="1">
      <c r="A45" s="71" t="s">
        <v>29</v>
      </c>
      <c r="B45" s="48"/>
      <c r="C45" s="48" t="s">
        <v>27</v>
      </c>
      <c r="D45" s="29">
        <v>105227385.27</v>
      </c>
      <c r="E45" s="29">
        <f>E47+E49+E53</f>
        <v>0</v>
      </c>
      <c r="F45" s="29">
        <f t="shared" si="7"/>
        <v>105227385.27</v>
      </c>
      <c r="G45" s="7"/>
      <c r="H45" s="2"/>
    </row>
    <row r="46" spans="1:8" ht="24.75" customHeight="1">
      <c r="A46" s="73"/>
      <c r="B46" s="66"/>
      <c r="C46" s="66" t="s">
        <v>6</v>
      </c>
      <c r="D46" s="45">
        <v>80381385.269999996</v>
      </c>
      <c r="E46" s="45">
        <f>E48+E50+E54</f>
        <v>0</v>
      </c>
      <c r="F46" s="45">
        <f t="shared" si="7"/>
        <v>80381385.269999996</v>
      </c>
      <c r="G46" s="7"/>
      <c r="H46" s="2"/>
    </row>
    <row r="47" spans="1:8" ht="42.75" customHeight="1">
      <c r="A47" s="65" t="s">
        <v>32</v>
      </c>
      <c r="B47" s="65" t="s">
        <v>31</v>
      </c>
      <c r="C47" s="76" t="s">
        <v>30</v>
      </c>
      <c r="D47" s="46">
        <v>32320568.760000002</v>
      </c>
      <c r="E47" s="44">
        <f>E48</f>
        <v>1352.92</v>
      </c>
      <c r="F47" s="44">
        <f t="shared" ref="F47:F49" si="8">D47+E47</f>
        <v>32321921.680000003</v>
      </c>
      <c r="G47" s="7"/>
      <c r="H47" s="2"/>
    </row>
    <row r="48" spans="1:8" ht="23.25" customHeight="1">
      <c r="A48" s="56"/>
      <c r="B48" s="56"/>
      <c r="C48" s="47" t="s">
        <v>6</v>
      </c>
      <c r="D48" s="67">
        <v>32320568.760000002</v>
      </c>
      <c r="E48" s="55">
        <f>1352.92</f>
        <v>1352.92</v>
      </c>
      <c r="F48" s="55">
        <f t="shared" si="8"/>
        <v>32321921.680000003</v>
      </c>
      <c r="G48" s="7"/>
      <c r="H48" s="2"/>
    </row>
    <row r="49" spans="1:12" ht="37.15" customHeight="1">
      <c r="A49" s="65">
        <v>1517320</v>
      </c>
      <c r="B49" s="65">
        <v>7320</v>
      </c>
      <c r="C49" s="76" t="s">
        <v>36</v>
      </c>
      <c r="D49" s="46">
        <v>48060816.509999998</v>
      </c>
      <c r="E49" s="44">
        <f>E50</f>
        <v>-40992.769999999997</v>
      </c>
      <c r="F49" s="44">
        <f t="shared" si="8"/>
        <v>48019823.739999995</v>
      </c>
      <c r="G49" s="7"/>
      <c r="H49" s="2"/>
    </row>
    <row r="50" spans="1:12" ht="26.25" customHeight="1">
      <c r="A50" s="56"/>
      <c r="B50" s="56"/>
      <c r="C50" s="47" t="s">
        <v>6</v>
      </c>
      <c r="D50" s="46">
        <v>48060816.509999998</v>
      </c>
      <c r="E50" s="55">
        <f>E52</f>
        <v>-40992.769999999997</v>
      </c>
      <c r="F50" s="55">
        <f t="shared" ref="F50:F54" si="9">D50+E50</f>
        <v>48019823.739999995</v>
      </c>
      <c r="G50" s="7"/>
      <c r="H50" s="2"/>
    </row>
    <row r="51" spans="1:12" ht="36" customHeight="1">
      <c r="A51" s="68" t="s">
        <v>37</v>
      </c>
      <c r="B51" s="68" t="s">
        <v>38</v>
      </c>
      <c r="C51" s="77" t="s">
        <v>39</v>
      </c>
      <c r="D51" s="55">
        <v>16781382.18</v>
      </c>
      <c r="E51" s="55">
        <f>E52</f>
        <v>-40992.769999999997</v>
      </c>
      <c r="F51" s="55">
        <f t="shared" si="9"/>
        <v>16740389.41</v>
      </c>
      <c r="G51" s="7"/>
      <c r="H51" s="2"/>
    </row>
    <row r="52" spans="1:12" ht="23.25" customHeight="1">
      <c r="A52" s="81"/>
      <c r="B52" s="56"/>
      <c r="C52" s="47" t="s">
        <v>6</v>
      </c>
      <c r="D52" s="67">
        <v>16781382.18</v>
      </c>
      <c r="E52" s="55">
        <v>-40992.769999999997</v>
      </c>
      <c r="F52" s="55">
        <f t="shared" si="9"/>
        <v>16740389.41</v>
      </c>
      <c r="G52" s="7"/>
      <c r="H52" s="2"/>
    </row>
    <row r="53" spans="1:12" ht="28.15" customHeight="1">
      <c r="A53" s="65" t="s">
        <v>59</v>
      </c>
      <c r="B53" s="65" t="s">
        <v>60</v>
      </c>
      <c r="C53" s="76" t="s">
        <v>61</v>
      </c>
      <c r="D53" s="44">
        <v>0</v>
      </c>
      <c r="E53" s="44">
        <f>E54</f>
        <v>39639.85</v>
      </c>
      <c r="F53" s="44">
        <f t="shared" si="9"/>
        <v>39639.85</v>
      </c>
      <c r="G53" s="7"/>
      <c r="H53" s="2"/>
    </row>
    <row r="54" spans="1:12" ht="19.899999999999999" customHeight="1" thickBot="1">
      <c r="A54" s="81"/>
      <c r="B54" s="56"/>
      <c r="C54" s="47" t="s">
        <v>6</v>
      </c>
      <c r="D54" s="67">
        <v>0</v>
      </c>
      <c r="E54" s="55">
        <f>39639.85</f>
        <v>39639.85</v>
      </c>
      <c r="F54" s="55">
        <f t="shared" si="9"/>
        <v>39639.85</v>
      </c>
      <c r="G54" s="7"/>
      <c r="H54" s="2"/>
    </row>
    <row r="55" spans="1:12" ht="36.6" customHeight="1" thickBot="1">
      <c r="A55" s="11"/>
      <c r="B55" s="11"/>
      <c r="C55" s="36" t="s">
        <v>13</v>
      </c>
      <c r="D55" s="42">
        <f>D16+D33</f>
        <v>7364618611.6100006</v>
      </c>
      <c r="E55" s="42">
        <f>E16+E33</f>
        <v>16544230</v>
      </c>
      <c r="F55" s="42">
        <f t="shared" ref="F55" si="10">D55+E55</f>
        <v>7381162841.6100006</v>
      </c>
      <c r="G55" s="7"/>
      <c r="H55" s="2"/>
      <c r="I55" s="70"/>
    </row>
    <row r="56" spans="1:12" ht="39.75" customHeight="1" thickBot="1">
      <c r="A56" s="11"/>
      <c r="B56" s="61"/>
      <c r="C56" s="36" t="s">
        <v>9</v>
      </c>
      <c r="D56" s="26">
        <f>D57+D58</f>
        <v>-254137217.97999999</v>
      </c>
      <c r="E56" s="26">
        <f>E57+E58</f>
        <v>9196540</v>
      </c>
      <c r="F56" s="26">
        <f t="shared" si="7"/>
        <v>-244940677.97999999</v>
      </c>
      <c r="G56" s="7"/>
      <c r="H56" s="78"/>
      <c r="I56" s="74"/>
    </row>
    <row r="57" spans="1:12" ht="69.75" customHeight="1" thickBot="1">
      <c r="A57" s="58"/>
      <c r="B57" s="58"/>
      <c r="C57" s="59" t="s">
        <v>21</v>
      </c>
      <c r="D57" s="60">
        <v>211948969.90000001</v>
      </c>
      <c r="E57" s="60">
        <f>E40+E30+E23+E25</f>
        <v>16524230</v>
      </c>
      <c r="F57" s="60">
        <f t="shared" si="7"/>
        <v>228473199.90000001</v>
      </c>
      <c r="G57" s="7"/>
      <c r="H57" s="78"/>
      <c r="I57" s="74"/>
      <c r="J57" s="75"/>
    </row>
    <row r="58" spans="1:12" ht="67.5" customHeight="1" thickBot="1">
      <c r="A58" s="22"/>
      <c r="B58" s="64"/>
      <c r="C58" s="39" t="s">
        <v>4</v>
      </c>
      <c r="D58" s="43">
        <f>-D61</f>
        <v>-466086187.88</v>
      </c>
      <c r="E58" s="43">
        <f>-E61</f>
        <v>-7327690</v>
      </c>
      <c r="F58" s="43">
        <f t="shared" si="7"/>
        <v>-473413877.88</v>
      </c>
      <c r="G58" s="7"/>
      <c r="H58" s="78"/>
      <c r="I58" s="74"/>
      <c r="J58" s="7"/>
      <c r="K58" s="75"/>
    </row>
    <row r="59" spans="1:12" ht="42" customHeight="1" thickBot="1">
      <c r="A59" s="11"/>
      <c r="B59" s="61"/>
      <c r="C59" s="36" t="s">
        <v>10</v>
      </c>
      <c r="D59" s="26">
        <f>SUM(D60:D61)</f>
        <v>530588452.58999997</v>
      </c>
      <c r="E59" s="26">
        <f>SUM(E60:E61)</f>
        <v>7327690</v>
      </c>
      <c r="F59" s="26">
        <f t="shared" si="7"/>
        <v>537916142.58999991</v>
      </c>
      <c r="G59" s="7"/>
      <c r="H59" s="2"/>
      <c r="I59" s="74"/>
      <c r="J59" s="7"/>
      <c r="K59" s="75"/>
    </row>
    <row r="60" spans="1:12" ht="72.75" hidden="1" customHeight="1" thickBot="1">
      <c r="A60" s="22"/>
      <c r="B60" s="22"/>
      <c r="C60" s="59" t="s">
        <v>22</v>
      </c>
      <c r="D60" s="60">
        <v>64502264.710000001</v>
      </c>
      <c r="E60" s="60"/>
      <c r="F60" s="60">
        <f t="shared" si="7"/>
        <v>64502264.710000001</v>
      </c>
      <c r="G60" s="7"/>
      <c r="H60" s="2"/>
      <c r="I60" s="74"/>
      <c r="J60" s="7"/>
      <c r="K60" s="74"/>
    </row>
    <row r="61" spans="1:12" ht="66.75" thickBot="1">
      <c r="A61" s="22"/>
      <c r="B61" s="64"/>
      <c r="C61" s="39" t="s">
        <v>5</v>
      </c>
      <c r="D61" s="43">
        <f>465876962.88+209225</f>
        <v>466086187.88</v>
      </c>
      <c r="E61" s="43">
        <f>E33</f>
        <v>7327690</v>
      </c>
      <c r="F61" s="43">
        <f t="shared" si="7"/>
        <v>473413877.88</v>
      </c>
      <c r="G61" s="7"/>
      <c r="H61" s="2"/>
      <c r="I61" s="75"/>
      <c r="J61" s="12"/>
      <c r="K61" s="75"/>
    </row>
    <row r="62" spans="1:12" ht="43.15" customHeight="1">
      <c r="A62" s="23"/>
      <c r="B62" s="23"/>
      <c r="C62" s="24"/>
      <c r="D62" s="7"/>
      <c r="E62" s="7"/>
      <c r="F62" s="7"/>
      <c r="G62" s="7"/>
      <c r="H62" s="2"/>
      <c r="J62" s="7"/>
      <c r="K62" s="75"/>
    </row>
    <row r="63" spans="1:12" ht="86.45" customHeight="1">
      <c r="A63" s="96" t="s">
        <v>15</v>
      </c>
      <c r="B63" s="96"/>
      <c r="C63" s="96"/>
      <c r="D63" s="10"/>
      <c r="E63" s="53" t="s">
        <v>23</v>
      </c>
      <c r="F63" s="12"/>
      <c r="G63" s="12"/>
      <c r="H63" s="78"/>
      <c r="J63" s="30"/>
      <c r="K63" s="30"/>
      <c r="L63" s="30"/>
    </row>
    <row r="64" spans="1:12" ht="23.25" customHeight="1">
      <c r="A64" s="15"/>
      <c r="B64" s="15"/>
      <c r="C64" s="13"/>
      <c r="D64" s="10"/>
      <c r="E64" s="14"/>
      <c r="F64" s="12"/>
      <c r="G64" s="12"/>
      <c r="H64" s="78"/>
      <c r="J64" s="30"/>
      <c r="K64" s="30"/>
      <c r="L64" s="30"/>
    </row>
    <row r="65" spans="1:12" ht="20.25">
      <c r="A65" s="10"/>
      <c r="B65" s="10"/>
      <c r="E65" s="10"/>
      <c r="F65" s="5"/>
      <c r="G65" s="5"/>
      <c r="H65" s="2"/>
      <c r="J65" s="30"/>
      <c r="K65" s="30"/>
      <c r="L65" s="30"/>
    </row>
    <row r="66" spans="1:12" ht="18.75">
      <c r="A66" s="8"/>
      <c r="B66" s="8"/>
      <c r="C66" s="9"/>
      <c r="D66" s="5"/>
      <c r="E66" s="5"/>
      <c r="F66" s="5"/>
      <c r="G66" s="5"/>
      <c r="H66" s="2"/>
    </row>
    <row r="67" spans="1:12" ht="18.75">
      <c r="A67" s="8"/>
      <c r="B67" s="8"/>
      <c r="C67" s="9"/>
      <c r="D67" s="5"/>
      <c r="E67" s="25"/>
      <c r="F67" s="5"/>
      <c r="G67" s="5"/>
      <c r="H67" s="2"/>
    </row>
    <row r="68" spans="1:12" ht="18.75">
      <c r="A68" s="8"/>
      <c r="B68" s="8"/>
      <c r="C68" s="9"/>
      <c r="D68" s="5"/>
      <c r="E68" s="5"/>
      <c r="F68" s="5"/>
      <c r="G68" s="5"/>
      <c r="H68" s="2"/>
      <c r="I68" s="32"/>
      <c r="J68" s="32"/>
      <c r="K68" s="32"/>
    </row>
    <row r="69" spans="1:12" ht="18.75">
      <c r="A69" s="8"/>
      <c r="B69" s="8"/>
      <c r="C69" s="9"/>
      <c r="D69" s="5"/>
      <c r="E69" s="5"/>
      <c r="F69" s="5"/>
      <c r="G69" s="5"/>
      <c r="H69" s="2"/>
    </row>
    <row r="70" spans="1:12" ht="18.75">
      <c r="A70" s="8"/>
      <c r="B70" s="8"/>
      <c r="C70" s="9"/>
      <c r="D70" s="5"/>
      <c r="E70" s="5"/>
      <c r="F70" s="5"/>
      <c r="G70" s="5"/>
      <c r="H70" s="2"/>
    </row>
    <row r="71" spans="1:12" ht="18.75">
      <c r="A71" s="8"/>
      <c r="B71" s="8"/>
      <c r="C71" s="9"/>
      <c r="D71" s="5"/>
      <c r="E71" s="5"/>
      <c r="F71" s="5"/>
      <c r="G71" s="5"/>
      <c r="H71" s="2"/>
    </row>
    <row r="72" spans="1:12" ht="18.75">
      <c r="A72" s="8"/>
      <c r="B72" s="8"/>
      <c r="C72" s="9"/>
      <c r="D72" s="5"/>
      <c r="E72" s="5"/>
      <c r="F72" s="5"/>
      <c r="G72" s="5"/>
      <c r="H72" s="2"/>
    </row>
    <row r="73" spans="1:12" ht="18.75">
      <c r="A73" s="8"/>
      <c r="B73" s="8"/>
      <c r="C73" s="9"/>
      <c r="D73" s="5"/>
      <c r="E73" s="5"/>
      <c r="F73" s="5"/>
      <c r="G73" s="5"/>
      <c r="H73" s="2"/>
    </row>
    <row r="74" spans="1:12" ht="18.75">
      <c r="A74" s="8"/>
      <c r="B74" s="8"/>
      <c r="C74" s="9"/>
      <c r="D74" s="5"/>
      <c r="E74" s="5"/>
      <c r="F74" s="5"/>
      <c r="G74" s="5"/>
      <c r="H74" s="2"/>
    </row>
    <row r="75" spans="1:12" ht="18.75">
      <c r="A75" s="8"/>
      <c r="B75" s="8"/>
      <c r="C75" s="9"/>
      <c r="D75" s="5"/>
      <c r="E75" s="5"/>
      <c r="F75" s="5"/>
      <c r="G75" s="5"/>
      <c r="H75" s="2"/>
    </row>
    <row r="76" spans="1:12" ht="18.75">
      <c r="A76" s="8"/>
      <c r="B76" s="8"/>
      <c r="C76" s="9"/>
      <c r="D76" s="5"/>
      <c r="E76" s="5"/>
      <c r="F76" s="5"/>
      <c r="G76" s="5"/>
      <c r="H76" s="2"/>
    </row>
    <row r="77" spans="1:12">
      <c r="A77" s="3"/>
      <c r="B77" s="3"/>
      <c r="C77" s="2"/>
      <c r="H77" s="2"/>
    </row>
    <row r="78" spans="1:12">
      <c r="A78" s="3"/>
      <c r="B78" s="3"/>
      <c r="C78" s="2"/>
      <c r="H78" s="2"/>
    </row>
    <row r="79" spans="1:12">
      <c r="A79" s="3"/>
      <c r="B79" s="3"/>
      <c r="C79" s="2"/>
      <c r="H79" s="2"/>
    </row>
    <row r="80" spans="1:12">
      <c r="A80" s="3"/>
      <c r="B80" s="3"/>
      <c r="C80" s="2"/>
      <c r="H80" s="2"/>
    </row>
    <row r="81" spans="1:8">
      <c r="A81" s="3"/>
      <c r="B81" s="3"/>
      <c r="C81" s="2"/>
      <c r="H81" s="2"/>
    </row>
    <row r="82" spans="1:8">
      <c r="A82" s="3"/>
      <c r="B82" s="3"/>
      <c r="C82" s="2"/>
      <c r="H82" s="2"/>
    </row>
    <row r="83" spans="1:8">
      <c r="A83" s="3"/>
      <c r="B83" s="3"/>
      <c r="C83" s="2"/>
      <c r="H83" s="2"/>
    </row>
    <row r="84" spans="1:8">
      <c r="A84" s="3"/>
      <c r="B84" s="3"/>
      <c r="C84" s="2"/>
      <c r="H84" s="2"/>
    </row>
    <row r="85" spans="1:8">
      <c r="A85" s="3"/>
      <c r="B85" s="3"/>
      <c r="C85" s="2"/>
      <c r="H85" s="2"/>
    </row>
    <row r="86" spans="1:8">
      <c r="A86" s="3"/>
      <c r="B86" s="3"/>
      <c r="C86" s="2"/>
      <c r="H86" s="2"/>
    </row>
    <row r="87" spans="1:8">
      <c r="A87" s="3"/>
      <c r="B87" s="3"/>
      <c r="C87" s="2"/>
      <c r="H87" s="2"/>
    </row>
    <row r="88" spans="1:8">
      <c r="A88" s="3"/>
      <c r="B88" s="3"/>
      <c r="C88" s="2"/>
      <c r="H88" s="2"/>
    </row>
    <row r="89" spans="1:8">
      <c r="A89" s="3"/>
      <c r="B89" s="3"/>
      <c r="C89" s="2"/>
      <c r="H89" s="2"/>
    </row>
    <row r="90" spans="1:8">
      <c r="A90" s="3"/>
      <c r="B90" s="3"/>
      <c r="C90" s="2"/>
      <c r="H90" s="2"/>
    </row>
    <row r="91" spans="1:8">
      <c r="A91" s="3"/>
      <c r="B91" s="3"/>
      <c r="C91" s="2"/>
      <c r="H91" s="2"/>
    </row>
    <row r="92" spans="1:8">
      <c r="A92" s="3"/>
      <c r="B92" s="3"/>
      <c r="C92" s="2"/>
      <c r="H92" s="2"/>
    </row>
    <row r="93" spans="1:8">
      <c r="A93" s="3"/>
      <c r="B93" s="3"/>
      <c r="C93" s="2"/>
      <c r="H93" s="2"/>
    </row>
    <row r="94" spans="1:8">
      <c r="A94" s="3"/>
      <c r="B94" s="3"/>
      <c r="C94" s="2"/>
      <c r="H94" s="2"/>
    </row>
    <row r="95" spans="1:8">
      <c r="A95" s="3"/>
      <c r="B95" s="3"/>
      <c r="C95" s="2"/>
      <c r="H95" s="2"/>
    </row>
    <row r="96" spans="1:8">
      <c r="A96" s="3"/>
      <c r="B96" s="3"/>
      <c r="C96" s="2"/>
      <c r="H96" s="2"/>
    </row>
    <row r="97" spans="1:8">
      <c r="A97" s="3"/>
      <c r="B97" s="3"/>
      <c r="C97" s="2"/>
      <c r="H97" s="2"/>
    </row>
    <row r="98" spans="1:8">
      <c r="A98" s="3"/>
      <c r="B98" s="3"/>
      <c r="C98" s="2"/>
      <c r="H98" s="2"/>
    </row>
    <row r="99" spans="1:8">
      <c r="A99" s="3"/>
      <c r="B99" s="3"/>
      <c r="C99" s="2"/>
      <c r="H99" s="2"/>
    </row>
    <row r="100" spans="1:8">
      <c r="A100" s="3"/>
      <c r="B100" s="3"/>
      <c r="C100" s="2"/>
      <c r="H100" s="2"/>
    </row>
    <row r="101" spans="1:8">
      <c r="A101" s="3"/>
      <c r="B101" s="3"/>
      <c r="C101" s="2"/>
      <c r="H101" s="2"/>
    </row>
    <row r="102" spans="1:8">
      <c r="A102" s="3"/>
      <c r="B102" s="3"/>
      <c r="C102" s="2"/>
      <c r="H102" s="2"/>
    </row>
    <row r="103" spans="1:8">
      <c r="A103" s="3"/>
      <c r="B103" s="3"/>
      <c r="C103" s="2"/>
      <c r="H103" s="2"/>
    </row>
    <row r="104" spans="1:8">
      <c r="A104" s="3"/>
      <c r="B104" s="3"/>
      <c r="C104" s="2"/>
      <c r="H104" s="2"/>
    </row>
    <row r="105" spans="1:8">
      <c r="A105" s="3"/>
      <c r="B105" s="3"/>
      <c r="C105" s="2"/>
      <c r="H105" s="2"/>
    </row>
    <row r="106" spans="1:8">
      <c r="A106" s="3"/>
      <c r="B106" s="3"/>
      <c r="C106" s="2"/>
      <c r="H106" s="2"/>
    </row>
    <row r="107" spans="1:8">
      <c r="A107" s="3"/>
      <c r="B107" s="3"/>
      <c r="C107" s="2"/>
    </row>
    <row r="108" spans="1:8">
      <c r="A108" s="3"/>
      <c r="B108" s="3"/>
      <c r="C108" s="2"/>
    </row>
    <row r="109" spans="1:8">
      <c r="A109" s="3"/>
      <c r="B109" s="3"/>
      <c r="C109" s="2"/>
    </row>
    <row r="110" spans="1:8">
      <c r="A110" s="3"/>
      <c r="B110" s="3"/>
      <c r="C110" s="2"/>
    </row>
    <row r="111" spans="1:8">
      <c r="A111" s="3"/>
      <c r="B111" s="3"/>
      <c r="C111" s="2"/>
    </row>
    <row r="112" spans="1:8">
      <c r="A112" s="3"/>
      <c r="B112" s="3"/>
      <c r="C112" s="2"/>
    </row>
    <row r="113" spans="1:3">
      <c r="A113" s="3"/>
      <c r="B113" s="3"/>
      <c r="C113" s="2"/>
    </row>
    <row r="114" spans="1:3">
      <c r="A114" s="3"/>
      <c r="B114" s="3"/>
      <c r="C114" s="2"/>
    </row>
    <row r="115" spans="1:3">
      <c r="A115" s="3"/>
      <c r="B115" s="3"/>
      <c r="C115" s="2"/>
    </row>
    <row r="116" spans="1:3">
      <c r="A116" s="3"/>
      <c r="B116" s="3"/>
      <c r="C116" s="2"/>
    </row>
    <row r="117" spans="1:3">
      <c r="A117" s="3"/>
      <c r="B117" s="3"/>
      <c r="C117" s="2"/>
    </row>
    <row r="118" spans="1:3">
      <c r="A118" s="3"/>
      <c r="B118" s="3"/>
      <c r="C118" s="2"/>
    </row>
    <row r="119" spans="1:3">
      <c r="A119" s="3"/>
      <c r="B119" s="3"/>
      <c r="C119" s="2"/>
    </row>
    <row r="120" spans="1:3">
      <c r="A120" s="3"/>
      <c r="B120" s="3"/>
      <c r="C120" s="2"/>
    </row>
    <row r="121" spans="1:3">
      <c r="A121" s="3"/>
      <c r="B121" s="3"/>
      <c r="C121" s="2"/>
    </row>
    <row r="122" spans="1:3">
      <c r="A122" s="3"/>
      <c r="B122" s="3"/>
      <c r="C122" s="2"/>
    </row>
    <row r="123" spans="1:3">
      <c r="A123" s="3"/>
      <c r="B123" s="3"/>
      <c r="C123" s="2"/>
    </row>
    <row r="124" spans="1:3">
      <c r="A124" s="3"/>
      <c r="B124" s="3"/>
      <c r="C124" s="2"/>
    </row>
    <row r="125" spans="1:3">
      <c r="A125" s="3"/>
      <c r="B125" s="3"/>
      <c r="C125" s="2"/>
    </row>
    <row r="126" spans="1:3">
      <c r="A126" s="3"/>
      <c r="B126" s="3"/>
      <c r="C126" s="2"/>
    </row>
    <row r="127" spans="1:3">
      <c r="A127" s="3"/>
      <c r="B127" s="3"/>
      <c r="C127" s="2"/>
    </row>
    <row r="128" spans="1:3">
      <c r="A128" s="3"/>
      <c r="B128" s="3"/>
      <c r="C128" s="2"/>
    </row>
    <row r="129" spans="1:3">
      <c r="A129" s="3"/>
      <c r="B129" s="3"/>
      <c r="C129" s="2"/>
    </row>
    <row r="130" spans="1:3">
      <c r="A130" s="3"/>
      <c r="B130" s="3"/>
      <c r="C130" s="2"/>
    </row>
    <row r="131" spans="1:3">
      <c r="A131" s="3"/>
      <c r="B131" s="3"/>
      <c r="C131" s="2"/>
    </row>
    <row r="132" spans="1:3">
      <c r="A132" s="3"/>
      <c r="B132" s="3"/>
      <c r="C132" s="2"/>
    </row>
    <row r="133" spans="1:3">
      <c r="A133" s="3"/>
      <c r="B133" s="3"/>
      <c r="C133" s="2"/>
    </row>
    <row r="134" spans="1:3">
      <c r="A134" s="3"/>
      <c r="B134" s="3"/>
      <c r="C134" s="2"/>
    </row>
    <row r="135" spans="1:3">
      <c r="A135" s="3"/>
      <c r="B135" s="3"/>
      <c r="C135" s="2"/>
    </row>
    <row r="136" spans="1:3">
      <c r="A136" s="3"/>
      <c r="B136" s="3"/>
      <c r="C136" s="2"/>
    </row>
    <row r="137" spans="1:3">
      <c r="A137" s="3"/>
      <c r="B137" s="3"/>
      <c r="C137" s="2"/>
    </row>
    <row r="138" spans="1:3">
      <c r="A138" s="3"/>
      <c r="B138" s="3"/>
      <c r="C138" s="2"/>
    </row>
    <row r="139" spans="1:3">
      <c r="A139" s="3"/>
      <c r="B139" s="3"/>
      <c r="C139" s="2"/>
    </row>
    <row r="140" spans="1:3">
      <c r="A140" s="3"/>
      <c r="B140" s="3"/>
      <c r="C140" s="2"/>
    </row>
    <row r="141" spans="1:3">
      <c r="A141" s="3"/>
      <c r="B141" s="3"/>
    </row>
    <row r="142" spans="1:3">
      <c r="A142" s="3"/>
      <c r="B142" s="3"/>
    </row>
    <row r="143" spans="1:3">
      <c r="A143" s="3"/>
      <c r="B143" s="3"/>
    </row>
    <row r="144" spans="1:3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  <row r="149" spans="1:2">
      <c r="A149" s="3"/>
      <c r="B149" s="3"/>
    </row>
    <row r="150" spans="1:2">
      <c r="A150" s="3"/>
      <c r="B150" s="3"/>
    </row>
    <row r="151" spans="1:2">
      <c r="A151" s="3"/>
      <c r="B151" s="3"/>
    </row>
    <row r="152" spans="1:2">
      <c r="A152" s="3"/>
      <c r="B152" s="3"/>
    </row>
    <row r="153" spans="1:2">
      <c r="A153" s="3"/>
      <c r="B153" s="3"/>
    </row>
    <row r="154" spans="1:2">
      <c r="A154" s="3"/>
      <c r="B154" s="3"/>
    </row>
    <row r="155" spans="1:2">
      <c r="A155" s="3"/>
      <c r="B155" s="3"/>
    </row>
    <row r="156" spans="1:2">
      <c r="A156" s="3"/>
      <c r="B156" s="3"/>
    </row>
    <row r="157" spans="1:2">
      <c r="A157" s="3"/>
      <c r="B157" s="3"/>
    </row>
    <row r="158" spans="1:2">
      <c r="A158" s="3"/>
      <c r="B158" s="3"/>
    </row>
    <row r="159" spans="1:2">
      <c r="A159" s="3"/>
      <c r="B159" s="3"/>
    </row>
    <row r="160" spans="1:2">
      <c r="A160" s="3"/>
      <c r="B160" s="3"/>
    </row>
    <row r="161" spans="1:2">
      <c r="A161" s="3"/>
      <c r="B161" s="3"/>
    </row>
    <row r="162" spans="1:2">
      <c r="A162" s="3"/>
      <c r="B162" s="3"/>
    </row>
    <row r="163" spans="1:2">
      <c r="A163" s="3"/>
      <c r="B163" s="3"/>
    </row>
    <row r="164" spans="1:2">
      <c r="A164" s="3"/>
      <c r="B164" s="3"/>
    </row>
    <row r="165" spans="1:2">
      <c r="A165" s="3"/>
      <c r="B165" s="3"/>
    </row>
    <row r="166" spans="1:2">
      <c r="A166" s="3"/>
      <c r="B166" s="3"/>
    </row>
    <row r="167" spans="1:2">
      <c r="A167" s="3"/>
      <c r="B167" s="3"/>
    </row>
    <row r="168" spans="1:2">
      <c r="A168" s="3"/>
      <c r="B168" s="3"/>
    </row>
    <row r="169" spans="1:2">
      <c r="A169" s="3"/>
      <c r="B169" s="3"/>
    </row>
    <row r="170" spans="1:2">
      <c r="A170" s="3"/>
      <c r="B170" s="3"/>
    </row>
    <row r="171" spans="1:2">
      <c r="A171" s="3"/>
      <c r="B171" s="3"/>
    </row>
    <row r="172" spans="1:2">
      <c r="A172" s="3"/>
      <c r="B172" s="3"/>
    </row>
    <row r="173" spans="1:2">
      <c r="A173" s="3"/>
      <c r="B173" s="3"/>
    </row>
    <row r="174" spans="1:2">
      <c r="A174" s="3"/>
      <c r="B174" s="3"/>
    </row>
    <row r="175" spans="1:2">
      <c r="A175" s="3"/>
      <c r="B175" s="3"/>
    </row>
    <row r="176" spans="1:2">
      <c r="A176" s="3"/>
      <c r="B176" s="3"/>
    </row>
    <row r="177" spans="1:2">
      <c r="A177" s="3"/>
      <c r="B177" s="3"/>
    </row>
  </sheetData>
  <mergeCells count="8">
    <mergeCell ref="A63:C63"/>
    <mergeCell ref="A4:F4"/>
    <mergeCell ref="C7:C8"/>
    <mergeCell ref="D7:D8"/>
    <mergeCell ref="E7:E8"/>
    <mergeCell ref="F7:F8"/>
    <mergeCell ref="A7:A8"/>
    <mergeCell ref="B7:B8"/>
  </mergeCells>
  <phoneticPr fontId="0" type="noConversion"/>
  <pageMargins left="0.62992125984251968" right="0.39370078740157483" top="0.78740157480314965" bottom="0.62992125984251968" header="0.51181102362204722" footer="0.27559055118110237"/>
  <pageSetup paperSize="9" scale="69" orientation="portrait" r:id="rId1"/>
  <headerFooter differentFirst="1" alignWithMargins="0">
    <oddHeader xml:space="preserve">&amp;C&amp;"Times New Roman,курсив"&amp;14&amp;P&amp;R&amp;"Times New Roman,курсив"&amp;16Продовження додатка  </oddHeader>
  </headerFooter>
  <rowBreaks count="1" manualBreakCount="1">
    <brk id="6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general61</cp:lastModifiedBy>
  <cp:lastPrinted>2018-04-16T09:14:44Z</cp:lastPrinted>
  <dcterms:created xsi:type="dcterms:W3CDTF">2005-04-08T06:14:05Z</dcterms:created>
  <dcterms:modified xsi:type="dcterms:W3CDTF">2018-04-16T11:27:55Z</dcterms:modified>
</cp:coreProperties>
</file>