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740" windowWidth="11340" windowHeight="435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додаток!$A$1:$F$119</definedName>
  </definedNames>
  <calcPr calcId="145621"/>
</workbook>
</file>

<file path=xl/calcChain.xml><?xml version="1.0" encoding="utf-8"?>
<calcChain xmlns="http://schemas.openxmlformats.org/spreadsheetml/2006/main">
  <c r="E15" i="4" l="1"/>
  <c r="E16" i="4" l="1"/>
  <c r="F22" i="4" l="1"/>
  <c r="E21" i="4"/>
  <c r="F21" i="4" s="1"/>
  <c r="E30" i="4" l="1"/>
  <c r="D20" i="4" l="1"/>
  <c r="D19" i="4"/>
  <c r="E19" i="4" l="1"/>
  <c r="E18" i="4" s="1"/>
  <c r="F20" i="4"/>
  <c r="F19" i="4"/>
  <c r="D18" i="4"/>
  <c r="F18" i="4" l="1"/>
  <c r="E43" i="4" l="1"/>
  <c r="F45" i="4"/>
  <c r="F44" i="4"/>
  <c r="F43" i="4"/>
  <c r="E42" i="4"/>
  <c r="F42" i="4" s="1"/>
  <c r="D40" i="4"/>
  <c r="E41" i="4" l="1"/>
  <c r="F41" i="4" l="1"/>
  <c r="E40" i="4"/>
  <c r="F40" i="4" s="1"/>
  <c r="E27" i="4" l="1"/>
  <c r="E35" i="4"/>
  <c r="E94" i="4" l="1"/>
  <c r="F94" i="4" s="1"/>
  <c r="E93" i="4"/>
  <c r="F93" i="4" s="1"/>
  <c r="F95" i="4"/>
  <c r="F32" i="4"/>
  <c r="E31" i="4"/>
  <c r="F31" i="4" s="1"/>
  <c r="D117" i="4"/>
  <c r="D114" i="4"/>
  <c r="E92" i="4" l="1"/>
  <c r="F92" i="4"/>
  <c r="D96" i="4"/>
  <c r="E96" i="4"/>
  <c r="F97" i="4"/>
  <c r="F91" i="4"/>
  <c r="E90" i="4"/>
  <c r="D90" i="4"/>
  <c r="F90" i="4" s="1"/>
  <c r="E88" i="4"/>
  <c r="D89" i="4"/>
  <c r="F89" i="4" s="1"/>
  <c r="D88" i="4"/>
  <c r="F88" i="4" s="1"/>
  <c r="E87" i="4"/>
  <c r="F35" i="4"/>
  <c r="E34" i="4"/>
  <c r="D30" i="4"/>
  <c r="F30" i="4" s="1"/>
  <c r="E28" i="4"/>
  <c r="F29" i="4"/>
  <c r="F28" i="4"/>
  <c r="F34" i="4" l="1"/>
  <c r="F96" i="4"/>
  <c r="D74" i="4" l="1"/>
  <c r="D73" i="4"/>
  <c r="E24" i="4" l="1"/>
  <c r="E23" i="4" s="1"/>
  <c r="E78" i="4"/>
  <c r="E74" i="4" s="1"/>
  <c r="F74" i="4" s="1"/>
  <c r="D78" i="4"/>
  <c r="D77" i="4"/>
  <c r="F80" i="4"/>
  <c r="E79" i="4"/>
  <c r="E77" i="4" s="1"/>
  <c r="D79" i="4"/>
  <c r="F76" i="4"/>
  <c r="E75" i="4"/>
  <c r="E73" i="4" s="1"/>
  <c r="D72" i="4"/>
  <c r="D24" i="4"/>
  <c r="D23" i="4" s="1"/>
  <c r="D25" i="4"/>
  <c r="F25" i="4" s="1"/>
  <c r="E72" i="4" l="1"/>
  <c r="F73" i="4"/>
  <c r="F75" i="4"/>
  <c r="F79" i="4"/>
  <c r="F72" i="4"/>
  <c r="F78" i="4"/>
  <c r="F77" i="4"/>
  <c r="F24" i="4"/>
  <c r="F23" i="4"/>
  <c r="E61" i="4" l="1"/>
  <c r="E64" i="4"/>
  <c r="E60" i="4" s="1"/>
  <c r="E59" i="4" s="1"/>
  <c r="F62" i="4"/>
  <c r="F66" i="4"/>
  <c r="F65" i="4"/>
  <c r="E65" i="4"/>
  <c r="F64" i="4" s="1"/>
  <c r="F63" i="4"/>
  <c r="E63" i="4"/>
  <c r="F61" i="4" l="1"/>
  <c r="E58" i="4"/>
  <c r="F59" i="4"/>
  <c r="D58" i="4" l="1"/>
  <c r="F58" i="4" s="1"/>
  <c r="E109" i="4"/>
  <c r="E107" i="4"/>
  <c r="E105" i="4"/>
  <c r="E104" i="4"/>
  <c r="F104" i="4" s="1"/>
  <c r="D105" i="4"/>
  <c r="D107" i="4"/>
  <c r="F107" i="4" s="1"/>
  <c r="D109" i="4"/>
  <c r="F106" i="4"/>
  <c r="F108" i="4"/>
  <c r="F110" i="4"/>
  <c r="D103" i="4"/>
  <c r="E85" i="4"/>
  <c r="E86" i="4"/>
  <c r="E84" i="4" s="1"/>
  <c r="E82" i="4" s="1"/>
  <c r="D82" i="4"/>
  <c r="D83" i="4"/>
  <c r="D33" i="4"/>
  <c r="D27" i="4"/>
  <c r="E69" i="4"/>
  <c r="E48" i="4"/>
  <c r="E47" i="4" s="1"/>
  <c r="E83" i="4" l="1"/>
  <c r="E103" i="4"/>
  <c r="F109" i="4"/>
  <c r="F105" i="4"/>
  <c r="E100" i="4"/>
  <c r="F103" i="4" l="1"/>
  <c r="E13" i="4" l="1"/>
  <c r="E14" i="4"/>
  <c r="F14" i="4" s="1"/>
  <c r="F17" i="4"/>
  <c r="F16" i="4"/>
  <c r="D12" i="4" l="1"/>
  <c r="D71" i="4"/>
  <c r="D70" i="4"/>
  <c r="D69" i="4"/>
  <c r="D68" i="4"/>
  <c r="D52" i="4"/>
  <c r="D51" i="4"/>
  <c r="D10" i="4"/>
  <c r="F50" i="4" l="1"/>
  <c r="F48" i="4" l="1"/>
  <c r="F47" i="4"/>
  <c r="E46" i="4"/>
  <c r="D46" i="4"/>
  <c r="F46" i="4" l="1"/>
  <c r="F83" i="4"/>
  <c r="F87" i="4"/>
  <c r="F85" i="4"/>
  <c r="F84" i="4"/>
  <c r="D81" i="4"/>
  <c r="F86" i="4" l="1"/>
  <c r="D101" i="4" l="1"/>
  <c r="F102" i="4"/>
  <c r="E101" i="4"/>
  <c r="F100" i="4"/>
  <c r="D98" i="4"/>
  <c r="F101" i="4" l="1"/>
  <c r="E99" i="4"/>
  <c r="F99" i="4" s="1"/>
  <c r="F82" i="4"/>
  <c r="E81" i="4"/>
  <c r="E98" i="4"/>
  <c r="F81" i="4" l="1"/>
  <c r="F98" i="4"/>
  <c r="E70" i="4" l="1"/>
  <c r="E68" i="4" s="1"/>
  <c r="F60" i="4" s="1"/>
  <c r="F33" i="4"/>
  <c r="D67" i="4"/>
  <c r="F71" i="4"/>
  <c r="F70" i="4" l="1"/>
  <c r="F69" i="4"/>
  <c r="F68" i="4" l="1"/>
  <c r="E67" i="4"/>
  <c r="F67" i="4" l="1"/>
  <c r="E55" i="4" l="1"/>
  <c r="E52" i="4" s="1"/>
  <c r="D56" i="4"/>
  <c r="E12" i="4" l="1"/>
  <c r="F13" i="4"/>
  <c r="E117" i="4"/>
  <c r="E114" i="4" s="1"/>
  <c r="F57" i="4"/>
  <c r="E115" i="4" l="1"/>
  <c r="E56" i="4"/>
  <c r="F56" i="4" l="1"/>
  <c r="E54" i="4"/>
  <c r="E53" i="4" s="1"/>
  <c r="E51" i="4" s="1"/>
  <c r="F39" i="4"/>
  <c r="D36" i="4"/>
  <c r="E38" i="4" l="1"/>
  <c r="E37" i="4" s="1"/>
  <c r="F38" i="4" l="1"/>
  <c r="E36" i="4"/>
  <c r="F36" i="4" s="1"/>
  <c r="F37" i="4"/>
  <c r="D26" i="4" l="1"/>
  <c r="D11" i="4"/>
  <c r="E26" i="4" l="1"/>
  <c r="E11" i="4"/>
  <c r="E113" i="4" l="1"/>
  <c r="E10" i="4"/>
  <c r="F15" i="4"/>
  <c r="D112" i="4"/>
  <c r="D115" i="4"/>
  <c r="F116" i="4"/>
  <c r="D111" i="4"/>
  <c r="F117" i="4"/>
  <c r="F114" i="4"/>
  <c r="F12" i="4"/>
  <c r="F55" i="4"/>
  <c r="F11" i="4"/>
  <c r="F115" i="4" l="1"/>
  <c r="F26" i="4" l="1"/>
  <c r="F27" i="4"/>
  <c r="F52" i="4"/>
  <c r="F54" i="4" l="1"/>
  <c r="F53" i="4"/>
  <c r="F10" i="4" l="1"/>
  <c r="F51" i="4"/>
  <c r="E111" i="4" l="1"/>
  <c r="F111" i="4" s="1"/>
  <c r="E112" i="4" l="1"/>
  <c r="F112" i="4" s="1"/>
  <c r="F113" i="4"/>
</calcChain>
</file>

<file path=xl/sharedStrings.xml><?xml version="1.0" encoding="utf-8"?>
<sst xmlns="http://schemas.openxmlformats.org/spreadsheetml/2006/main" count="200" uniqueCount="126">
  <si>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</si>
  <si>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</si>
  <si>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</si>
  <si>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</si>
  <si>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</si>
  <si>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</si>
  <si>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</si>
  <si>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</si>
  <si>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</si>
  <si>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</si>
  <si>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</si>
  <si>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</si>
  <si>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Виконавчий комітет Криворізької міської ради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</si>
  <si>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</si>
  <si>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</si>
  <si>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Відділ транспорту і зв'язку виконкому Криворізької міської ради 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</si>
  <si>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</si>
  <si>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</si>
  <si>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</si>
  <si>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</si>
  <si>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</si>
  <si>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</si>
  <si>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</si>
  <si>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>0200000</t>
  </si>
  <si>
    <t>0210000</t>
  </si>
  <si>
    <t>0700000</t>
  </si>
  <si>
    <t>0710000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</si>
  <si>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</si>
  <si>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</si>
  <si>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Т.Мала</t>
  </si>
  <si>
    <t xml:space="preserve">             Додаток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</si>
  <si>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</si>
  <si>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9800</t>
  </si>
  <si>
    <t>0219800</t>
  </si>
  <si>
    <t>Забезпечення надання послуг з перевезення пасажирів автомобільним транспортом</t>
  </si>
  <si>
    <t>Інші заходи у сфері автотранспорту</t>
  </si>
  <si>
    <t>1917410</t>
  </si>
  <si>
    <t>1917413</t>
  </si>
  <si>
    <t xml:space="preserve">Багатопрофільна стаціонарна медична допомога населенню </t>
  </si>
  <si>
    <t>0712010</t>
  </si>
  <si>
    <t>2010</t>
  </si>
  <si>
    <t>1216010</t>
  </si>
  <si>
    <t>6010</t>
  </si>
  <si>
    <t>Утримання та ефективна експлуатація об’єктів житлово-комунального господарства</t>
  </si>
  <si>
    <t>Управління капітального будівництва виконкому Криворізької міської ради</t>
  </si>
  <si>
    <t>1500000</t>
  </si>
  <si>
    <t>1510000</t>
  </si>
  <si>
    <t>Будівництво об'єктів житлово-комунального господарства</t>
  </si>
  <si>
    <t>7310</t>
  </si>
  <si>
    <t>1517310</t>
  </si>
  <si>
    <t>Фінансове управління виконкому Криворізької міської ради</t>
  </si>
  <si>
    <t xml:space="preserve">Інші дотації з місцевого бюджету </t>
  </si>
  <si>
    <t>9150</t>
  </si>
  <si>
    <t>3719150</t>
  </si>
  <si>
    <t>у тому числі за бюджетами районих у місті рад</t>
  </si>
  <si>
    <t>0600000</t>
  </si>
  <si>
    <t>Управління освіти і науки виконкому Криворізької міської ради</t>
  </si>
  <si>
    <t>0610000</t>
  </si>
  <si>
    <t>з них оплата праці</t>
  </si>
  <si>
    <t>комунальні послуги і енергоносії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</si>
  <si>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</si>
  <si>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</si>
  <si>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</si>
  <si>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 xml:space="preserve">комунальні послуги та енергоносії </t>
  </si>
  <si>
    <t>Інгулецької</t>
  </si>
  <si>
    <t>1217640</t>
  </si>
  <si>
    <t>7640</t>
  </si>
  <si>
    <t>Заходи з енергозбереження</t>
  </si>
  <si>
    <t>1216011</t>
  </si>
  <si>
    <t>6011</t>
  </si>
  <si>
    <t>Експлуатація та технічне обслуговування житлового фонду</t>
  </si>
  <si>
    <t>Будівництво об'єктів соціально-культурного призначення</t>
  </si>
  <si>
    <t>1517321</t>
  </si>
  <si>
    <t>1517322</t>
  </si>
  <si>
    <t>1517324</t>
  </si>
  <si>
    <t>7324</t>
  </si>
  <si>
    <t>7322</t>
  </si>
  <si>
    <t>7321</t>
  </si>
  <si>
    <t>Будівництво освітніх установ та закладів</t>
  </si>
  <si>
    <t>Будівництво медичних установ та закладів</t>
  </si>
  <si>
    <t>Будівництво установ та закладів культури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</si>
  <si>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</si>
  <si>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</si>
  <si>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</si>
  <si>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</si>
  <si>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</si>
  <si>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1000000</t>
  </si>
  <si>
    <t>Управління культури виконкому Криворізької міської ради</t>
  </si>
  <si>
    <t>1010000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</si>
  <si>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</si>
  <si>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</si>
  <si>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</si>
  <si>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1017320</t>
  </si>
  <si>
    <t>1017324</t>
  </si>
  <si>
    <t xml:space="preserve">Інша діяльність, пов’язана з експлуатацією об’єктів житлово-комунального господарства </t>
  </si>
  <si>
    <t>1216030</t>
  </si>
  <si>
    <t>6030</t>
  </si>
  <si>
    <t>Організація благоустрою населених пунктів</t>
  </si>
  <si>
    <t>1217690</t>
  </si>
  <si>
    <t>7690</t>
  </si>
  <si>
    <t>Інша економічна діяльність</t>
  </si>
  <si>
    <t>1217693</t>
  </si>
  <si>
    <t>7693</t>
  </si>
  <si>
    <t>Інші заходи, пов'язані з економічною діяльністю</t>
  </si>
  <si>
    <t>1217310</t>
  </si>
  <si>
    <t>Внески до статутного капіталу суб’єктів господарювання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</si>
  <si>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</si>
  <si>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</si>
  <si>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</si>
  <si>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</si>
  <si>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</si>
  <si>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</si>
  <si>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 xml:space="preserve">Управління економіки виконкому Криворізької міської ради </t>
  </si>
  <si>
    <t>2717620</t>
  </si>
  <si>
    <t>7620</t>
  </si>
  <si>
    <t>Розвиток готельного господарства та туризму</t>
  </si>
  <si>
    <t>2717622</t>
  </si>
  <si>
    <t>7622</t>
  </si>
  <si>
    <t>Реалізація програм і заходів в галузі туризму та курортів</t>
  </si>
  <si>
    <t>з них видатки споживання</t>
  </si>
  <si>
    <t>видатки розвитку</t>
  </si>
  <si>
    <t>0719770</t>
  </si>
  <si>
    <t>9770</t>
  </si>
  <si>
    <t xml:space="preserve">Інші субвенції з місцевого бюджету </t>
  </si>
  <si>
    <t>у тому числі субвенція з міського бюджету обласному бюджету на утримання Криворізької філії КЗ "Дніпропетровська обласна клінічна офтальмологічна лікарня"</t>
  </si>
  <si>
    <t xml:space="preserve">           14.03.2018 №105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</si>
</sst>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zoomScale="87" zoomScaleNormal="87" zoomScaleSheetLayoutView="89" workbookViewId="0">
      <selection activeCell="C6" sqref="C6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1.9" customHeight="1" x14ac:dyDescent="0.7">
      <c r="A1" s="5"/>
      <c r="B1" s="5"/>
      <c r="C1" s="5"/>
      <c r="D1" s="53" t="s">
        <v>30</v>
      </c>
      <c r="E1" s="52"/>
      <c r="F1" s="34"/>
      <c r="G1" s="20"/>
    </row>
    <row r="2" spans="1:8" ht="24.75" customHeight="1" x14ac:dyDescent="0.65">
      <c r="A2" s="5"/>
      <c r="B2" s="5"/>
      <c r="C2" s="5"/>
      <c r="D2" s="53" t="s">
        <v>16</v>
      </c>
      <c r="E2" s="36"/>
      <c r="F2" s="35"/>
      <c r="G2" s="21"/>
    </row>
    <row r="3" spans="1:8" ht="18.75" customHeight="1" x14ac:dyDescent="0.3">
      <c r="A3" s="5"/>
      <c r="B3" s="5"/>
      <c r="C3" s="5"/>
      <c r="D3" s="20" t="s">
        <v>125</v>
      </c>
      <c r="E3" s="20"/>
      <c r="F3" s="21"/>
      <c r="G3" s="21"/>
    </row>
    <row r="4" spans="1:8" ht="26.25" customHeight="1" x14ac:dyDescent="0.25">
      <c r="A4" s="92" t="s">
        <v>20</v>
      </c>
      <c r="B4" s="92"/>
      <c r="C4" s="93"/>
      <c r="D4" s="93"/>
      <c r="E4" s="93"/>
      <c r="F4" s="93"/>
      <c r="G4" s="17"/>
      <c r="H4" s="1"/>
    </row>
    <row r="5" spans="1:8" ht="9.75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96" t="s">
        <v>13</v>
      </c>
      <c r="B7" s="96" t="s">
        <v>18</v>
      </c>
      <c r="C7" s="94" t="s">
        <v>1</v>
      </c>
      <c r="D7" s="94" t="s">
        <v>21</v>
      </c>
      <c r="E7" s="94" t="s">
        <v>3</v>
      </c>
      <c r="F7" s="94" t="s">
        <v>22</v>
      </c>
      <c r="G7" s="32"/>
    </row>
    <row r="8" spans="1:8" ht="66" customHeight="1" thickBot="1" x14ac:dyDescent="0.25">
      <c r="A8" s="97" t="s">
        <v>2</v>
      </c>
      <c r="B8" s="97"/>
      <c r="C8" s="95"/>
      <c r="D8" s="95"/>
      <c r="E8" s="95"/>
      <c r="F8" s="95"/>
      <c r="G8" s="32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ht="45" customHeight="1" thickBot="1" x14ac:dyDescent="0.35">
      <c r="A10" s="11"/>
      <c r="B10" s="62"/>
      <c r="C10" s="37" t="s">
        <v>8</v>
      </c>
      <c r="D10" s="50">
        <f>704660+6571680075.02-296010</f>
        <v>6572088725.0200005</v>
      </c>
      <c r="E10" s="43">
        <f>E11+E26+E36+E46+E23</f>
        <v>18214959</v>
      </c>
      <c r="F10" s="50">
        <f t="shared" ref="F10" si="0">D10+E10</f>
        <v>6590303684.0200005</v>
      </c>
      <c r="G10" s="55"/>
      <c r="H10" s="2"/>
    </row>
    <row r="11" spans="1:8" ht="39.75" customHeight="1" x14ac:dyDescent="0.2">
      <c r="A11" s="72" t="s">
        <v>55</v>
      </c>
      <c r="B11" s="49"/>
      <c r="C11" s="49" t="s">
        <v>56</v>
      </c>
      <c r="D11" s="30">
        <f>D12</f>
        <v>2035535355</v>
      </c>
      <c r="E11" s="30">
        <f>E12</f>
        <v>6100690</v>
      </c>
      <c r="F11" s="30">
        <f t="shared" ref="F11:F54" si="1">D11+E11</f>
        <v>2041636045</v>
      </c>
      <c r="G11" s="55"/>
      <c r="H11" s="2"/>
    </row>
    <row r="12" spans="1:8" ht="42" customHeight="1" x14ac:dyDescent="0.2">
      <c r="A12" s="72" t="s">
        <v>57</v>
      </c>
      <c r="B12" s="49"/>
      <c r="C12" s="49" t="s">
        <v>56</v>
      </c>
      <c r="D12" s="30">
        <f>2035535355</f>
        <v>2035535355</v>
      </c>
      <c r="E12" s="30">
        <f>E15</f>
        <v>6100690</v>
      </c>
      <c r="F12" s="30">
        <f t="shared" si="1"/>
        <v>2041636045</v>
      </c>
      <c r="G12" s="7"/>
      <c r="H12" s="2"/>
    </row>
    <row r="13" spans="1:8" ht="24" customHeight="1" x14ac:dyDescent="0.2">
      <c r="A13" s="75"/>
      <c r="B13" s="67"/>
      <c r="C13" s="67" t="s">
        <v>58</v>
      </c>
      <c r="D13" s="46">
        <v>1288053911</v>
      </c>
      <c r="E13" s="46">
        <f>E16</f>
        <v>2242582</v>
      </c>
      <c r="F13" s="46">
        <f>D13+E13</f>
        <v>1290296493</v>
      </c>
      <c r="G13" s="7"/>
      <c r="H13" s="2"/>
    </row>
    <row r="14" spans="1:8" ht="23.25" customHeight="1" x14ac:dyDescent="0.2">
      <c r="A14" s="85"/>
      <c r="B14" s="67"/>
      <c r="C14" s="67" t="s">
        <v>59</v>
      </c>
      <c r="D14" s="46">
        <v>244016855</v>
      </c>
      <c r="E14" s="46">
        <f>E17</f>
        <v>217252</v>
      </c>
      <c r="F14" s="46">
        <f>D14+E14</f>
        <v>244234107</v>
      </c>
      <c r="G14" s="7"/>
      <c r="H14" s="2"/>
    </row>
    <row r="15" spans="1:8" ht="58.5" customHeight="1" x14ac:dyDescent="0.2">
      <c r="A15" s="66" t="s">
        <v>60</v>
      </c>
      <c r="B15" s="66" t="s">
        <v>61</v>
      </c>
      <c r="C15" s="78" t="s">
        <v>62</v>
      </c>
      <c r="D15" s="45">
        <v>107140463</v>
      </c>
      <c r="E15" s="45">
        <f>6179990-79300</f>
        <v>6100690</v>
      </c>
      <c r="F15" s="45">
        <f t="shared" si="1"/>
        <v>113241153</v>
      </c>
      <c r="G15" s="7"/>
      <c r="H15" s="2"/>
    </row>
    <row r="16" spans="1:8" ht="23.25" customHeight="1" x14ac:dyDescent="0.2">
      <c r="A16" s="66"/>
      <c r="B16" s="66"/>
      <c r="C16" s="48" t="s">
        <v>58</v>
      </c>
      <c r="D16" s="56">
        <v>67343442</v>
      </c>
      <c r="E16" s="56">
        <f>2307582-65000</f>
        <v>2242582</v>
      </c>
      <c r="F16" s="56">
        <f>D16+E16</f>
        <v>69586024</v>
      </c>
      <c r="G16" s="7"/>
      <c r="H16" s="2"/>
    </row>
    <row r="17" spans="1:9" ht="24.75" customHeight="1" x14ac:dyDescent="0.2">
      <c r="A17" s="66"/>
      <c r="B17" s="66"/>
      <c r="C17" s="48" t="s">
        <v>63</v>
      </c>
      <c r="D17" s="82">
        <v>11722477</v>
      </c>
      <c r="E17" s="82">
        <v>217252</v>
      </c>
      <c r="F17" s="56">
        <f>D17+E17</f>
        <v>11939729</v>
      </c>
      <c r="G17" s="55"/>
      <c r="H17" s="2"/>
    </row>
    <row r="18" spans="1:9" ht="48.75" customHeight="1" x14ac:dyDescent="0.2">
      <c r="A18" s="72" t="s">
        <v>25</v>
      </c>
      <c r="B18" s="49"/>
      <c r="C18" s="49" t="s">
        <v>14</v>
      </c>
      <c r="D18" s="30">
        <f>D19</f>
        <v>794403104.01999998</v>
      </c>
      <c r="E18" s="30">
        <f>E19</f>
        <v>0</v>
      </c>
      <c r="F18" s="30">
        <f t="shared" ref="F18:F19" si="2">D18+E18</f>
        <v>794403104.01999998</v>
      </c>
      <c r="G18" s="55"/>
      <c r="H18" s="2"/>
    </row>
    <row r="19" spans="1:9" ht="51" customHeight="1" x14ac:dyDescent="0.2">
      <c r="A19" s="72" t="s">
        <v>26</v>
      </c>
      <c r="B19" s="49"/>
      <c r="C19" s="49" t="s">
        <v>14</v>
      </c>
      <c r="D19" s="30">
        <f>794628004.02-224900</f>
        <v>794403104.01999998</v>
      </c>
      <c r="E19" s="30">
        <f>E21+E20</f>
        <v>0</v>
      </c>
      <c r="F19" s="30">
        <f t="shared" si="2"/>
        <v>794403104.01999998</v>
      </c>
      <c r="G19" s="55"/>
      <c r="H19" s="2"/>
    </row>
    <row r="20" spans="1:9" ht="37.5" x14ac:dyDescent="0.2">
      <c r="A20" s="73" t="s">
        <v>39</v>
      </c>
      <c r="B20" s="70" t="s">
        <v>40</v>
      </c>
      <c r="C20" s="81" t="s">
        <v>38</v>
      </c>
      <c r="D20" s="58">
        <f>506576184+40000</f>
        <v>506616184</v>
      </c>
      <c r="E20" s="58">
        <v>-4000000</v>
      </c>
      <c r="F20" s="58">
        <f>D20+E20</f>
        <v>502616184</v>
      </c>
      <c r="G20" s="55"/>
      <c r="H20" s="2"/>
    </row>
    <row r="21" spans="1:9" ht="18.75" x14ac:dyDescent="0.2">
      <c r="A21" s="66" t="s">
        <v>121</v>
      </c>
      <c r="B21" s="66" t="s">
        <v>122</v>
      </c>
      <c r="C21" s="78" t="s">
        <v>123</v>
      </c>
      <c r="D21" s="45">
        <v>0</v>
      </c>
      <c r="E21" s="45">
        <f>E22</f>
        <v>4000000</v>
      </c>
      <c r="F21" s="45">
        <f t="shared" ref="F21:F22" si="3">D21+E21</f>
        <v>4000000</v>
      </c>
      <c r="G21" s="55"/>
      <c r="H21" s="2"/>
    </row>
    <row r="22" spans="1:9" ht="93.75" x14ac:dyDescent="0.2">
      <c r="A22" s="69"/>
      <c r="B22" s="69"/>
      <c r="C22" s="79" t="s">
        <v>124</v>
      </c>
      <c r="D22" s="56">
        <v>0</v>
      </c>
      <c r="E22" s="56">
        <v>4000000</v>
      </c>
      <c r="F22" s="56">
        <f t="shared" si="3"/>
        <v>4000000</v>
      </c>
      <c r="G22" s="55"/>
      <c r="H22" s="2"/>
    </row>
    <row r="23" spans="1:9" ht="44.25" customHeight="1" x14ac:dyDescent="0.2">
      <c r="A23" s="72" t="s">
        <v>86</v>
      </c>
      <c r="B23" s="49"/>
      <c r="C23" s="49" t="s">
        <v>87</v>
      </c>
      <c r="D23" s="30">
        <f>D24</f>
        <v>195911083</v>
      </c>
      <c r="E23" s="30">
        <f>E24</f>
        <v>-530000</v>
      </c>
      <c r="F23" s="30">
        <f t="shared" ref="F23:F25" si="4">D23+E23</f>
        <v>195381083</v>
      </c>
      <c r="G23" s="55"/>
      <c r="H23" s="2"/>
    </row>
    <row r="24" spans="1:9" ht="45" customHeight="1" x14ac:dyDescent="0.2">
      <c r="A24" s="72" t="s">
        <v>88</v>
      </c>
      <c r="B24" s="49"/>
      <c r="C24" s="49" t="s">
        <v>87</v>
      </c>
      <c r="D24" s="30">
        <f>195930283-19200</f>
        <v>195911083</v>
      </c>
      <c r="E24" s="30">
        <f>E25</f>
        <v>-530000</v>
      </c>
      <c r="F24" s="30">
        <f t="shared" si="4"/>
        <v>195381083</v>
      </c>
      <c r="G24" s="55"/>
      <c r="H24" s="2"/>
    </row>
    <row r="25" spans="1:9" ht="62.25" customHeight="1" x14ac:dyDescent="0.2">
      <c r="A25" s="66" t="s">
        <v>89</v>
      </c>
      <c r="B25" s="66" t="s">
        <v>90</v>
      </c>
      <c r="C25" s="78" t="s">
        <v>91</v>
      </c>
      <c r="D25" s="45">
        <f>23229522</f>
        <v>23229522</v>
      </c>
      <c r="E25" s="45">
        <v>-530000</v>
      </c>
      <c r="F25" s="45">
        <f t="shared" si="4"/>
        <v>22699522</v>
      </c>
      <c r="G25" s="55"/>
      <c r="H25" s="2"/>
    </row>
    <row r="26" spans="1:9" ht="64.5" customHeight="1" x14ac:dyDescent="0.2">
      <c r="A26" s="74">
        <v>1200000</v>
      </c>
      <c r="B26" s="49"/>
      <c r="C26" s="49" t="s">
        <v>7</v>
      </c>
      <c r="D26" s="30">
        <f>D27</f>
        <v>418995331</v>
      </c>
      <c r="E26" s="30">
        <f>E27</f>
        <v>10292000</v>
      </c>
      <c r="F26" s="30">
        <f t="shared" si="1"/>
        <v>429287331</v>
      </c>
      <c r="G26" s="55"/>
      <c r="H26" s="2"/>
    </row>
    <row r="27" spans="1:9" ht="61.5" customHeight="1" x14ac:dyDescent="0.2">
      <c r="A27" s="74">
        <v>1210000</v>
      </c>
      <c r="B27" s="49"/>
      <c r="C27" s="49" t="s">
        <v>7</v>
      </c>
      <c r="D27" s="30">
        <f>419047241-51910</f>
        <v>418995331</v>
      </c>
      <c r="E27" s="30">
        <f>E33+E28+E30+E34+E31</f>
        <v>10292000</v>
      </c>
      <c r="F27" s="30">
        <f t="shared" si="1"/>
        <v>429287331</v>
      </c>
      <c r="G27" s="7"/>
      <c r="H27" s="2"/>
      <c r="I27" s="77"/>
    </row>
    <row r="28" spans="1:9" ht="61.5" customHeight="1" x14ac:dyDescent="0.2">
      <c r="A28" s="66">
        <v>1216010</v>
      </c>
      <c r="B28" s="66">
        <v>6010</v>
      </c>
      <c r="C28" s="78" t="s">
        <v>43</v>
      </c>
      <c r="D28" s="45">
        <v>43667991</v>
      </c>
      <c r="E28" s="45">
        <f>E29</f>
        <v>-62800</v>
      </c>
      <c r="F28" s="45">
        <f t="shared" ref="F28:F32" si="5">D28+E28</f>
        <v>43605191</v>
      </c>
      <c r="G28" s="7"/>
      <c r="H28" s="2"/>
      <c r="I28" s="77"/>
    </row>
    <row r="29" spans="1:9" ht="61.5" customHeight="1" x14ac:dyDescent="0.2">
      <c r="A29" s="69">
        <v>1216017</v>
      </c>
      <c r="B29" s="69">
        <v>6017</v>
      </c>
      <c r="C29" s="88" t="s">
        <v>94</v>
      </c>
      <c r="D29" s="68">
        <v>3667991</v>
      </c>
      <c r="E29" s="82">
        <v>-62800</v>
      </c>
      <c r="F29" s="82">
        <f t="shared" si="5"/>
        <v>3605191</v>
      </c>
      <c r="G29" s="7"/>
      <c r="H29" s="2"/>
      <c r="I29" s="77"/>
    </row>
    <row r="30" spans="1:9" ht="37.5" x14ac:dyDescent="0.2">
      <c r="A30" s="66" t="s">
        <v>95</v>
      </c>
      <c r="B30" s="66" t="s">
        <v>96</v>
      </c>
      <c r="C30" s="78" t="s">
        <v>97</v>
      </c>
      <c r="D30" s="45">
        <f>106540632-33285</f>
        <v>106507347</v>
      </c>
      <c r="E30" s="45">
        <f>-377000-120040</f>
        <v>-497040</v>
      </c>
      <c r="F30" s="45">
        <f t="shared" si="5"/>
        <v>106010307</v>
      </c>
      <c r="G30" s="7"/>
      <c r="H30" s="2"/>
      <c r="I30" s="77"/>
    </row>
    <row r="31" spans="1:9" ht="46.5" customHeight="1" x14ac:dyDescent="0.2">
      <c r="A31" s="66" t="s">
        <v>106</v>
      </c>
      <c r="B31" s="66" t="s">
        <v>107</v>
      </c>
      <c r="C31" s="78" t="s">
        <v>108</v>
      </c>
      <c r="D31" s="58">
        <v>238444344</v>
      </c>
      <c r="E31" s="58">
        <f>E32</f>
        <v>-50000</v>
      </c>
      <c r="F31" s="58">
        <f t="shared" si="5"/>
        <v>238394344</v>
      </c>
      <c r="G31" s="7"/>
      <c r="H31" s="2"/>
      <c r="I31" s="77"/>
    </row>
    <row r="32" spans="1:9" ht="75" x14ac:dyDescent="0.2">
      <c r="A32" s="69" t="s">
        <v>109</v>
      </c>
      <c r="B32" s="69" t="s">
        <v>110</v>
      </c>
      <c r="C32" s="88" t="s">
        <v>111</v>
      </c>
      <c r="D32" s="68">
        <v>238444344</v>
      </c>
      <c r="E32" s="82">
        <v>-50000</v>
      </c>
      <c r="F32" s="82">
        <f t="shared" si="5"/>
        <v>238394344</v>
      </c>
      <c r="G32" s="7"/>
      <c r="H32" s="2"/>
      <c r="I32" s="77"/>
    </row>
    <row r="33" spans="1:9" ht="24" customHeight="1" x14ac:dyDescent="0.2">
      <c r="A33" s="66" t="s">
        <v>65</v>
      </c>
      <c r="B33" s="66" t="s">
        <v>66</v>
      </c>
      <c r="C33" s="78" t="s">
        <v>67</v>
      </c>
      <c r="D33" s="45">
        <f>5947000+60000</f>
        <v>6007000</v>
      </c>
      <c r="E33" s="45">
        <v>10000000</v>
      </c>
      <c r="F33" s="45">
        <f t="shared" ref="F33" si="6">D33+E33</f>
        <v>16007000</v>
      </c>
      <c r="G33" s="7"/>
      <c r="H33" s="2"/>
      <c r="I33" s="77"/>
    </row>
    <row r="34" spans="1:9" ht="24" customHeight="1" x14ac:dyDescent="0.2">
      <c r="A34" s="73" t="s">
        <v>98</v>
      </c>
      <c r="B34" s="70" t="s">
        <v>99</v>
      </c>
      <c r="C34" s="81" t="s">
        <v>100</v>
      </c>
      <c r="D34" s="58">
        <v>15699813</v>
      </c>
      <c r="E34" s="58">
        <f>E35</f>
        <v>901840</v>
      </c>
      <c r="F34" s="58">
        <f>D34+E34</f>
        <v>16601653</v>
      </c>
      <c r="G34" s="7"/>
      <c r="H34" s="2"/>
      <c r="I34" s="77"/>
    </row>
    <row r="35" spans="1:9" ht="37.5" x14ac:dyDescent="0.2">
      <c r="A35" s="69" t="s">
        <v>101</v>
      </c>
      <c r="B35" s="69" t="s">
        <v>102</v>
      </c>
      <c r="C35" s="88" t="s">
        <v>103</v>
      </c>
      <c r="D35" s="68">
        <v>15699813</v>
      </c>
      <c r="E35" s="82">
        <f>1026000-124160</f>
        <v>901840</v>
      </c>
      <c r="F35" s="82">
        <f>D35+E35</f>
        <v>16601653</v>
      </c>
      <c r="G35" s="7"/>
      <c r="H35" s="2"/>
      <c r="I35" s="77"/>
    </row>
    <row r="36" spans="1:9" ht="48.75" customHeight="1" x14ac:dyDescent="0.2">
      <c r="A36" s="74">
        <v>1900000</v>
      </c>
      <c r="B36" s="27"/>
      <c r="C36" s="49" t="s">
        <v>15</v>
      </c>
      <c r="D36" s="30">
        <f>D37</f>
        <v>230769700</v>
      </c>
      <c r="E36" s="30">
        <f>E37</f>
        <v>2000000</v>
      </c>
      <c r="F36" s="30">
        <f t="shared" si="1"/>
        <v>232769700</v>
      </c>
      <c r="G36" s="55"/>
      <c r="H36" s="2"/>
    </row>
    <row r="37" spans="1:9" ht="42.75" customHeight="1" x14ac:dyDescent="0.2">
      <c r="A37" s="74">
        <v>1910000</v>
      </c>
      <c r="B37" s="49"/>
      <c r="C37" s="49" t="s">
        <v>15</v>
      </c>
      <c r="D37" s="30">
        <v>230769700</v>
      </c>
      <c r="E37" s="30">
        <f>E38</f>
        <v>2000000</v>
      </c>
      <c r="F37" s="30">
        <f t="shared" si="1"/>
        <v>232769700</v>
      </c>
      <c r="G37" s="55"/>
      <c r="H37" s="2"/>
    </row>
    <row r="38" spans="1:9" ht="56.25" x14ac:dyDescent="0.2">
      <c r="A38" s="66" t="s">
        <v>36</v>
      </c>
      <c r="B38" s="66">
        <v>7410</v>
      </c>
      <c r="C38" s="78" t="s">
        <v>34</v>
      </c>
      <c r="D38" s="45">
        <v>4982500</v>
      </c>
      <c r="E38" s="45">
        <f>E39</f>
        <v>2000000</v>
      </c>
      <c r="F38" s="45">
        <f t="shared" ref="F38:F47" si="7">D38+E38</f>
        <v>6982500</v>
      </c>
      <c r="G38" s="55"/>
      <c r="H38" s="2"/>
    </row>
    <row r="39" spans="1:9" ht="28.15" customHeight="1" x14ac:dyDescent="0.2">
      <c r="A39" s="69" t="s">
        <v>37</v>
      </c>
      <c r="B39" s="69">
        <v>7413</v>
      </c>
      <c r="C39" s="79" t="s">
        <v>35</v>
      </c>
      <c r="D39" s="56">
        <v>4982500</v>
      </c>
      <c r="E39" s="56">
        <v>2000000</v>
      </c>
      <c r="F39" s="56">
        <f t="shared" si="7"/>
        <v>6982500</v>
      </c>
      <c r="G39" s="55"/>
      <c r="H39" s="2"/>
    </row>
    <row r="40" spans="1:9" ht="39" x14ac:dyDescent="0.2">
      <c r="A40" s="74">
        <v>2700000</v>
      </c>
      <c r="B40" s="27"/>
      <c r="C40" s="49" t="s">
        <v>112</v>
      </c>
      <c r="D40" s="30">
        <f>D41</f>
        <v>4267116</v>
      </c>
      <c r="E40" s="30">
        <f>E41</f>
        <v>0</v>
      </c>
      <c r="F40" s="30">
        <f t="shared" si="7"/>
        <v>4267116</v>
      </c>
      <c r="G40" s="55"/>
      <c r="H40" s="2"/>
    </row>
    <row r="41" spans="1:9" ht="39" x14ac:dyDescent="0.2">
      <c r="A41" s="74">
        <v>2710000</v>
      </c>
      <c r="B41" s="49"/>
      <c r="C41" s="49" t="s">
        <v>112</v>
      </c>
      <c r="D41" s="30">
        <v>4267116</v>
      </c>
      <c r="E41" s="30">
        <f>E42</f>
        <v>0</v>
      </c>
      <c r="F41" s="30">
        <f t="shared" si="7"/>
        <v>4267116</v>
      </c>
      <c r="G41" s="55"/>
      <c r="H41" s="2"/>
    </row>
    <row r="42" spans="1:9" ht="37.5" x14ac:dyDescent="0.2">
      <c r="A42" s="66" t="s">
        <v>113</v>
      </c>
      <c r="B42" s="66" t="s">
        <v>114</v>
      </c>
      <c r="C42" s="78" t="s">
        <v>115</v>
      </c>
      <c r="D42" s="45">
        <v>506144</v>
      </c>
      <c r="E42" s="45">
        <f>E43</f>
        <v>0</v>
      </c>
      <c r="F42" s="45">
        <f>D42+E42</f>
        <v>506144</v>
      </c>
      <c r="G42" s="55"/>
      <c r="H42" s="2"/>
    </row>
    <row r="43" spans="1:9" ht="37.5" x14ac:dyDescent="0.2">
      <c r="A43" s="69" t="s">
        <v>116</v>
      </c>
      <c r="B43" s="69" t="s">
        <v>117</v>
      </c>
      <c r="C43" s="79" t="s">
        <v>118</v>
      </c>
      <c r="D43" s="56">
        <v>506144</v>
      </c>
      <c r="E43" s="56">
        <f>E44+E45</f>
        <v>0</v>
      </c>
      <c r="F43" s="56">
        <f>D43+E43</f>
        <v>506144</v>
      </c>
      <c r="G43" s="55"/>
      <c r="H43" s="2"/>
    </row>
    <row r="44" spans="1:9" ht="18.75" x14ac:dyDescent="0.2">
      <c r="A44" s="89"/>
      <c r="B44" s="90"/>
      <c r="C44" s="48" t="s">
        <v>119</v>
      </c>
      <c r="D44" s="56">
        <v>332734</v>
      </c>
      <c r="E44" s="56">
        <v>-161735</v>
      </c>
      <c r="F44" s="56">
        <f>D44+E44</f>
        <v>170999</v>
      </c>
      <c r="G44" s="55"/>
      <c r="H44" s="2"/>
    </row>
    <row r="45" spans="1:9" ht="18.75" x14ac:dyDescent="0.2">
      <c r="A45" s="89"/>
      <c r="B45" s="90"/>
      <c r="C45" s="48" t="s">
        <v>120</v>
      </c>
      <c r="D45" s="82">
        <v>173410</v>
      </c>
      <c r="E45" s="82">
        <v>161735</v>
      </c>
      <c r="F45" s="56">
        <f>D45+E45</f>
        <v>335145</v>
      </c>
      <c r="G45" s="55"/>
      <c r="H45" s="2"/>
    </row>
    <row r="46" spans="1:9" ht="43.5" customHeight="1" x14ac:dyDescent="0.2">
      <c r="A46" s="74">
        <v>3700000</v>
      </c>
      <c r="B46" s="27"/>
      <c r="C46" s="49" t="s">
        <v>50</v>
      </c>
      <c r="D46" s="30">
        <f>D47</f>
        <v>1226285668</v>
      </c>
      <c r="E46" s="30">
        <f>E47</f>
        <v>352269</v>
      </c>
      <c r="F46" s="30">
        <f t="shared" si="7"/>
        <v>1226637937</v>
      </c>
      <c r="G46" s="55"/>
      <c r="H46" s="2"/>
    </row>
    <row r="47" spans="1:9" ht="41.25" customHeight="1" x14ac:dyDescent="0.2">
      <c r="A47" s="74">
        <v>3710000</v>
      </c>
      <c r="B47" s="49"/>
      <c r="C47" s="49" t="s">
        <v>50</v>
      </c>
      <c r="D47" s="30">
        <v>1226285668</v>
      </c>
      <c r="E47" s="30">
        <f>E48</f>
        <v>352269</v>
      </c>
      <c r="F47" s="30">
        <f t="shared" si="7"/>
        <v>1226637937</v>
      </c>
      <c r="G47" s="55"/>
      <c r="H47" s="2"/>
    </row>
    <row r="48" spans="1:9" ht="33.75" customHeight="1" x14ac:dyDescent="0.2">
      <c r="A48" s="66" t="s">
        <v>53</v>
      </c>
      <c r="B48" s="66" t="s">
        <v>52</v>
      </c>
      <c r="C48" s="78" t="s">
        <v>51</v>
      </c>
      <c r="D48" s="45">
        <v>207037352</v>
      </c>
      <c r="E48" s="45">
        <f>E50</f>
        <v>352269</v>
      </c>
      <c r="F48" s="45">
        <f t="shared" ref="F48" si="8">D48+E48</f>
        <v>207389621</v>
      </c>
      <c r="G48" s="55"/>
      <c r="H48" s="2"/>
    </row>
    <row r="49" spans="1:8" ht="32.450000000000003" customHeight="1" x14ac:dyDescent="0.2">
      <c r="A49" s="66"/>
      <c r="B49" s="66"/>
      <c r="C49" s="84" t="s">
        <v>54</v>
      </c>
      <c r="D49" s="45"/>
      <c r="E49" s="45"/>
      <c r="F49" s="45"/>
      <c r="G49" s="55"/>
      <c r="H49" s="2"/>
    </row>
    <row r="50" spans="1:8" ht="24" customHeight="1" thickBot="1" x14ac:dyDescent="0.25">
      <c r="A50" s="69"/>
      <c r="B50" s="69"/>
      <c r="C50" s="79" t="s">
        <v>64</v>
      </c>
      <c r="D50" s="56">
        <v>26371880</v>
      </c>
      <c r="E50" s="56">
        <v>352269</v>
      </c>
      <c r="F50" s="56">
        <f t="shared" ref="F50" si="9">D50+E50</f>
        <v>26724149</v>
      </c>
      <c r="G50" s="55"/>
      <c r="H50" s="2"/>
    </row>
    <row r="51" spans="1:8" ht="38.25" customHeight="1" x14ac:dyDescent="0.3">
      <c r="A51" s="41"/>
      <c r="B51" s="63"/>
      <c r="C51" s="38" t="s">
        <v>9</v>
      </c>
      <c r="D51" s="51">
        <f>692077464.59+296010</f>
        <v>692373474.59000003</v>
      </c>
      <c r="E51" s="28">
        <f>E53+E67+E81+E98+E58+E72</f>
        <v>21756616</v>
      </c>
      <c r="F51" s="28">
        <f t="shared" si="1"/>
        <v>714130090.59000003</v>
      </c>
      <c r="G51" s="7"/>
      <c r="H51" s="2"/>
    </row>
    <row r="52" spans="1:8" ht="25.5" customHeight="1" thickBot="1" x14ac:dyDescent="0.35">
      <c r="A52" s="42"/>
      <c r="B52" s="64"/>
      <c r="C52" s="39" t="s">
        <v>6</v>
      </c>
      <c r="D52" s="29">
        <f>461585967.45+296010</f>
        <v>461881977.44999999</v>
      </c>
      <c r="E52" s="29">
        <f>E55+E69+E83+E100+E60+E74</f>
        <v>21756616</v>
      </c>
      <c r="F52" s="29">
        <f t="shared" si="1"/>
        <v>483638593.44999999</v>
      </c>
      <c r="G52" s="7"/>
      <c r="H52" s="2"/>
    </row>
    <row r="53" spans="1:8" ht="44.25" customHeight="1" x14ac:dyDescent="0.2">
      <c r="A53" s="72" t="s">
        <v>23</v>
      </c>
      <c r="B53" s="49"/>
      <c r="C53" s="49" t="s">
        <v>12</v>
      </c>
      <c r="D53" s="30">
        <v>14782897</v>
      </c>
      <c r="E53" s="30">
        <f>E54</f>
        <v>3439537</v>
      </c>
      <c r="F53" s="30">
        <f t="shared" si="1"/>
        <v>18222434</v>
      </c>
      <c r="G53" s="7"/>
      <c r="H53" s="7"/>
    </row>
    <row r="54" spans="1:8" ht="39" x14ac:dyDescent="0.2">
      <c r="A54" s="72" t="s">
        <v>24</v>
      </c>
      <c r="B54" s="49"/>
      <c r="C54" s="49" t="s">
        <v>12</v>
      </c>
      <c r="D54" s="30">
        <v>14782897</v>
      </c>
      <c r="E54" s="30">
        <f>E56</f>
        <v>3439537</v>
      </c>
      <c r="F54" s="30">
        <f t="shared" si="1"/>
        <v>18222434</v>
      </c>
      <c r="G54" s="7"/>
      <c r="H54" s="7"/>
    </row>
    <row r="55" spans="1:8" ht="23.25" customHeight="1" x14ac:dyDescent="0.2">
      <c r="A55" s="75"/>
      <c r="B55" s="67"/>
      <c r="C55" s="67" t="s">
        <v>6</v>
      </c>
      <c r="D55" s="46">
        <v>14158195</v>
      </c>
      <c r="E55" s="46">
        <f>E57</f>
        <v>3439537</v>
      </c>
      <c r="F55" s="46">
        <f t="shared" ref="F55" si="10">D55+E55</f>
        <v>17597732</v>
      </c>
      <c r="G55" s="7"/>
      <c r="H55" s="7"/>
    </row>
    <row r="56" spans="1:8" ht="82.5" customHeight="1" x14ac:dyDescent="0.2">
      <c r="A56" s="73" t="s">
        <v>33</v>
      </c>
      <c r="B56" s="70" t="s">
        <v>32</v>
      </c>
      <c r="C56" s="81" t="s">
        <v>31</v>
      </c>
      <c r="D56" s="58">
        <f>D57</f>
        <v>2774000</v>
      </c>
      <c r="E56" s="58">
        <f>E57</f>
        <v>3439537</v>
      </c>
      <c r="F56" s="45">
        <f>D56+E56</f>
        <v>6213537</v>
      </c>
      <c r="G56" s="7"/>
      <c r="H56" s="7"/>
    </row>
    <row r="57" spans="1:8" ht="27" customHeight="1" x14ac:dyDescent="0.2">
      <c r="A57" s="57"/>
      <c r="B57" s="57"/>
      <c r="C57" s="48" t="s">
        <v>6</v>
      </c>
      <c r="D57" s="68">
        <v>2774000</v>
      </c>
      <c r="E57" s="56">
        <v>3439537</v>
      </c>
      <c r="F57" s="56">
        <f t="shared" ref="F57:F69" si="11">D57+E57</f>
        <v>6213537</v>
      </c>
      <c r="G57" s="7"/>
      <c r="H57" s="7"/>
    </row>
    <row r="58" spans="1:8" ht="47.25" customHeight="1" x14ac:dyDescent="0.2">
      <c r="A58" s="72" t="s">
        <v>55</v>
      </c>
      <c r="B58" s="49"/>
      <c r="C58" s="49" t="s">
        <v>56</v>
      </c>
      <c r="D58" s="30">
        <f>D59</f>
        <v>126881960.18000001</v>
      </c>
      <c r="E58" s="30">
        <f>E59</f>
        <v>2115000</v>
      </c>
      <c r="F58" s="30">
        <f t="shared" si="11"/>
        <v>128996960.18000001</v>
      </c>
      <c r="G58" s="7"/>
      <c r="H58" s="7"/>
    </row>
    <row r="59" spans="1:8" ht="41.25" customHeight="1" x14ac:dyDescent="0.2">
      <c r="A59" s="72" t="s">
        <v>57</v>
      </c>
      <c r="B59" s="49"/>
      <c r="C59" s="49" t="s">
        <v>56</v>
      </c>
      <c r="D59" s="30">
        <v>126881960.18000001</v>
      </c>
      <c r="E59" s="30">
        <f>E60</f>
        <v>2115000</v>
      </c>
      <c r="F59" s="30">
        <f t="shared" si="11"/>
        <v>128996960.18000001</v>
      </c>
      <c r="G59" s="7"/>
      <c r="H59" s="7"/>
    </row>
    <row r="60" spans="1:8" ht="23.25" customHeight="1" x14ac:dyDescent="0.2">
      <c r="A60" s="75"/>
      <c r="B60" s="67"/>
      <c r="C60" s="67" t="s">
        <v>6</v>
      </c>
      <c r="D60" s="46">
        <v>45142890.18</v>
      </c>
      <c r="E60" s="46">
        <f>E62+E64</f>
        <v>2115000</v>
      </c>
      <c r="F60" s="46">
        <f t="shared" si="11"/>
        <v>47257890.18</v>
      </c>
      <c r="G60" s="7"/>
      <c r="H60" s="7"/>
    </row>
    <row r="61" spans="1:8" ht="51.75" customHeight="1" x14ac:dyDescent="0.2">
      <c r="A61" s="66" t="s">
        <v>60</v>
      </c>
      <c r="B61" s="66" t="s">
        <v>61</v>
      </c>
      <c r="C61" s="78" t="s">
        <v>62</v>
      </c>
      <c r="D61" s="45">
        <v>1008737</v>
      </c>
      <c r="E61" s="45">
        <f>E62</f>
        <v>1485000</v>
      </c>
      <c r="F61" s="45">
        <f t="shared" si="11"/>
        <v>2493737</v>
      </c>
      <c r="G61" s="7"/>
      <c r="H61" s="7"/>
    </row>
    <row r="62" spans="1:8" ht="23.25" customHeight="1" x14ac:dyDescent="0.2">
      <c r="A62" s="83"/>
      <c r="B62" s="86"/>
      <c r="C62" s="48" t="s">
        <v>6</v>
      </c>
      <c r="D62" s="82">
        <v>21000</v>
      </c>
      <c r="E62" s="82">
        <v>1485000</v>
      </c>
      <c r="F62" s="82">
        <f>D62+E62</f>
        <v>1506000</v>
      </c>
      <c r="G62" s="7"/>
      <c r="H62" s="7"/>
    </row>
    <row r="63" spans="1:8" ht="37.5" x14ac:dyDescent="0.2">
      <c r="A63" s="66" t="s">
        <v>81</v>
      </c>
      <c r="B63" s="66">
        <v>1160</v>
      </c>
      <c r="C63" s="87" t="s">
        <v>82</v>
      </c>
      <c r="D63" s="47">
        <v>14841122.09</v>
      </c>
      <c r="E63" s="58">
        <f>E65</f>
        <v>630000</v>
      </c>
      <c r="F63" s="58">
        <f>D63+E63</f>
        <v>15471122.09</v>
      </c>
      <c r="G63" s="7"/>
      <c r="H63" s="7"/>
    </row>
    <row r="64" spans="1:8" ht="23.25" customHeight="1" x14ac:dyDescent="0.2">
      <c r="A64" s="73"/>
      <c r="B64" s="70"/>
      <c r="C64" s="48" t="s">
        <v>6</v>
      </c>
      <c r="D64" s="82">
        <v>14555277.09</v>
      </c>
      <c r="E64" s="82">
        <f>E66</f>
        <v>630000</v>
      </c>
      <c r="F64" s="56">
        <f>D64+E64</f>
        <v>15185277.09</v>
      </c>
      <c r="G64" s="7"/>
      <c r="H64" s="7"/>
    </row>
    <row r="65" spans="1:8" ht="37.5" x14ac:dyDescent="0.2">
      <c r="A65" s="69" t="s">
        <v>83</v>
      </c>
      <c r="B65" s="69" t="s">
        <v>84</v>
      </c>
      <c r="C65" s="88" t="s">
        <v>85</v>
      </c>
      <c r="D65" s="68">
        <v>14555277.09</v>
      </c>
      <c r="E65" s="82">
        <f>E66</f>
        <v>630000</v>
      </c>
      <c r="F65" s="82">
        <f>D65+E65</f>
        <v>15185277.09</v>
      </c>
      <c r="G65" s="7"/>
      <c r="H65" s="7"/>
    </row>
    <row r="66" spans="1:8" ht="28.5" customHeight="1" x14ac:dyDescent="0.2">
      <c r="A66" s="73"/>
      <c r="B66" s="70"/>
      <c r="C66" s="48" t="s">
        <v>6</v>
      </c>
      <c r="D66" s="82">
        <v>14555277.09</v>
      </c>
      <c r="E66" s="82">
        <v>630000</v>
      </c>
      <c r="F66" s="56">
        <f>D66+E66</f>
        <v>15185277.09</v>
      </c>
      <c r="G66" s="7"/>
      <c r="H66" s="7"/>
    </row>
    <row r="67" spans="1:8" ht="47.25" customHeight="1" x14ac:dyDescent="0.2">
      <c r="A67" s="72" t="s">
        <v>25</v>
      </c>
      <c r="B67" s="49"/>
      <c r="C67" s="49" t="s">
        <v>14</v>
      </c>
      <c r="D67" s="30">
        <f>D68</f>
        <v>89023287</v>
      </c>
      <c r="E67" s="30">
        <f>E68</f>
        <v>228279</v>
      </c>
      <c r="F67" s="30">
        <f t="shared" si="11"/>
        <v>89251566</v>
      </c>
      <c r="G67" s="7"/>
      <c r="H67" s="7"/>
    </row>
    <row r="68" spans="1:8" ht="46.5" customHeight="1" x14ac:dyDescent="0.2">
      <c r="A68" s="72" t="s">
        <v>26</v>
      </c>
      <c r="B68" s="49"/>
      <c r="C68" s="49" t="s">
        <v>14</v>
      </c>
      <c r="D68" s="30">
        <f>88798387+224900</f>
        <v>89023287</v>
      </c>
      <c r="E68" s="30">
        <f>E70</f>
        <v>228279</v>
      </c>
      <c r="F68" s="30">
        <f t="shared" si="11"/>
        <v>89251566</v>
      </c>
      <c r="G68" s="7"/>
      <c r="H68" s="7"/>
    </row>
    <row r="69" spans="1:8" ht="23.25" customHeight="1" x14ac:dyDescent="0.2">
      <c r="A69" s="75"/>
      <c r="B69" s="67"/>
      <c r="C69" s="67" t="s">
        <v>6</v>
      </c>
      <c r="D69" s="46">
        <f>60499652+224900</f>
        <v>60724552</v>
      </c>
      <c r="E69" s="46">
        <f>E71</f>
        <v>228279</v>
      </c>
      <c r="F69" s="46">
        <f t="shared" si="11"/>
        <v>60952831</v>
      </c>
      <c r="G69" s="7"/>
      <c r="H69" s="7"/>
    </row>
    <row r="70" spans="1:8" ht="37.5" x14ac:dyDescent="0.2">
      <c r="A70" s="73" t="s">
        <v>39</v>
      </c>
      <c r="B70" s="70" t="s">
        <v>40</v>
      </c>
      <c r="C70" s="81" t="s">
        <v>38</v>
      </c>
      <c r="D70" s="58">
        <f>36375327+120000</f>
        <v>36495327</v>
      </c>
      <c r="E70" s="58">
        <f>E71</f>
        <v>228279</v>
      </c>
      <c r="F70" s="45">
        <f>D70+E70</f>
        <v>36723606</v>
      </c>
      <c r="G70" s="7"/>
      <c r="H70" s="7"/>
    </row>
    <row r="71" spans="1:8" ht="22.5" customHeight="1" x14ac:dyDescent="0.2">
      <c r="A71" s="57"/>
      <c r="B71" s="57"/>
      <c r="C71" s="48" t="s">
        <v>6</v>
      </c>
      <c r="D71" s="68">
        <f>25553484+120000</f>
        <v>25673484</v>
      </c>
      <c r="E71" s="56">
        <v>228279</v>
      </c>
      <c r="F71" s="56">
        <f t="shared" ref="F71:F78" si="12">D71+E71</f>
        <v>25901763</v>
      </c>
      <c r="G71" s="7"/>
      <c r="H71" s="7"/>
    </row>
    <row r="72" spans="1:8" ht="42.75" customHeight="1" x14ac:dyDescent="0.2">
      <c r="A72" s="72" t="s">
        <v>86</v>
      </c>
      <c r="B72" s="49"/>
      <c r="C72" s="49" t="s">
        <v>87</v>
      </c>
      <c r="D72" s="30">
        <f>D73</f>
        <v>21343978</v>
      </c>
      <c r="E72" s="30">
        <f>E73</f>
        <v>530000</v>
      </c>
      <c r="F72" s="30">
        <f t="shared" si="12"/>
        <v>21873978</v>
      </c>
      <c r="G72" s="7"/>
      <c r="H72" s="7"/>
    </row>
    <row r="73" spans="1:8" ht="37.5" customHeight="1" x14ac:dyDescent="0.2">
      <c r="A73" s="72" t="s">
        <v>88</v>
      </c>
      <c r="B73" s="49"/>
      <c r="C73" s="49" t="s">
        <v>87</v>
      </c>
      <c r="D73" s="30">
        <f>21324778+19200</f>
        <v>21343978</v>
      </c>
      <c r="E73" s="30">
        <f>E75+E77</f>
        <v>530000</v>
      </c>
      <c r="F73" s="30">
        <f t="shared" si="12"/>
        <v>21873978</v>
      </c>
      <c r="G73" s="7"/>
      <c r="H73" s="7"/>
    </row>
    <row r="74" spans="1:8" ht="25.5" customHeight="1" x14ac:dyDescent="0.2">
      <c r="A74" s="75"/>
      <c r="B74" s="67"/>
      <c r="C74" s="67" t="s">
        <v>6</v>
      </c>
      <c r="D74" s="46">
        <f>12395639+19200</f>
        <v>12414839</v>
      </c>
      <c r="E74" s="46">
        <f>E76+E78</f>
        <v>530000</v>
      </c>
      <c r="F74" s="46">
        <f t="shared" si="12"/>
        <v>12944839</v>
      </c>
      <c r="G74" s="7"/>
      <c r="H74" s="7"/>
    </row>
    <row r="75" spans="1:8" ht="63.75" customHeight="1" x14ac:dyDescent="0.2">
      <c r="A75" s="66" t="s">
        <v>89</v>
      </c>
      <c r="B75" s="66" t="s">
        <v>90</v>
      </c>
      <c r="C75" s="78" t="s">
        <v>91</v>
      </c>
      <c r="D75" s="47">
        <v>11389572</v>
      </c>
      <c r="E75" s="45">
        <f>E76</f>
        <v>370000</v>
      </c>
      <c r="F75" s="45">
        <f t="shared" si="12"/>
        <v>11759572</v>
      </c>
      <c r="G75" s="7"/>
      <c r="H75" s="7"/>
    </row>
    <row r="76" spans="1:8" ht="22.5" customHeight="1" x14ac:dyDescent="0.2">
      <c r="A76" s="57"/>
      <c r="B76" s="57"/>
      <c r="C76" s="48" t="s">
        <v>6</v>
      </c>
      <c r="D76" s="68">
        <v>10874577</v>
      </c>
      <c r="E76" s="56">
        <v>370000</v>
      </c>
      <c r="F76" s="56">
        <f t="shared" si="12"/>
        <v>11244577</v>
      </c>
      <c r="G76" s="7"/>
      <c r="H76" s="7"/>
    </row>
    <row r="77" spans="1:8" ht="39.75" customHeight="1" x14ac:dyDescent="0.2">
      <c r="A77" s="66" t="s">
        <v>92</v>
      </c>
      <c r="B77" s="66">
        <v>7320</v>
      </c>
      <c r="C77" s="78" t="s">
        <v>71</v>
      </c>
      <c r="D77" s="47">
        <f>D78</f>
        <v>0</v>
      </c>
      <c r="E77" s="45">
        <f>E79</f>
        <v>160000</v>
      </c>
      <c r="F77" s="45">
        <f t="shared" si="12"/>
        <v>160000</v>
      </c>
      <c r="G77" s="7"/>
      <c r="H77" s="7"/>
    </row>
    <row r="78" spans="1:8" ht="27" customHeight="1" x14ac:dyDescent="0.2">
      <c r="A78" s="57"/>
      <c r="B78" s="57"/>
      <c r="C78" s="48" t="s">
        <v>6</v>
      </c>
      <c r="D78" s="47">
        <f>D80</f>
        <v>0</v>
      </c>
      <c r="E78" s="56">
        <f>E80</f>
        <v>160000</v>
      </c>
      <c r="F78" s="56">
        <f t="shared" si="12"/>
        <v>160000</v>
      </c>
      <c r="G78" s="7"/>
      <c r="H78" s="7"/>
    </row>
    <row r="79" spans="1:8" ht="36" customHeight="1" x14ac:dyDescent="0.2">
      <c r="A79" s="69" t="s">
        <v>93</v>
      </c>
      <c r="B79" s="69" t="s">
        <v>75</v>
      </c>
      <c r="C79" s="79" t="s">
        <v>80</v>
      </c>
      <c r="D79" s="56">
        <f>D80</f>
        <v>0</v>
      </c>
      <c r="E79" s="56">
        <f>E80</f>
        <v>160000</v>
      </c>
      <c r="F79" s="56">
        <f t="shared" ref="F79:F80" si="13">D79+E79</f>
        <v>160000</v>
      </c>
      <c r="G79" s="7"/>
      <c r="H79" s="7"/>
    </row>
    <row r="80" spans="1:8" ht="26.25" customHeight="1" x14ac:dyDescent="0.2">
      <c r="A80" s="83"/>
      <c r="B80" s="57"/>
      <c r="C80" s="48" t="s">
        <v>6</v>
      </c>
      <c r="D80" s="68">
        <v>0</v>
      </c>
      <c r="E80" s="56">
        <v>160000</v>
      </c>
      <c r="F80" s="56">
        <f t="shared" si="13"/>
        <v>160000</v>
      </c>
      <c r="G80" s="7"/>
      <c r="H80" s="7"/>
    </row>
    <row r="81" spans="1:8" ht="57.75" customHeight="1" x14ac:dyDescent="0.2">
      <c r="A81" s="74">
        <v>1200000</v>
      </c>
      <c r="B81" s="49"/>
      <c r="C81" s="49" t="s">
        <v>7</v>
      </c>
      <c r="D81" s="30">
        <f>D82</f>
        <v>247927210</v>
      </c>
      <c r="E81" s="30">
        <f>E82</f>
        <v>14243800</v>
      </c>
      <c r="F81" s="30">
        <f t="shared" ref="F81:F117" si="14">D81+E81</f>
        <v>262171010</v>
      </c>
      <c r="G81" s="7"/>
      <c r="H81" s="2"/>
    </row>
    <row r="82" spans="1:8" ht="60.75" customHeight="1" x14ac:dyDescent="0.2">
      <c r="A82" s="74">
        <v>1210000</v>
      </c>
      <c r="B82" s="49"/>
      <c r="C82" s="49" t="s">
        <v>7</v>
      </c>
      <c r="D82" s="30">
        <f>247875300+51910</f>
        <v>247927210</v>
      </c>
      <c r="E82" s="30">
        <f>E84+E88+E90+E96+E92</f>
        <v>14243800</v>
      </c>
      <c r="F82" s="30">
        <f t="shared" si="14"/>
        <v>262171010</v>
      </c>
      <c r="G82" s="7"/>
      <c r="H82" s="2"/>
    </row>
    <row r="83" spans="1:8" ht="27" customHeight="1" x14ac:dyDescent="0.2">
      <c r="A83" s="75"/>
      <c r="B83" s="67"/>
      <c r="C83" s="67" t="s">
        <v>6</v>
      </c>
      <c r="D83" s="46">
        <f>186951000+51910</f>
        <v>187002910</v>
      </c>
      <c r="E83" s="46">
        <f>E85+E89+E91+E97+E93</f>
        <v>14243800</v>
      </c>
      <c r="F83" s="46">
        <f t="shared" si="14"/>
        <v>201246710</v>
      </c>
      <c r="G83" s="7"/>
      <c r="H83" s="2"/>
    </row>
    <row r="84" spans="1:8" ht="58.5" customHeight="1" x14ac:dyDescent="0.2">
      <c r="A84" s="66" t="s">
        <v>41</v>
      </c>
      <c r="B84" s="66" t="s">
        <v>42</v>
      </c>
      <c r="C84" s="78" t="s">
        <v>43</v>
      </c>
      <c r="D84" s="47">
        <v>64146114.149999999</v>
      </c>
      <c r="E84" s="45">
        <f>E86</f>
        <v>11000000</v>
      </c>
      <c r="F84" s="45">
        <f t="shared" si="14"/>
        <v>75146114.150000006</v>
      </c>
      <c r="G84" s="7"/>
      <c r="H84" s="2"/>
    </row>
    <row r="85" spans="1:8" ht="26.25" customHeight="1" x14ac:dyDescent="0.2">
      <c r="A85" s="57"/>
      <c r="B85" s="57"/>
      <c r="C85" s="48" t="s">
        <v>6</v>
      </c>
      <c r="D85" s="68">
        <v>64096114.149999999</v>
      </c>
      <c r="E85" s="56">
        <f>E87</f>
        <v>11000000</v>
      </c>
      <c r="F85" s="56">
        <f t="shared" si="14"/>
        <v>75096114.150000006</v>
      </c>
      <c r="G85" s="7"/>
      <c r="H85" s="2"/>
    </row>
    <row r="86" spans="1:8" ht="36" customHeight="1" x14ac:dyDescent="0.2">
      <c r="A86" s="69" t="s">
        <v>68</v>
      </c>
      <c r="B86" s="69" t="s">
        <v>69</v>
      </c>
      <c r="C86" s="79" t="s">
        <v>70</v>
      </c>
      <c r="D86" s="56">
        <v>15068354.15</v>
      </c>
      <c r="E86" s="56">
        <f>E87</f>
        <v>11000000</v>
      </c>
      <c r="F86" s="56">
        <f t="shared" si="14"/>
        <v>26068354.149999999</v>
      </c>
      <c r="G86" s="7"/>
      <c r="H86" s="2"/>
    </row>
    <row r="87" spans="1:8" ht="25.5" customHeight="1" x14ac:dyDescent="0.2">
      <c r="A87" s="83"/>
      <c r="B87" s="57"/>
      <c r="C87" s="48" t="s">
        <v>6</v>
      </c>
      <c r="D87" s="68">
        <v>15018354.15</v>
      </c>
      <c r="E87" s="56">
        <f>5500000+5500000</f>
        <v>11000000</v>
      </c>
      <c r="F87" s="56">
        <f t="shared" ref="F87" si="15">D87+E87</f>
        <v>26018354.149999999</v>
      </c>
      <c r="G87" s="7"/>
      <c r="H87" s="2"/>
    </row>
    <row r="88" spans="1:8" ht="37.5" x14ac:dyDescent="0.2">
      <c r="A88" s="66" t="s">
        <v>95</v>
      </c>
      <c r="B88" s="66" t="s">
        <v>96</v>
      </c>
      <c r="C88" s="78" t="s">
        <v>97</v>
      </c>
      <c r="D88" s="45">
        <f>19971966.05+51910</f>
        <v>20023876.050000001</v>
      </c>
      <c r="E88" s="45">
        <f>E89</f>
        <v>280000</v>
      </c>
      <c r="F88" s="45">
        <f>D88+E88</f>
        <v>20303876.050000001</v>
      </c>
      <c r="G88" s="7"/>
      <c r="H88" s="2"/>
    </row>
    <row r="89" spans="1:8" ht="25.5" customHeight="1" x14ac:dyDescent="0.2">
      <c r="A89" s="83"/>
      <c r="B89" s="57"/>
      <c r="C89" s="48" t="s">
        <v>6</v>
      </c>
      <c r="D89" s="68">
        <f>19971966.05+51910</f>
        <v>20023876.050000001</v>
      </c>
      <c r="E89" s="56">
        <v>280000</v>
      </c>
      <c r="F89" s="56">
        <f t="shared" ref="F89:F91" si="16">D89+E89</f>
        <v>20303876.050000001</v>
      </c>
      <c r="G89" s="7"/>
      <c r="H89" s="2"/>
    </row>
    <row r="90" spans="1:8" ht="37.5" x14ac:dyDescent="0.2">
      <c r="A90" s="66" t="s">
        <v>104</v>
      </c>
      <c r="B90" s="66" t="s">
        <v>48</v>
      </c>
      <c r="C90" s="78" t="s">
        <v>47</v>
      </c>
      <c r="D90" s="47">
        <f>D91</f>
        <v>14721125.800000001</v>
      </c>
      <c r="E90" s="45">
        <f>E91</f>
        <v>2900000</v>
      </c>
      <c r="F90" s="45">
        <f t="shared" si="16"/>
        <v>17621125.800000001</v>
      </c>
      <c r="G90" s="7"/>
      <c r="H90" s="2"/>
    </row>
    <row r="91" spans="1:8" ht="25.5" customHeight="1" x14ac:dyDescent="0.2">
      <c r="A91" s="57"/>
      <c r="B91" s="57"/>
      <c r="C91" s="48" t="s">
        <v>6</v>
      </c>
      <c r="D91" s="68">
        <v>14721125.800000001</v>
      </c>
      <c r="E91" s="56">
        <v>2900000</v>
      </c>
      <c r="F91" s="56">
        <f t="shared" si="16"/>
        <v>17621125.800000001</v>
      </c>
      <c r="G91" s="7"/>
      <c r="H91" s="2"/>
    </row>
    <row r="92" spans="1:8" ht="40.5" customHeight="1" x14ac:dyDescent="0.2">
      <c r="A92" s="66" t="s">
        <v>106</v>
      </c>
      <c r="B92" s="66" t="s">
        <v>107</v>
      </c>
      <c r="C92" s="78" t="s">
        <v>108</v>
      </c>
      <c r="D92" s="58">
        <v>19000000</v>
      </c>
      <c r="E92" s="58">
        <f>E94</f>
        <v>50000</v>
      </c>
      <c r="F92" s="58">
        <f>D92+E92</f>
        <v>19050000</v>
      </c>
      <c r="G92" s="7"/>
      <c r="H92" s="2"/>
    </row>
    <row r="93" spans="1:8" ht="25.5" customHeight="1" x14ac:dyDescent="0.2">
      <c r="A93" s="57"/>
      <c r="B93" s="57"/>
      <c r="C93" s="48" t="s">
        <v>6</v>
      </c>
      <c r="D93" s="68">
        <v>19000000</v>
      </c>
      <c r="E93" s="56">
        <f>E95</f>
        <v>50000</v>
      </c>
      <c r="F93" s="56">
        <f t="shared" ref="F93" si="17">D93+E93</f>
        <v>19050000</v>
      </c>
      <c r="G93" s="7"/>
      <c r="H93" s="2"/>
    </row>
    <row r="94" spans="1:8" ht="75" x14ac:dyDescent="0.2">
      <c r="A94" s="69" t="s">
        <v>109</v>
      </c>
      <c r="B94" s="69" t="s">
        <v>110</v>
      </c>
      <c r="C94" s="88" t="s">
        <v>111</v>
      </c>
      <c r="D94" s="68">
        <v>19000000</v>
      </c>
      <c r="E94" s="82">
        <f>E95</f>
        <v>50000</v>
      </c>
      <c r="F94" s="82">
        <f>D94+E94</f>
        <v>19050000</v>
      </c>
      <c r="G94" s="7"/>
      <c r="H94" s="2"/>
    </row>
    <row r="95" spans="1:8" ht="25.5" customHeight="1" x14ac:dyDescent="0.2">
      <c r="A95" s="57"/>
      <c r="B95" s="57"/>
      <c r="C95" s="48" t="s">
        <v>6</v>
      </c>
      <c r="D95" s="68">
        <v>19000000</v>
      </c>
      <c r="E95" s="56">
        <v>50000</v>
      </c>
      <c r="F95" s="56">
        <f t="shared" ref="F95" si="18">D95+E95</f>
        <v>19050000</v>
      </c>
      <c r="G95" s="7"/>
      <c r="H95" s="2"/>
    </row>
    <row r="96" spans="1:8" ht="37.5" x14ac:dyDescent="0.2">
      <c r="A96" s="66">
        <v>1217670</v>
      </c>
      <c r="B96" s="66">
        <v>7670</v>
      </c>
      <c r="C96" s="78" t="s">
        <v>105</v>
      </c>
      <c r="D96" s="47">
        <f>D97</f>
        <v>4700000</v>
      </c>
      <c r="E96" s="45">
        <f>E97</f>
        <v>13800</v>
      </c>
      <c r="F96" s="45">
        <f>D96+E96</f>
        <v>4713800</v>
      </c>
      <c r="G96" s="7"/>
      <c r="H96" s="2"/>
    </row>
    <row r="97" spans="1:9" ht="25.5" customHeight="1" x14ac:dyDescent="0.2">
      <c r="A97" s="57"/>
      <c r="B97" s="57"/>
      <c r="C97" s="48" t="s">
        <v>6</v>
      </c>
      <c r="D97" s="68">
        <v>4700000</v>
      </c>
      <c r="E97" s="56">
        <v>13800</v>
      </c>
      <c r="F97" s="56">
        <f t="shared" ref="F97" si="19">D97+E97</f>
        <v>4713800</v>
      </c>
      <c r="G97" s="7"/>
      <c r="H97" s="2"/>
    </row>
    <row r="98" spans="1:9" ht="60.75" customHeight="1" x14ac:dyDescent="0.2">
      <c r="A98" s="72" t="s">
        <v>45</v>
      </c>
      <c r="B98" s="49"/>
      <c r="C98" s="49" t="s">
        <v>44</v>
      </c>
      <c r="D98" s="30">
        <f>D99</f>
        <v>104027385.27</v>
      </c>
      <c r="E98" s="30">
        <f>E99</f>
        <v>1200000</v>
      </c>
      <c r="F98" s="30">
        <f t="shared" si="14"/>
        <v>105227385.27</v>
      </c>
      <c r="G98" s="7"/>
      <c r="H98" s="2"/>
    </row>
    <row r="99" spans="1:9" ht="59.25" customHeight="1" x14ac:dyDescent="0.2">
      <c r="A99" s="72" t="s">
        <v>46</v>
      </c>
      <c r="B99" s="49"/>
      <c r="C99" s="49" t="s">
        <v>44</v>
      </c>
      <c r="D99" s="30">
        <v>104027385.27</v>
      </c>
      <c r="E99" s="30">
        <f>E101+E103</f>
        <v>1200000</v>
      </c>
      <c r="F99" s="30">
        <f t="shared" si="14"/>
        <v>105227385.27</v>
      </c>
      <c r="G99" s="7"/>
      <c r="H99" s="2"/>
    </row>
    <row r="100" spans="1:9" ht="24.75" customHeight="1" x14ac:dyDescent="0.2">
      <c r="A100" s="75"/>
      <c r="B100" s="67"/>
      <c r="C100" s="67" t="s">
        <v>6</v>
      </c>
      <c r="D100" s="46">
        <v>79181385.273000002</v>
      </c>
      <c r="E100" s="46">
        <f>E102+E104</f>
        <v>1200000</v>
      </c>
      <c r="F100" s="46">
        <f t="shared" si="14"/>
        <v>80381385.273000002</v>
      </c>
      <c r="G100" s="7"/>
      <c r="H100" s="2"/>
    </row>
    <row r="101" spans="1:9" ht="42.75" customHeight="1" x14ac:dyDescent="0.2">
      <c r="A101" s="66" t="s">
        <v>49</v>
      </c>
      <c r="B101" s="66" t="s">
        <v>48</v>
      </c>
      <c r="C101" s="78" t="s">
        <v>47</v>
      </c>
      <c r="D101" s="47">
        <f>D102</f>
        <v>32020568.760000002</v>
      </c>
      <c r="E101" s="45">
        <f>E102</f>
        <v>300000</v>
      </c>
      <c r="F101" s="45">
        <f t="shared" ref="F101:F103" si="20">D101+E101</f>
        <v>32320568.760000002</v>
      </c>
      <c r="G101" s="7"/>
      <c r="H101" s="2"/>
    </row>
    <row r="102" spans="1:9" ht="23.25" customHeight="1" x14ac:dyDescent="0.2">
      <c r="A102" s="57"/>
      <c r="B102" s="57"/>
      <c r="C102" s="48" t="s">
        <v>6</v>
      </c>
      <c r="D102" s="68">
        <v>32020568.760000002</v>
      </c>
      <c r="E102" s="56">
        <v>300000</v>
      </c>
      <c r="F102" s="56">
        <f t="shared" si="20"/>
        <v>32320568.760000002</v>
      </c>
      <c r="G102" s="7"/>
      <c r="H102" s="2"/>
    </row>
    <row r="103" spans="1:9" ht="40.5" customHeight="1" x14ac:dyDescent="0.2">
      <c r="A103" s="66">
        <v>1517320</v>
      </c>
      <c r="B103" s="66">
        <v>7320</v>
      </c>
      <c r="C103" s="78" t="s">
        <v>71</v>
      </c>
      <c r="D103" s="47">
        <f>D104</f>
        <v>47160816.509999998</v>
      </c>
      <c r="E103" s="45">
        <f>E104</f>
        <v>900000</v>
      </c>
      <c r="F103" s="45">
        <f t="shared" si="20"/>
        <v>48060816.509999998</v>
      </c>
      <c r="G103" s="7"/>
      <c r="H103" s="2"/>
    </row>
    <row r="104" spans="1:9" ht="26.25" customHeight="1" x14ac:dyDescent="0.2">
      <c r="A104" s="57"/>
      <c r="B104" s="57"/>
      <c r="C104" s="48" t="s">
        <v>6</v>
      </c>
      <c r="D104" s="47">
        <v>47160816.509999998</v>
      </c>
      <c r="E104" s="56">
        <f>E106+E108+E110</f>
        <v>900000</v>
      </c>
      <c r="F104" s="56">
        <f t="shared" ref="F104:F110" si="21">D104+E104</f>
        <v>48060816.509999998</v>
      </c>
      <c r="G104" s="7"/>
      <c r="H104" s="2"/>
    </row>
    <row r="105" spans="1:9" ht="36" customHeight="1" x14ac:dyDescent="0.2">
      <c r="A105" s="69" t="s">
        <v>72</v>
      </c>
      <c r="B105" s="69" t="s">
        <v>77</v>
      </c>
      <c r="C105" s="79" t="s">
        <v>78</v>
      </c>
      <c r="D105" s="56">
        <f>D106</f>
        <v>17081382.18</v>
      </c>
      <c r="E105" s="56">
        <f>E106</f>
        <v>-300000</v>
      </c>
      <c r="F105" s="56">
        <f t="shared" si="21"/>
        <v>16781382.18</v>
      </c>
      <c r="G105" s="7"/>
      <c r="H105" s="2"/>
    </row>
    <row r="106" spans="1:9" ht="23.25" customHeight="1" x14ac:dyDescent="0.2">
      <c r="A106" s="83"/>
      <c r="B106" s="57"/>
      <c r="C106" s="48" t="s">
        <v>6</v>
      </c>
      <c r="D106" s="68">
        <v>17081382.18</v>
      </c>
      <c r="E106" s="56">
        <v>-300000</v>
      </c>
      <c r="F106" s="56">
        <f t="shared" si="21"/>
        <v>16781382.18</v>
      </c>
      <c r="G106" s="7"/>
      <c r="H106" s="2"/>
    </row>
    <row r="107" spans="1:9" ht="37.5" x14ac:dyDescent="0.2">
      <c r="A107" s="69" t="s">
        <v>73</v>
      </c>
      <c r="B107" s="69" t="s">
        <v>76</v>
      </c>
      <c r="C107" s="79" t="s">
        <v>79</v>
      </c>
      <c r="D107" s="56">
        <f>D108</f>
        <v>16487144.869999999</v>
      </c>
      <c r="E107" s="56">
        <f>E108</f>
        <v>500000</v>
      </c>
      <c r="F107" s="56">
        <f t="shared" si="21"/>
        <v>16987144.869999997</v>
      </c>
      <c r="G107" s="7"/>
      <c r="H107" s="2"/>
    </row>
    <row r="108" spans="1:9" ht="27.75" customHeight="1" x14ac:dyDescent="0.2">
      <c r="A108" s="83"/>
      <c r="B108" s="57"/>
      <c r="C108" s="48" t="s">
        <v>6</v>
      </c>
      <c r="D108" s="68">
        <v>16487144.869999999</v>
      </c>
      <c r="E108" s="56">
        <v>500000</v>
      </c>
      <c r="F108" s="56">
        <f t="shared" si="21"/>
        <v>16987144.869999997</v>
      </c>
      <c r="G108" s="7"/>
      <c r="H108" s="2"/>
    </row>
    <row r="109" spans="1:9" ht="41.25" customHeight="1" x14ac:dyDescent="0.2">
      <c r="A109" s="69" t="s">
        <v>74</v>
      </c>
      <c r="B109" s="69" t="s">
        <v>75</v>
      </c>
      <c r="C109" s="79" t="s">
        <v>80</v>
      </c>
      <c r="D109" s="56">
        <f>D110</f>
        <v>2835367</v>
      </c>
      <c r="E109" s="56">
        <f>E110</f>
        <v>700000</v>
      </c>
      <c r="F109" s="56">
        <f t="shared" si="21"/>
        <v>3535367</v>
      </c>
      <c r="G109" s="7"/>
      <c r="H109" s="2"/>
    </row>
    <row r="110" spans="1:9" ht="25.5" customHeight="1" thickBot="1" x14ac:dyDescent="0.25">
      <c r="A110" s="83"/>
      <c r="B110" s="57"/>
      <c r="C110" s="48" t="s">
        <v>6</v>
      </c>
      <c r="D110" s="68">
        <v>2835367</v>
      </c>
      <c r="E110" s="56">
        <v>700000</v>
      </c>
      <c r="F110" s="56">
        <f t="shared" si="21"/>
        <v>3535367</v>
      </c>
      <c r="G110" s="7"/>
      <c r="H110" s="2"/>
    </row>
    <row r="111" spans="1:9" ht="60.75" customHeight="1" thickBot="1" x14ac:dyDescent="0.35">
      <c r="A111" s="11"/>
      <c r="B111" s="11"/>
      <c r="C111" s="37" t="s">
        <v>17</v>
      </c>
      <c r="D111" s="43">
        <f>D10+D51</f>
        <v>7264462199.6100006</v>
      </c>
      <c r="E111" s="43">
        <f>E10+E51</f>
        <v>39971575</v>
      </c>
      <c r="F111" s="43">
        <f t="shared" ref="F111" si="22">D111+E111</f>
        <v>7304433774.6100006</v>
      </c>
      <c r="G111" s="7"/>
      <c r="H111" s="2"/>
      <c r="I111" s="71"/>
    </row>
    <row r="112" spans="1:9" ht="39.75" customHeight="1" thickBot="1" x14ac:dyDescent="0.35">
      <c r="A112" s="11"/>
      <c r="B112" s="62"/>
      <c r="C112" s="37" t="s">
        <v>10</v>
      </c>
      <c r="D112" s="26">
        <f>D113+D114</f>
        <v>-272142951.98000002</v>
      </c>
      <c r="E112" s="26">
        <f>E113+E114</f>
        <v>18214959</v>
      </c>
      <c r="F112" s="26">
        <f t="shared" si="14"/>
        <v>-253927992.98000002</v>
      </c>
      <c r="G112" s="7"/>
      <c r="H112" s="80"/>
      <c r="I112" s="76"/>
    </row>
    <row r="113" spans="1:12" ht="69.75" customHeight="1" thickBot="1" x14ac:dyDescent="0.35">
      <c r="A113" s="59"/>
      <c r="B113" s="59"/>
      <c r="C113" s="60" t="s">
        <v>27</v>
      </c>
      <c r="D113" s="61">
        <v>171977394.90000001</v>
      </c>
      <c r="E113" s="61">
        <f>E11+E26+E36+E46+E67+E81+E98+E54+E58</f>
        <v>39971575</v>
      </c>
      <c r="F113" s="61">
        <f t="shared" si="14"/>
        <v>211948969.90000001</v>
      </c>
      <c r="G113" s="7"/>
      <c r="H113" s="80"/>
      <c r="I113" s="76"/>
      <c r="J113" s="77"/>
    </row>
    <row r="114" spans="1:12" ht="67.5" customHeight="1" thickBot="1" x14ac:dyDescent="0.25">
      <c r="A114" s="22"/>
      <c r="B114" s="65"/>
      <c r="C114" s="40" t="s">
        <v>4</v>
      </c>
      <c r="D114" s="44">
        <f>-443824336.88-296010</f>
        <v>-444120346.88</v>
      </c>
      <c r="E114" s="44">
        <f>-E117</f>
        <v>-21756616</v>
      </c>
      <c r="F114" s="44">
        <f t="shared" si="14"/>
        <v>-465876962.88</v>
      </c>
      <c r="G114" s="7"/>
      <c r="H114" s="80"/>
      <c r="I114" s="76"/>
      <c r="J114" s="7"/>
      <c r="K114" s="77"/>
    </row>
    <row r="115" spans="1:12" ht="42" customHeight="1" thickBot="1" x14ac:dyDescent="0.35">
      <c r="A115" s="11"/>
      <c r="B115" s="62"/>
      <c r="C115" s="37" t="s">
        <v>11</v>
      </c>
      <c r="D115" s="26">
        <f>SUM(D116:D117)</f>
        <v>508622611.58999997</v>
      </c>
      <c r="E115" s="26">
        <f>SUM(E116:E117)</f>
        <v>21756616</v>
      </c>
      <c r="F115" s="26">
        <f t="shared" si="14"/>
        <v>530379227.58999997</v>
      </c>
      <c r="G115" s="7"/>
      <c r="H115" s="2"/>
      <c r="I115" s="76"/>
      <c r="J115" s="7"/>
      <c r="K115" s="77"/>
    </row>
    <row r="116" spans="1:12" ht="72.75" hidden="1" customHeight="1" thickBot="1" x14ac:dyDescent="0.25">
      <c r="A116" s="22"/>
      <c r="B116" s="22"/>
      <c r="C116" s="60" t="s">
        <v>28</v>
      </c>
      <c r="D116" s="61">
        <v>64502264.710000001</v>
      </c>
      <c r="E116" s="61"/>
      <c r="F116" s="61">
        <f t="shared" si="14"/>
        <v>64502264.710000001</v>
      </c>
      <c r="G116" s="7"/>
      <c r="H116" s="2"/>
      <c r="I116" s="76"/>
      <c r="J116" s="7"/>
      <c r="K116" s="76"/>
    </row>
    <row r="117" spans="1:12" ht="66.75" thickBot="1" x14ac:dyDescent="0.25">
      <c r="A117" s="22"/>
      <c r="B117" s="65"/>
      <c r="C117" s="40" t="s">
        <v>5</v>
      </c>
      <c r="D117" s="44">
        <f>443824336.88+296010</f>
        <v>444120346.88</v>
      </c>
      <c r="E117" s="44">
        <f>E52</f>
        <v>21756616</v>
      </c>
      <c r="F117" s="44">
        <f t="shared" si="14"/>
        <v>465876962.88</v>
      </c>
      <c r="G117" s="7"/>
      <c r="H117" s="2"/>
      <c r="I117" s="77"/>
      <c r="J117" s="12"/>
      <c r="K117" s="77"/>
    </row>
    <row r="118" spans="1:12" ht="18.75" customHeight="1" x14ac:dyDescent="0.2">
      <c r="A118" s="23"/>
      <c r="B118" s="23"/>
      <c r="C118" s="24"/>
      <c r="D118" s="7"/>
      <c r="E118" s="7"/>
      <c r="F118" s="7"/>
      <c r="G118" s="7"/>
      <c r="H118" s="2"/>
      <c r="J118" s="7"/>
      <c r="K118" s="77"/>
    </row>
    <row r="119" spans="1:12" ht="112.15" customHeight="1" x14ac:dyDescent="0.35">
      <c r="A119" s="91" t="s">
        <v>19</v>
      </c>
      <c r="B119" s="91"/>
      <c r="C119" s="91"/>
      <c r="D119" s="10"/>
      <c r="E119" s="54" t="s">
        <v>29</v>
      </c>
      <c r="F119" s="12"/>
      <c r="G119" s="12"/>
      <c r="H119" s="80"/>
      <c r="J119" s="31"/>
      <c r="K119" s="31"/>
      <c r="L119" s="31"/>
    </row>
    <row r="120" spans="1:12" ht="23.25" customHeight="1" x14ac:dyDescent="0.35">
      <c r="A120" s="15"/>
      <c r="B120" s="15"/>
      <c r="C120" s="13"/>
      <c r="D120" s="10"/>
      <c r="E120" s="14"/>
      <c r="F120" s="12"/>
      <c r="G120" s="12"/>
      <c r="H120" s="80"/>
      <c r="J120" s="31"/>
      <c r="K120" s="31"/>
      <c r="L120" s="31"/>
    </row>
    <row r="121" spans="1:12" ht="20.25" x14ac:dyDescent="0.3">
      <c r="A121" s="10"/>
      <c r="B121" s="10"/>
      <c r="E121" s="10"/>
      <c r="F121" s="5"/>
      <c r="G121" s="5"/>
      <c r="H121" s="2"/>
      <c r="J121" s="31"/>
      <c r="K121" s="31"/>
      <c r="L121" s="31"/>
    </row>
    <row r="122" spans="1:12" ht="18.75" x14ac:dyDescent="0.3">
      <c r="A122" s="8"/>
      <c r="B122" s="8"/>
      <c r="C122" s="9"/>
      <c r="D122" s="5"/>
      <c r="E122" s="5"/>
      <c r="F122" s="5"/>
      <c r="G122" s="5"/>
      <c r="H122" s="2"/>
    </row>
    <row r="123" spans="1:12" ht="18.75" x14ac:dyDescent="0.3">
      <c r="A123" s="8"/>
      <c r="B123" s="8"/>
      <c r="C123" s="9"/>
      <c r="D123" s="5"/>
      <c r="E123" s="25"/>
      <c r="F123" s="5"/>
      <c r="G123" s="5"/>
      <c r="H123" s="2"/>
    </row>
    <row r="124" spans="1:12" ht="18.75" x14ac:dyDescent="0.3">
      <c r="A124" s="8"/>
      <c r="B124" s="8"/>
      <c r="C124" s="9"/>
      <c r="D124" s="5"/>
      <c r="E124" s="5"/>
      <c r="F124" s="5"/>
      <c r="G124" s="5"/>
      <c r="H124" s="2"/>
      <c r="I124" s="33"/>
      <c r="J124" s="33"/>
      <c r="K124" s="33"/>
    </row>
    <row r="125" spans="1:12" ht="18.75" x14ac:dyDescent="0.3">
      <c r="A125" s="8"/>
      <c r="B125" s="8"/>
      <c r="C125" s="9"/>
      <c r="D125" s="5"/>
      <c r="E125" s="5"/>
      <c r="F125" s="5"/>
      <c r="G125" s="5"/>
      <c r="H125" s="2"/>
    </row>
    <row r="126" spans="1:12" ht="18.75" x14ac:dyDescent="0.3">
      <c r="A126" s="8"/>
      <c r="B126" s="8"/>
      <c r="C126" s="9"/>
      <c r="D126" s="5"/>
      <c r="E126" s="5"/>
      <c r="F126" s="5"/>
      <c r="G126" s="5"/>
      <c r="H126" s="2"/>
    </row>
    <row r="127" spans="1:12" ht="18.75" x14ac:dyDescent="0.3">
      <c r="A127" s="8"/>
      <c r="B127" s="8"/>
      <c r="C127" s="9"/>
      <c r="D127" s="5"/>
      <c r="E127" s="5"/>
      <c r="F127" s="5"/>
      <c r="G127" s="5"/>
      <c r="H127" s="2"/>
    </row>
    <row r="128" spans="1:12" ht="18.75" x14ac:dyDescent="0.3">
      <c r="A128" s="8"/>
      <c r="B128" s="8"/>
      <c r="C128" s="9"/>
      <c r="D128" s="5"/>
      <c r="E128" s="5"/>
      <c r="F128" s="5"/>
      <c r="G128" s="5"/>
      <c r="H128" s="2"/>
    </row>
    <row r="129" spans="1:8" ht="18.75" x14ac:dyDescent="0.3">
      <c r="A129" s="8"/>
      <c r="B129" s="8"/>
      <c r="C129" s="9"/>
      <c r="D129" s="5"/>
      <c r="E129" s="5"/>
      <c r="F129" s="5"/>
      <c r="G129" s="5"/>
      <c r="H129" s="2"/>
    </row>
    <row r="130" spans="1:8" ht="18.75" x14ac:dyDescent="0.3">
      <c r="A130" s="8"/>
      <c r="B130" s="8"/>
      <c r="C130" s="9"/>
      <c r="D130" s="5"/>
      <c r="E130" s="5"/>
      <c r="F130" s="5"/>
      <c r="G130" s="5"/>
      <c r="H130" s="2"/>
    </row>
    <row r="131" spans="1:8" ht="18.75" x14ac:dyDescent="0.3">
      <c r="A131" s="8"/>
      <c r="B131" s="8"/>
      <c r="C131" s="9"/>
      <c r="D131" s="5"/>
      <c r="E131" s="5"/>
      <c r="F131" s="5"/>
      <c r="G131" s="5"/>
      <c r="H131" s="2"/>
    </row>
    <row r="132" spans="1:8" ht="18.75" x14ac:dyDescent="0.3">
      <c r="A132" s="8"/>
      <c r="B132" s="8"/>
      <c r="C132" s="9"/>
      <c r="D132" s="5"/>
      <c r="E132" s="5"/>
      <c r="F132" s="5"/>
      <c r="G132" s="5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  <c r="H134" s="2"/>
    </row>
    <row r="135" spans="1:8" x14ac:dyDescent="0.2">
      <c r="A135" s="3"/>
      <c r="B135" s="3"/>
      <c r="C135" s="2"/>
      <c r="H135" s="2"/>
    </row>
    <row r="136" spans="1:8" x14ac:dyDescent="0.2">
      <c r="A136" s="3"/>
      <c r="B136" s="3"/>
      <c r="C136" s="2"/>
      <c r="H136" s="2"/>
    </row>
    <row r="137" spans="1:8" x14ac:dyDescent="0.2">
      <c r="A137" s="3"/>
      <c r="B137" s="3"/>
      <c r="C137" s="2"/>
      <c r="H137" s="2"/>
    </row>
    <row r="138" spans="1:8" x14ac:dyDescent="0.2">
      <c r="A138" s="3"/>
      <c r="B138" s="3"/>
      <c r="C138" s="2"/>
      <c r="H138" s="2"/>
    </row>
    <row r="139" spans="1:8" x14ac:dyDescent="0.2">
      <c r="A139" s="3"/>
      <c r="B139" s="3"/>
      <c r="C139" s="2"/>
      <c r="H139" s="2"/>
    </row>
    <row r="140" spans="1:8" x14ac:dyDescent="0.2">
      <c r="A140" s="3"/>
      <c r="B140" s="3"/>
      <c r="C140" s="2"/>
      <c r="H140" s="2"/>
    </row>
    <row r="141" spans="1:8" x14ac:dyDescent="0.2">
      <c r="A141" s="3"/>
      <c r="B141" s="3"/>
      <c r="C141" s="2"/>
      <c r="H141" s="2"/>
    </row>
    <row r="142" spans="1:8" x14ac:dyDescent="0.2">
      <c r="A142" s="3"/>
      <c r="B142" s="3"/>
      <c r="C142" s="2"/>
      <c r="H142" s="2"/>
    </row>
    <row r="143" spans="1:8" x14ac:dyDescent="0.2">
      <c r="A143" s="3"/>
      <c r="B143" s="3"/>
      <c r="C143" s="2"/>
      <c r="H143" s="2"/>
    </row>
    <row r="144" spans="1:8" x14ac:dyDescent="0.2">
      <c r="A144" s="3"/>
      <c r="B144" s="3"/>
      <c r="C144" s="2"/>
      <c r="H144" s="2"/>
    </row>
    <row r="145" spans="1:8" x14ac:dyDescent="0.2">
      <c r="A145" s="3"/>
      <c r="B145" s="3"/>
      <c r="C145" s="2"/>
      <c r="H145" s="2"/>
    </row>
    <row r="146" spans="1:8" x14ac:dyDescent="0.2">
      <c r="A146" s="3"/>
      <c r="B146" s="3"/>
      <c r="C146" s="2"/>
      <c r="H146" s="2"/>
    </row>
    <row r="147" spans="1:8" x14ac:dyDescent="0.2">
      <c r="A147" s="3"/>
      <c r="B147" s="3"/>
      <c r="C147" s="2"/>
      <c r="H147" s="2"/>
    </row>
    <row r="148" spans="1:8" x14ac:dyDescent="0.2">
      <c r="A148" s="3"/>
      <c r="B148" s="3"/>
      <c r="C148" s="2"/>
      <c r="H148" s="2"/>
    </row>
    <row r="149" spans="1:8" x14ac:dyDescent="0.2">
      <c r="A149" s="3"/>
      <c r="B149" s="3"/>
      <c r="C149" s="2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  <c r="H152" s="2"/>
    </row>
    <row r="153" spans="1:8" x14ac:dyDescent="0.2">
      <c r="A153" s="3"/>
      <c r="B153" s="3"/>
      <c r="C153" s="2"/>
      <c r="H153" s="2"/>
    </row>
    <row r="154" spans="1:8" x14ac:dyDescent="0.2">
      <c r="A154" s="3"/>
      <c r="B154" s="3"/>
      <c r="C154" s="2"/>
      <c r="H154" s="2"/>
    </row>
    <row r="155" spans="1:8" x14ac:dyDescent="0.2">
      <c r="A155" s="3"/>
      <c r="B155" s="3"/>
      <c r="C155" s="2"/>
      <c r="H155" s="2"/>
    </row>
    <row r="156" spans="1:8" x14ac:dyDescent="0.2">
      <c r="A156" s="3"/>
      <c r="B156" s="3"/>
      <c r="C156" s="2"/>
      <c r="H156" s="2"/>
    </row>
    <row r="157" spans="1:8" x14ac:dyDescent="0.2">
      <c r="A157" s="3"/>
      <c r="B157" s="3"/>
      <c r="C157" s="2"/>
      <c r="H157" s="2"/>
    </row>
    <row r="158" spans="1:8" x14ac:dyDescent="0.2">
      <c r="A158" s="3"/>
      <c r="B158" s="3"/>
      <c r="C158" s="2"/>
      <c r="H158" s="2"/>
    </row>
    <row r="159" spans="1:8" x14ac:dyDescent="0.2">
      <c r="A159" s="3"/>
      <c r="B159" s="3"/>
      <c r="C159" s="2"/>
      <c r="H159" s="2"/>
    </row>
    <row r="160" spans="1:8" x14ac:dyDescent="0.2">
      <c r="A160" s="3"/>
      <c r="B160" s="3"/>
      <c r="C160" s="2"/>
      <c r="H160" s="2"/>
    </row>
    <row r="161" spans="1:8" x14ac:dyDescent="0.2">
      <c r="A161" s="3"/>
      <c r="B161" s="3"/>
      <c r="C161" s="2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</row>
    <row r="164" spans="1:8" x14ac:dyDescent="0.2">
      <c r="A164" s="3"/>
      <c r="B164" s="3"/>
      <c r="C164" s="2"/>
    </row>
    <row r="165" spans="1:8" x14ac:dyDescent="0.2">
      <c r="A165" s="3"/>
      <c r="B165" s="3"/>
      <c r="C165" s="2"/>
    </row>
    <row r="166" spans="1:8" x14ac:dyDescent="0.2">
      <c r="A166" s="3"/>
      <c r="B166" s="3"/>
      <c r="C166" s="2"/>
    </row>
    <row r="167" spans="1:8" x14ac:dyDescent="0.2">
      <c r="A167" s="3"/>
      <c r="B167" s="3"/>
      <c r="C167" s="2"/>
    </row>
    <row r="168" spans="1:8" x14ac:dyDescent="0.2">
      <c r="A168" s="3"/>
      <c r="B168" s="3"/>
      <c r="C168" s="2"/>
    </row>
    <row r="169" spans="1:8" x14ac:dyDescent="0.2">
      <c r="A169" s="3"/>
      <c r="B169" s="3"/>
      <c r="C169" s="2"/>
    </row>
    <row r="170" spans="1:8" x14ac:dyDescent="0.2">
      <c r="A170" s="3"/>
      <c r="B170" s="3"/>
      <c r="C170" s="2"/>
    </row>
    <row r="171" spans="1:8" x14ac:dyDescent="0.2">
      <c r="A171" s="3"/>
      <c r="B171" s="3"/>
      <c r="C171" s="2"/>
    </row>
    <row r="172" spans="1:8" x14ac:dyDescent="0.2">
      <c r="A172" s="3"/>
      <c r="B172" s="3"/>
      <c r="C172" s="2"/>
    </row>
    <row r="173" spans="1:8" x14ac:dyDescent="0.2">
      <c r="A173" s="3"/>
      <c r="B173" s="3"/>
      <c r="C173" s="2"/>
    </row>
    <row r="174" spans="1:8" x14ac:dyDescent="0.2">
      <c r="A174" s="3"/>
      <c r="B174" s="3"/>
      <c r="C174" s="2"/>
    </row>
    <row r="175" spans="1:8" x14ac:dyDescent="0.2">
      <c r="A175" s="3"/>
      <c r="B175" s="3"/>
      <c r="C175" s="2"/>
    </row>
    <row r="176" spans="1:8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  <c r="C180" s="2"/>
    </row>
    <row r="181" spans="1:3" x14ac:dyDescent="0.2">
      <c r="A181" s="3"/>
      <c r="B181" s="3"/>
      <c r="C181" s="2"/>
    </row>
    <row r="182" spans="1:3" x14ac:dyDescent="0.2">
      <c r="A182" s="3"/>
      <c r="B182" s="3"/>
      <c r="C182" s="2"/>
    </row>
    <row r="183" spans="1:3" x14ac:dyDescent="0.2">
      <c r="A183" s="3"/>
      <c r="B183" s="3"/>
      <c r="C183" s="2"/>
    </row>
    <row r="184" spans="1:3" x14ac:dyDescent="0.2">
      <c r="A184" s="3"/>
      <c r="B184" s="3"/>
      <c r="C184" s="2"/>
    </row>
    <row r="185" spans="1:3" x14ac:dyDescent="0.2">
      <c r="A185" s="3"/>
      <c r="B185" s="3"/>
      <c r="C185" s="2"/>
    </row>
    <row r="186" spans="1:3" x14ac:dyDescent="0.2">
      <c r="A186" s="3"/>
      <c r="B186" s="3"/>
      <c r="C186" s="2"/>
    </row>
    <row r="187" spans="1:3" x14ac:dyDescent="0.2">
      <c r="A187" s="3"/>
      <c r="B187" s="3"/>
      <c r="C187" s="2"/>
    </row>
    <row r="188" spans="1:3" x14ac:dyDescent="0.2">
      <c r="A188" s="3"/>
      <c r="B188" s="3"/>
      <c r="C188" s="2"/>
    </row>
    <row r="189" spans="1:3" x14ac:dyDescent="0.2">
      <c r="A189" s="3"/>
      <c r="B189" s="3"/>
      <c r="C189" s="2"/>
    </row>
    <row r="190" spans="1:3" x14ac:dyDescent="0.2">
      <c r="A190" s="3"/>
      <c r="B190" s="3"/>
      <c r="C190" s="2"/>
    </row>
    <row r="191" spans="1:3" x14ac:dyDescent="0.2">
      <c r="A191" s="3"/>
      <c r="B191" s="3"/>
      <c r="C191" s="2"/>
    </row>
    <row r="192" spans="1:3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</row>
    <row r="198" spans="1:3" x14ac:dyDescent="0.2">
      <c r="A198" s="3"/>
      <c r="B198" s="3"/>
    </row>
    <row r="199" spans="1:3" x14ac:dyDescent="0.2">
      <c r="A199" s="3"/>
      <c r="B199" s="3"/>
    </row>
    <row r="200" spans="1:3" x14ac:dyDescent="0.2">
      <c r="A200" s="3"/>
      <c r="B200" s="3"/>
    </row>
    <row r="201" spans="1:3" x14ac:dyDescent="0.2">
      <c r="A201" s="3"/>
      <c r="B201" s="3"/>
    </row>
    <row r="202" spans="1:3" x14ac:dyDescent="0.2">
      <c r="A202" s="3"/>
      <c r="B202" s="3"/>
    </row>
    <row r="203" spans="1:3" x14ac:dyDescent="0.2">
      <c r="A203" s="3"/>
      <c r="B203" s="3"/>
    </row>
    <row r="204" spans="1:3" x14ac:dyDescent="0.2">
      <c r="A204" s="3"/>
      <c r="B204" s="3"/>
    </row>
    <row r="205" spans="1:3" x14ac:dyDescent="0.2">
      <c r="A205" s="3"/>
      <c r="B205" s="3"/>
    </row>
    <row r="206" spans="1:3" x14ac:dyDescent="0.2">
      <c r="A206" s="3"/>
      <c r="B206" s="3"/>
    </row>
    <row r="207" spans="1:3" x14ac:dyDescent="0.2">
      <c r="A207" s="3"/>
      <c r="B207" s="3"/>
    </row>
    <row r="208" spans="1:3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3"/>
      <c r="B212" s="3"/>
    </row>
    <row r="213" spans="1:2" x14ac:dyDescent="0.2">
      <c r="A213" s="3"/>
      <c r="B213" s="3"/>
    </row>
    <row r="214" spans="1:2" x14ac:dyDescent="0.2">
      <c r="A214" s="3"/>
      <c r="B214" s="3"/>
    </row>
    <row r="215" spans="1:2" x14ac:dyDescent="0.2">
      <c r="A215" s="3"/>
      <c r="B215" s="3"/>
    </row>
    <row r="216" spans="1:2" x14ac:dyDescent="0.2">
      <c r="A216" s="3"/>
      <c r="B216" s="3"/>
    </row>
    <row r="217" spans="1:2" x14ac:dyDescent="0.2">
      <c r="A217" s="3"/>
      <c r="B217" s="3"/>
    </row>
    <row r="218" spans="1:2" x14ac:dyDescent="0.2">
      <c r="A218" s="3"/>
      <c r="B218" s="3"/>
    </row>
    <row r="219" spans="1:2" x14ac:dyDescent="0.2">
      <c r="A219" s="3"/>
      <c r="B219" s="3"/>
    </row>
    <row r="220" spans="1:2" x14ac:dyDescent="0.2">
      <c r="A220" s="3"/>
      <c r="B220" s="3"/>
    </row>
    <row r="221" spans="1:2" x14ac:dyDescent="0.2">
      <c r="A221" s="3"/>
      <c r="B221" s="3"/>
    </row>
    <row r="222" spans="1:2" x14ac:dyDescent="0.2">
      <c r="A222" s="3"/>
      <c r="B222" s="3"/>
    </row>
    <row r="223" spans="1:2" x14ac:dyDescent="0.2">
      <c r="A223" s="3"/>
      <c r="B223" s="3"/>
    </row>
    <row r="224" spans="1:2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  <row r="233" spans="1:2" x14ac:dyDescent="0.2">
      <c r="A233" s="3"/>
      <c r="B233" s="3"/>
    </row>
  </sheetData>
  <mergeCells count="8">
    <mergeCell ref="A119:C119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2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2018-03-13T11:28:07Z</cp:lastPrinted>
  <dcterms:created xsi:type="dcterms:W3CDTF">2005-04-08T06:14:05Z</dcterms:created>
  <dcterms:modified xsi:type="dcterms:W3CDTF">2018-03-20T12:00:18Z</dcterms:modified>
</cp:coreProperties>
</file>