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60" windowWidth="11340" windowHeight="483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додаток!$A$1:$F$114</definedName>
  </definedNames>
  <calcPr calcId="145621"/>
</workbook>
</file>

<file path=xl/calcChain.xml><?xml version="1.0" encoding="utf-8"?>
<calcChain xmlns="http://schemas.openxmlformats.org/spreadsheetml/2006/main">
  <c r="D66" i="4" l="1"/>
  <c r="D109" i="4"/>
  <c r="D112" i="4"/>
  <c r="D76" i="4"/>
  <c r="D75" i="4"/>
  <c r="D10" i="4"/>
  <c r="D74" i="4"/>
  <c r="D73" i="4"/>
  <c r="D65" i="4"/>
  <c r="E92" i="4" l="1"/>
  <c r="E32" i="4"/>
  <c r="E85" i="4" l="1"/>
  <c r="E83" i="4" s="1"/>
  <c r="E86" i="4"/>
  <c r="E87" i="4"/>
  <c r="F87" i="4" s="1"/>
  <c r="F86" i="4"/>
  <c r="D40" i="4" l="1"/>
  <c r="D39" i="4"/>
  <c r="E76" i="4" l="1"/>
  <c r="E75" i="4" s="1"/>
  <c r="F75" i="4" s="1"/>
  <c r="E77" i="4"/>
  <c r="E80" i="4"/>
  <c r="F80" i="4" s="1"/>
  <c r="D77" i="4"/>
  <c r="F77" i="4" s="1"/>
  <c r="F76" i="4"/>
  <c r="E79" i="4"/>
  <c r="F79" i="4" s="1"/>
  <c r="D72" i="4"/>
  <c r="E64" i="4"/>
  <c r="E61" i="4" s="1"/>
  <c r="E57" i="4"/>
  <c r="E74" i="4" l="1"/>
  <c r="F74" i="4" s="1"/>
  <c r="E56" i="4"/>
  <c r="E78" i="4"/>
  <c r="F78" i="4" l="1"/>
  <c r="E73" i="4"/>
  <c r="F61" i="4"/>
  <c r="F64" i="4"/>
  <c r="F63" i="4"/>
  <c r="F60" i="4"/>
  <c r="F59" i="4"/>
  <c r="E72" i="4" l="1"/>
  <c r="F72" i="4" s="1"/>
  <c r="F73" i="4"/>
  <c r="F57" i="4"/>
  <c r="F56" i="4"/>
  <c r="E55" i="4"/>
  <c r="D55" i="4"/>
  <c r="F55" i="4" l="1"/>
  <c r="E95" i="4"/>
  <c r="E99" i="4"/>
  <c r="F99" i="4" s="1"/>
  <c r="F100" i="4"/>
  <c r="E42" i="4"/>
  <c r="F95" i="4"/>
  <c r="F97" i="4"/>
  <c r="E96" i="4"/>
  <c r="F96" i="4"/>
  <c r="D93" i="4"/>
  <c r="E105" i="4"/>
  <c r="E52" i="4"/>
  <c r="E98" i="4" l="1"/>
  <c r="F98" i="4" s="1"/>
  <c r="E12" i="4"/>
  <c r="F13" i="4"/>
  <c r="E94" i="4" l="1"/>
  <c r="D104" i="4"/>
  <c r="F105" i="4"/>
  <c r="E104" i="4"/>
  <c r="F104" i="4" s="1"/>
  <c r="E103" i="4"/>
  <c r="F103" i="4" s="1"/>
  <c r="E102" i="4"/>
  <c r="F102" i="4" s="1"/>
  <c r="D101" i="4"/>
  <c r="E38" i="4"/>
  <c r="F94" i="4" l="1"/>
  <c r="E93" i="4"/>
  <c r="F93" i="4" s="1"/>
  <c r="E101" i="4"/>
  <c r="F101" i="4" l="1"/>
  <c r="E18" i="4"/>
  <c r="D18" i="4"/>
  <c r="E16" i="4"/>
  <c r="E15" i="4" s="1"/>
  <c r="F15" i="4" s="1"/>
  <c r="D16" i="4"/>
  <c r="F19" i="4"/>
  <c r="F17" i="4"/>
  <c r="F18" i="4" l="1"/>
  <c r="F16" i="4"/>
  <c r="F32" i="4"/>
  <c r="F27" i="4" l="1"/>
  <c r="E26" i="4"/>
  <c r="F26" i="4" s="1"/>
  <c r="F29" i="4"/>
  <c r="E28" i="4"/>
  <c r="F28" i="4" s="1"/>
  <c r="D24" i="4"/>
  <c r="F38" i="4"/>
  <c r="E84" i="4"/>
  <c r="E37" i="4"/>
  <c r="F37" i="4" s="1"/>
  <c r="D81" i="4"/>
  <c r="F85" i="4"/>
  <c r="F84" i="4" l="1"/>
  <c r="E82" i="4"/>
  <c r="F83" i="4"/>
  <c r="E25" i="4"/>
  <c r="F25" i="4" l="1"/>
  <c r="E24" i="4"/>
  <c r="F24" i="4" s="1"/>
  <c r="F82" i="4"/>
  <c r="E81" i="4"/>
  <c r="F81" i="4" l="1"/>
  <c r="E33" i="4" l="1"/>
  <c r="E31" i="4" s="1"/>
  <c r="F34" i="4"/>
  <c r="F33" i="4"/>
  <c r="D30" i="4"/>
  <c r="E47" i="4"/>
  <c r="E45" i="4"/>
  <c r="D47" i="4"/>
  <c r="D45" i="4"/>
  <c r="E90" i="4" l="1"/>
  <c r="E23" i="4"/>
  <c r="E22" i="4" s="1"/>
  <c r="E21" i="4" s="1"/>
  <c r="E69" i="4"/>
  <c r="D70" i="4"/>
  <c r="F40" i="4"/>
  <c r="E66" i="4" l="1"/>
  <c r="E112" i="4"/>
  <c r="E109" i="4" s="1"/>
  <c r="E30" i="4"/>
  <c r="F31" i="4"/>
  <c r="F71" i="4"/>
  <c r="F30" i="4" l="1"/>
  <c r="E110" i="4"/>
  <c r="E70" i="4"/>
  <c r="F70" i="4" l="1"/>
  <c r="E68" i="4"/>
  <c r="E67" i="4" s="1"/>
  <c r="F54" i="4"/>
  <c r="D53" i="4"/>
  <c r="F52" i="4"/>
  <c r="F44" i="4"/>
  <c r="E43" i="4"/>
  <c r="D43" i="4"/>
  <c r="D49" i="4"/>
  <c r="E51" i="4"/>
  <c r="D51" i="4"/>
  <c r="F46" i="4"/>
  <c r="F48" i="4"/>
  <c r="E53" i="4" l="1"/>
  <c r="E50" i="4" s="1"/>
  <c r="F51" i="4"/>
  <c r="F43" i="4"/>
  <c r="F45" i="4"/>
  <c r="F47" i="4"/>
  <c r="F53" i="4" l="1"/>
  <c r="E49" i="4"/>
  <c r="F49" i="4" s="1"/>
  <c r="F50" i="4"/>
  <c r="F14" i="4" l="1"/>
  <c r="E91" i="4" l="1"/>
  <c r="E89" i="4" s="1"/>
  <c r="F90" i="4"/>
  <c r="D88" i="4"/>
  <c r="E41" i="4"/>
  <c r="E36" i="4" s="1"/>
  <c r="D35" i="4"/>
  <c r="D20" i="4"/>
  <c r="E11" i="4" l="1"/>
  <c r="E35" i="4"/>
  <c r="E20" i="4"/>
  <c r="E10" i="4" l="1"/>
  <c r="E88" i="4"/>
  <c r="E65" i="4" l="1"/>
  <c r="E108" i="4"/>
  <c r="F42" i="4"/>
  <c r="F23" i="4"/>
  <c r="F22" i="4"/>
  <c r="D107" i="4"/>
  <c r="D110" i="4"/>
  <c r="F111" i="4"/>
  <c r="F92" i="4"/>
  <c r="D106" i="4"/>
  <c r="F112" i="4"/>
  <c r="F109" i="4"/>
  <c r="F41" i="4"/>
  <c r="F21" i="4"/>
  <c r="F69" i="4"/>
  <c r="F20" i="4"/>
  <c r="F110" i="4" l="1"/>
  <c r="F39" i="4"/>
  <c r="F91" i="4"/>
  <c r="F35" i="4" l="1"/>
  <c r="F36" i="4"/>
  <c r="F11" i="4"/>
  <c r="F12" i="4"/>
  <c r="F66" i="4"/>
  <c r="F88" i="4"/>
  <c r="F89" i="4"/>
  <c r="F68" i="4" l="1"/>
  <c r="F67" i="4"/>
  <c r="F10" i="4" l="1"/>
  <c r="F65" i="4"/>
  <c r="E106" i="4" l="1"/>
  <c r="F106" i="4" s="1"/>
  <c r="E107" i="4" l="1"/>
  <c r="F107" i="4" s="1"/>
  <c r="F108" i="4"/>
</calcChain>
</file>

<file path=xl/sharedStrings.xml><?xml version="1.0" encoding="utf-8"?>
<sst xmlns="http://schemas.openxmlformats.org/spreadsheetml/2006/main" count="202" uniqueCount="142">
  <si>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</si>
  <si>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</si>
  <si>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</si>
  <si>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</si>
  <si>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</si>
  <si>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</si>
  <si>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</si>
  <si>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</si>
  <si>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</si>
  <si>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</si>
  <si>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</si>
  <si>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</si>
  <si>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Виконавчий комітет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</si>
  <si>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</si>
  <si>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</si>
  <si>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>Інші заходи, пов'язані з економічною діяльністю</t>
  </si>
  <si>
    <t xml:space="preserve">Відділ транспорту і зв'язку виконкому Криворізької міської ради 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</si>
  <si>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</si>
  <si>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</si>
  <si>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</si>
  <si>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</si>
  <si>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</si>
  <si>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</si>
  <si>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</si>
  <si>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>0200000</t>
  </si>
  <si>
    <t>0210000</t>
  </si>
  <si>
    <t>0700000</t>
  </si>
  <si>
    <t>0710000</t>
  </si>
  <si>
    <t>Організація благоустрою населених пунктів</t>
  </si>
  <si>
    <t>Інша економічна діяльність</t>
  </si>
  <si>
    <t>1217693</t>
  </si>
  <si>
    <t>7693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</si>
  <si>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</si>
  <si>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</si>
  <si>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</si>
  <si>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 xml:space="preserve">             Додаток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</si>
  <si>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</si>
  <si>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9800</t>
  </si>
  <si>
    <t>0219800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</si>
  <si>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</si>
  <si>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</si>
  <si>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Забезпечення надання послуг з перевезення пасажирів електро-транспортом</t>
  </si>
  <si>
    <t>1917420</t>
  </si>
  <si>
    <t>1917426</t>
  </si>
  <si>
    <t>Інші заходи у сфері електротранспор-ту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</si>
  <si>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</si>
  <si>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</si>
  <si>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1917410</t>
  </si>
  <si>
    <t>1917413</t>
  </si>
  <si>
    <t>1216090</t>
  </si>
  <si>
    <t>6090</t>
  </si>
  <si>
    <t>Інша діяльність у сфері житлово-комунального господарства</t>
  </si>
  <si>
    <t>0719770</t>
  </si>
  <si>
    <t>9770</t>
  </si>
  <si>
    <t xml:space="preserve">Інші субвенції з місцевого бюджету </t>
  </si>
  <si>
    <t>Забезпечення надання послуг з перевезення пасажирів електротранспортом</t>
  </si>
  <si>
    <t>7410</t>
  </si>
  <si>
    <t>7413</t>
  </si>
  <si>
    <t>7420</t>
  </si>
  <si>
    <t>7426</t>
  </si>
  <si>
    <t>Управління культури виконкому Криворізької міської ради</t>
  </si>
  <si>
    <t>1000000</t>
  </si>
  <si>
    <t>1010000</t>
  </si>
  <si>
    <t>1017690</t>
  </si>
  <si>
    <t>7690</t>
  </si>
  <si>
    <t>1017693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</si>
  <si>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</si>
  <si>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</si>
  <si>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</si>
  <si>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у тому числі субвенція з міського бюджету обласному бюджету на придбання медикаментів, реагентів та витратних матеріалів для КЗ "Міжоб-ласний центр медичної генетики і пре-натальної діагностики імені П.М.Ве-ропотвеляна" ДОР"</t>
  </si>
  <si>
    <t xml:space="preserve">Багатопрофільна стаціонарна медична допомога населенню </t>
  </si>
  <si>
    <t>0712010</t>
  </si>
  <si>
    <t>2010</t>
  </si>
  <si>
    <t>1216010</t>
  </si>
  <si>
    <t>6010</t>
  </si>
  <si>
    <t>6017</t>
  </si>
  <si>
    <t>1216017</t>
  </si>
  <si>
    <t>Утримання та ефективна експлуатація об’єктів житлово-комунального господарства</t>
  </si>
  <si>
    <t xml:space="preserve">Інша діяльність, пов’язана з експлуатацією об’єктів житлово-комунального господарства </t>
  </si>
  <si>
    <t>0800000</t>
  </si>
  <si>
    <t>0810000</t>
  </si>
  <si>
    <t>Департамент соціальної політики виконкому Криворізької міської ради</t>
  </si>
  <si>
    <t>0813240</t>
  </si>
  <si>
    <t>3240</t>
  </si>
  <si>
    <t>3242</t>
  </si>
  <si>
    <t>Інші заклади та заходи</t>
  </si>
  <si>
    <t>Інші заходи у сфері соціального захисту і соціального забезпечення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</si>
  <si>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</si>
  <si>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</si>
  <si>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3030</t>
  </si>
  <si>
    <t>3032</t>
  </si>
  <si>
    <t>0813032</t>
  </si>
  <si>
    <t>Надання пільг окремим категоріям громадян з оплати послуг зв'язку</t>
  </si>
  <si>
    <t>0240000</t>
  </si>
  <si>
    <t>Комітет з фізичної  культури  і  спорту виконкому Криворізької міської ради</t>
  </si>
  <si>
    <t>0245060</t>
  </si>
  <si>
    <t>5060</t>
  </si>
  <si>
    <t>Інші заходи з розвитку фізичної культури та спорту</t>
  </si>
  <si>
    <t>0245062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</si>
  <si>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</si>
  <si>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</si>
  <si>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0245020</t>
  </si>
  <si>
    <t>5020</t>
  </si>
  <si>
    <t>0245021</t>
  </si>
  <si>
    <t>5021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</si>
  <si>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</si>
  <si>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</si>
  <si>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Управління капітального будівництва виконкому Криворізької міської ради</t>
  </si>
  <si>
    <t>1500000</t>
  </si>
  <si>
    <t>1510000</t>
  </si>
  <si>
    <t>Будівництво об'єктів житлово-комунального господарства</t>
  </si>
  <si>
    <t>7310</t>
  </si>
  <si>
    <t>1517310</t>
  </si>
  <si>
    <t>Членські внески до асоціацій органів місцевого самоврядування</t>
  </si>
  <si>
    <t>0217680</t>
  </si>
  <si>
    <t>7680</t>
  </si>
  <si>
    <t>1217310</t>
  </si>
  <si>
    <t>Фінансове управління виконкому Криворізької міської ради</t>
  </si>
  <si>
    <t xml:space="preserve">Інші дотації з місцевого бюджету </t>
  </si>
  <si>
    <t>9150</t>
  </si>
  <si>
    <t>3719150</t>
  </si>
  <si>
    <t>у тому числі за бюджетами районих у місті рад</t>
  </si>
  <si>
    <t>Металургійної</t>
  </si>
  <si>
    <t>Центрально-Міської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</si>
  <si>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</si>
  <si>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9570</t>
  </si>
  <si>
    <t>3719570</t>
  </si>
  <si>
    <t>0600000</t>
  </si>
  <si>
    <t>Управління освіти і науки виконкому Криворізької міської ради</t>
  </si>
  <si>
    <t>0610000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</si>
  <si>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</si>
  <si>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0611020</t>
  </si>
  <si>
    <t>1020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</si>
  <si>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</si>
  <si>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</si>
  <si>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01.01.2018</t>
  </si>
  <si>
    <t>Інші програми та заходи у сфері охорони здоров’я</t>
  </si>
  <si>
    <t>0712152</t>
  </si>
  <si>
    <t>2152</t>
  </si>
  <si>
    <t>0615030</t>
  </si>
  <si>
    <t>0615031</t>
  </si>
  <si>
    <t>14.02.2018 №42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</si>
</sst>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zoomScale="87" zoomScaleNormal="87" zoomScaleSheetLayoutView="89" workbookViewId="0">
      <selection activeCell="D5" sqref="D5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1.9" customHeight="1" x14ac:dyDescent="0.7">
      <c r="A1" s="5"/>
      <c r="B1" s="5"/>
      <c r="C1" s="5"/>
      <c r="D1" s="53" t="s">
        <v>35</v>
      </c>
      <c r="E1" s="52"/>
      <c r="F1" s="34"/>
      <c r="G1" s="20"/>
    </row>
    <row r="2" spans="1:8" ht="24.75" customHeight="1" x14ac:dyDescent="0.65">
      <c r="A2" s="5"/>
      <c r="B2" s="5"/>
      <c r="C2" s="5"/>
      <c r="D2" s="53" t="s">
        <v>17</v>
      </c>
      <c r="E2" s="36"/>
      <c r="F2" s="35"/>
      <c r="G2" s="21"/>
    </row>
    <row r="3" spans="1:8" ht="18.75" customHeight="1" x14ac:dyDescent="0.3">
      <c r="A3" s="5"/>
      <c r="B3" s="5"/>
      <c r="C3" s="5"/>
      <c r="D3" s="97" t="s">
        <v>141</v>
      </c>
      <c r="E3" s="97"/>
      <c r="F3" s="21"/>
      <c r="G3" s="21"/>
    </row>
    <row r="4" spans="1:8" ht="26.25" customHeight="1" x14ac:dyDescent="0.25">
      <c r="A4" s="91" t="s">
        <v>21</v>
      </c>
      <c r="B4" s="91"/>
      <c r="C4" s="92"/>
      <c r="D4" s="92"/>
      <c r="E4" s="92"/>
      <c r="F4" s="92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95" t="s">
        <v>13</v>
      </c>
      <c r="B7" s="95" t="s">
        <v>19</v>
      </c>
      <c r="C7" s="93" t="s">
        <v>1</v>
      </c>
      <c r="D7" s="93" t="s">
        <v>22</v>
      </c>
      <c r="E7" s="93" t="s">
        <v>3</v>
      </c>
      <c r="F7" s="93" t="s">
        <v>23</v>
      </c>
      <c r="G7" s="32"/>
    </row>
    <row r="8" spans="1:8" ht="66" customHeight="1" thickBot="1" x14ac:dyDescent="0.25">
      <c r="A8" s="96" t="s">
        <v>2</v>
      </c>
      <c r="B8" s="96"/>
      <c r="C8" s="94"/>
      <c r="D8" s="94"/>
      <c r="E8" s="94"/>
      <c r="F8" s="94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ht="40.5" customHeight="1" thickBot="1" x14ac:dyDescent="0.35">
      <c r="A10" s="11"/>
      <c r="B10" s="63"/>
      <c r="C10" s="37" t="s">
        <v>8</v>
      </c>
      <c r="D10" s="50">
        <f>704660+6570225925.02-12000</f>
        <v>6570918585.0200005</v>
      </c>
      <c r="E10" s="43">
        <f>E11+E15+E20+E24+E30+E35+E49+E55</f>
        <v>1466150</v>
      </c>
      <c r="F10" s="50">
        <f t="shared" ref="F10:F12" si="0">D10+E10</f>
        <v>6572384735.0200005</v>
      </c>
      <c r="G10" s="55"/>
      <c r="H10" s="2"/>
    </row>
    <row r="11" spans="1:8" ht="36.75" customHeight="1" x14ac:dyDescent="0.2">
      <c r="A11" s="73" t="s">
        <v>24</v>
      </c>
      <c r="B11" s="49"/>
      <c r="C11" s="49" t="s">
        <v>12</v>
      </c>
      <c r="D11" s="30">
        <v>181429122</v>
      </c>
      <c r="E11" s="30">
        <f>E12</f>
        <v>-2380484</v>
      </c>
      <c r="F11" s="30">
        <f t="shared" si="0"/>
        <v>179048638</v>
      </c>
      <c r="G11" s="55"/>
      <c r="H11" s="2"/>
    </row>
    <row r="12" spans="1:8" ht="40.5" customHeight="1" x14ac:dyDescent="0.2">
      <c r="A12" s="73" t="s">
        <v>25</v>
      </c>
      <c r="B12" s="49"/>
      <c r="C12" s="49" t="s">
        <v>12</v>
      </c>
      <c r="D12" s="30">
        <v>178189075</v>
      </c>
      <c r="E12" s="30">
        <f>SUM(E13:E14)</f>
        <v>-2380484</v>
      </c>
      <c r="F12" s="30">
        <f t="shared" si="0"/>
        <v>175808591</v>
      </c>
      <c r="G12" s="7"/>
      <c r="H12" s="2"/>
    </row>
    <row r="13" spans="1:8" ht="40.5" customHeight="1" x14ac:dyDescent="0.2">
      <c r="A13" s="74" t="s">
        <v>114</v>
      </c>
      <c r="B13" s="71" t="s">
        <v>115</v>
      </c>
      <c r="C13" s="82" t="s">
        <v>113</v>
      </c>
      <c r="D13" s="58">
        <v>149903</v>
      </c>
      <c r="E13" s="58">
        <v>319516</v>
      </c>
      <c r="F13" s="45">
        <f>D13+E13</f>
        <v>469419</v>
      </c>
      <c r="G13" s="7"/>
      <c r="H13" s="2"/>
    </row>
    <row r="14" spans="1:8" ht="74.45" customHeight="1" x14ac:dyDescent="0.2">
      <c r="A14" s="74" t="s">
        <v>38</v>
      </c>
      <c r="B14" s="71" t="s">
        <v>37</v>
      </c>
      <c r="C14" s="82" t="s">
        <v>36</v>
      </c>
      <c r="D14" s="58">
        <v>5876000</v>
      </c>
      <c r="E14" s="58">
        <v>-2700000</v>
      </c>
      <c r="F14" s="45">
        <f>D14+E14</f>
        <v>3176000</v>
      </c>
      <c r="G14" s="55"/>
      <c r="H14" s="2"/>
    </row>
    <row r="15" spans="1:8" ht="59.25" customHeight="1" x14ac:dyDescent="0.2">
      <c r="A15" s="73" t="s">
        <v>93</v>
      </c>
      <c r="B15" s="49"/>
      <c r="C15" s="49" t="s">
        <v>94</v>
      </c>
      <c r="D15" s="30">
        <v>2104244</v>
      </c>
      <c r="E15" s="30">
        <f>E16+E18</f>
        <v>0</v>
      </c>
      <c r="F15" s="30">
        <f>D15+E15</f>
        <v>2104244</v>
      </c>
      <c r="G15" s="55"/>
      <c r="H15" s="2"/>
    </row>
    <row r="16" spans="1:8" ht="56.25" customHeight="1" x14ac:dyDescent="0.2">
      <c r="A16" s="74" t="s">
        <v>101</v>
      </c>
      <c r="B16" s="71" t="s">
        <v>102</v>
      </c>
      <c r="C16" s="82" t="s">
        <v>105</v>
      </c>
      <c r="D16" s="58">
        <f>D17</f>
        <v>0</v>
      </c>
      <c r="E16" s="58">
        <f>E17</f>
        <v>143200</v>
      </c>
      <c r="F16" s="45">
        <f t="shared" ref="F16:F19" si="1">D16+E16</f>
        <v>143200</v>
      </c>
      <c r="G16" s="55"/>
      <c r="H16" s="2"/>
    </row>
    <row r="17" spans="1:8" ht="60" customHeight="1" x14ac:dyDescent="0.2">
      <c r="A17" s="83" t="s">
        <v>103</v>
      </c>
      <c r="B17" s="84" t="s">
        <v>104</v>
      </c>
      <c r="C17" s="86" t="s">
        <v>106</v>
      </c>
      <c r="D17" s="85">
        <v>0</v>
      </c>
      <c r="E17" s="85">
        <v>143200</v>
      </c>
      <c r="F17" s="56">
        <f t="shared" si="1"/>
        <v>143200</v>
      </c>
      <c r="G17" s="55"/>
      <c r="H17" s="2"/>
    </row>
    <row r="18" spans="1:8" ht="42" customHeight="1" x14ac:dyDescent="0.2">
      <c r="A18" s="74" t="s">
        <v>95</v>
      </c>
      <c r="B18" s="71" t="s">
        <v>96</v>
      </c>
      <c r="C18" s="82" t="s">
        <v>97</v>
      </c>
      <c r="D18" s="58">
        <f>D19</f>
        <v>1193200</v>
      </c>
      <c r="E18" s="58">
        <f>E19</f>
        <v>-143200</v>
      </c>
      <c r="F18" s="45">
        <f t="shared" si="1"/>
        <v>1050000</v>
      </c>
      <c r="G18" s="55"/>
      <c r="H18" s="2"/>
    </row>
    <row r="19" spans="1:8" ht="74.45" customHeight="1" x14ac:dyDescent="0.2">
      <c r="A19" s="83" t="s">
        <v>98</v>
      </c>
      <c r="B19" s="84" t="s">
        <v>99</v>
      </c>
      <c r="C19" s="86" t="s">
        <v>100</v>
      </c>
      <c r="D19" s="85">
        <v>1193200</v>
      </c>
      <c r="E19" s="85">
        <v>-143200</v>
      </c>
      <c r="F19" s="56">
        <f t="shared" si="1"/>
        <v>1050000</v>
      </c>
      <c r="G19" s="55"/>
      <c r="H19" s="2"/>
    </row>
    <row r="20" spans="1:8" ht="40.5" customHeight="1" x14ac:dyDescent="0.2">
      <c r="A20" s="73" t="s">
        <v>26</v>
      </c>
      <c r="B20" s="49"/>
      <c r="C20" s="49" t="s">
        <v>14</v>
      </c>
      <c r="D20" s="30">
        <f>D21</f>
        <v>794554918.01999998</v>
      </c>
      <c r="E20" s="30">
        <f>E21</f>
        <v>73086</v>
      </c>
      <c r="F20" s="30">
        <f t="shared" ref="F20:F68" si="2">D20+E20</f>
        <v>794628004.01999998</v>
      </c>
      <c r="G20" s="55"/>
      <c r="H20" s="2"/>
    </row>
    <row r="21" spans="1:8" ht="40.5" customHeight="1" x14ac:dyDescent="0.2">
      <c r="A21" s="73" t="s">
        <v>27</v>
      </c>
      <c r="B21" s="49"/>
      <c r="C21" s="49" t="s">
        <v>14</v>
      </c>
      <c r="D21" s="30">
        <v>794554918.01999998</v>
      </c>
      <c r="E21" s="30">
        <f>E22</f>
        <v>73086</v>
      </c>
      <c r="F21" s="30">
        <f t="shared" si="2"/>
        <v>794628004.01999998</v>
      </c>
      <c r="G21" s="7"/>
      <c r="H21" s="2"/>
    </row>
    <row r="22" spans="1:8" ht="30" customHeight="1" x14ac:dyDescent="0.2">
      <c r="A22" s="67" t="s">
        <v>52</v>
      </c>
      <c r="B22" s="67" t="s">
        <v>53</v>
      </c>
      <c r="C22" s="79" t="s">
        <v>54</v>
      </c>
      <c r="D22" s="45">
        <v>0</v>
      </c>
      <c r="E22" s="45">
        <f>E23</f>
        <v>73086</v>
      </c>
      <c r="F22" s="45">
        <f t="shared" si="2"/>
        <v>73086</v>
      </c>
      <c r="G22" s="7"/>
      <c r="H22" s="2"/>
    </row>
    <row r="23" spans="1:8" ht="130.9" customHeight="1" x14ac:dyDescent="0.2">
      <c r="A23" s="70"/>
      <c r="B23" s="70"/>
      <c r="C23" s="80" t="s">
        <v>69</v>
      </c>
      <c r="D23" s="56">
        <v>0</v>
      </c>
      <c r="E23" s="56">
        <f>73086</f>
        <v>73086</v>
      </c>
      <c r="F23" s="56">
        <f t="shared" si="2"/>
        <v>73086</v>
      </c>
      <c r="G23" s="55"/>
      <c r="H23" s="2"/>
    </row>
    <row r="24" spans="1:8" ht="39.6" customHeight="1" x14ac:dyDescent="0.2">
      <c r="A24" s="73" t="s">
        <v>79</v>
      </c>
      <c r="B24" s="49"/>
      <c r="C24" s="49" t="s">
        <v>81</v>
      </c>
      <c r="D24" s="30">
        <f>D25</f>
        <v>1452808378</v>
      </c>
      <c r="E24" s="30">
        <f>E25</f>
        <v>0</v>
      </c>
      <c r="F24" s="30">
        <f t="shared" si="2"/>
        <v>1452808378</v>
      </c>
      <c r="G24" s="55"/>
      <c r="H24" s="2"/>
    </row>
    <row r="25" spans="1:8" ht="40.15" customHeight="1" x14ac:dyDescent="0.2">
      <c r="A25" s="73" t="s">
        <v>80</v>
      </c>
      <c r="B25" s="49"/>
      <c r="C25" s="49" t="s">
        <v>81</v>
      </c>
      <c r="D25" s="30">
        <v>1452808378</v>
      </c>
      <c r="E25" s="30">
        <f>E26+E28</f>
        <v>0</v>
      </c>
      <c r="F25" s="30">
        <f t="shared" si="2"/>
        <v>1452808378</v>
      </c>
      <c r="G25" s="55"/>
      <c r="H25" s="2"/>
    </row>
    <row r="26" spans="1:8" ht="99.6" customHeight="1" x14ac:dyDescent="0.2">
      <c r="A26" s="67" t="s">
        <v>88</v>
      </c>
      <c r="B26" s="67" t="s">
        <v>89</v>
      </c>
      <c r="C26" s="79" t="s">
        <v>87</v>
      </c>
      <c r="D26" s="45">
        <v>115490100</v>
      </c>
      <c r="E26" s="45">
        <f>E27</f>
        <v>67279</v>
      </c>
      <c r="F26" s="45">
        <f t="shared" ref="F26:F27" si="3">D26+E26</f>
        <v>115557379</v>
      </c>
      <c r="G26" s="55"/>
      <c r="H26" s="2"/>
    </row>
    <row r="27" spans="1:8" ht="40.15" customHeight="1" x14ac:dyDescent="0.2">
      <c r="A27" s="83" t="s">
        <v>91</v>
      </c>
      <c r="B27" s="84" t="s">
        <v>90</v>
      </c>
      <c r="C27" s="80" t="s">
        <v>92</v>
      </c>
      <c r="D27" s="85">
        <v>0</v>
      </c>
      <c r="E27" s="85">
        <v>67279</v>
      </c>
      <c r="F27" s="56">
        <f t="shared" si="3"/>
        <v>67279</v>
      </c>
      <c r="G27" s="55"/>
      <c r="H27" s="2"/>
    </row>
    <row r="28" spans="1:8" ht="28.9" customHeight="1" x14ac:dyDescent="0.2">
      <c r="A28" s="67" t="s">
        <v>82</v>
      </c>
      <c r="B28" s="67" t="s">
        <v>83</v>
      </c>
      <c r="C28" s="79" t="s">
        <v>85</v>
      </c>
      <c r="D28" s="45">
        <v>92642472</v>
      </c>
      <c r="E28" s="45">
        <f>E29</f>
        <v>-67279</v>
      </c>
      <c r="F28" s="45">
        <f t="shared" si="2"/>
        <v>92575193</v>
      </c>
      <c r="G28" s="55"/>
      <c r="H28" s="2"/>
    </row>
    <row r="29" spans="1:8" ht="41.45" customHeight="1" x14ac:dyDescent="0.2">
      <c r="A29" s="83" t="s">
        <v>82</v>
      </c>
      <c r="B29" s="84" t="s">
        <v>84</v>
      </c>
      <c r="C29" s="80" t="s">
        <v>86</v>
      </c>
      <c r="D29" s="85">
        <v>82441883</v>
      </c>
      <c r="E29" s="85">
        <v>-67279</v>
      </c>
      <c r="F29" s="56">
        <f t="shared" si="2"/>
        <v>82374604</v>
      </c>
      <c r="G29" s="55"/>
      <c r="H29" s="2"/>
    </row>
    <row r="30" spans="1:8" ht="36.6" customHeight="1" x14ac:dyDescent="0.2">
      <c r="A30" s="73" t="s">
        <v>61</v>
      </c>
      <c r="B30" s="49"/>
      <c r="C30" s="49" t="s">
        <v>60</v>
      </c>
      <c r="D30" s="30">
        <f>D31</f>
        <v>195039283</v>
      </c>
      <c r="E30" s="30">
        <f>E31</f>
        <v>903000</v>
      </c>
      <c r="F30" s="30">
        <f t="shared" ref="F30:F34" si="4">D30+E30</f>
        <v>195942283</v>
      </c>
      <c r="G30" s="55"/>
      <c r="H30" s="2"/>
    </row>
    <row r="31" spans="1:8" ht="36.6" customHeight="1" x14ac:dyDescent="0.2">
      <c r="A31" s="73" t="s">
        <v>62</v>
      </c>
      <c r="B31" s="49"/>
      <c r="C31" s="49" t="s">
        <v>60</v>
      </c>
      <c r="D31" s="30">
        <v>195039283</v>
      </c>
      <c r="E31" s="30">
        <f>SUM(E32:E33)</f>
        <v>903000</v>
      </c>
      <c r="F31" s="30">
        <f t="shared" si="4"/>
        <v>195942283</v>
      </c>
      <c r="G31" s="55"/>
      <c r="H31" s="2"/>
    </row>
    <row r="32" spans="1:8" ht="58.15" customHeight="1" x14ac:dyDescent="0.2">
      <c r="A32" s="67" t="s">
        <v>66</v>
      </c>
      <c r="B32" s="67" t="s">
        <v>67</v>
      </c>
      <c r="C32" s="79" t="s">
        <v>68</v>
      </c>
      <c r="D32" s="45">
        <v>22543522</v>
      </c>
      <c r="E32" s="45">
        <f>630000+56000</f>
        <v>686000</v>
      </c>
      <c r="F32" s="45">
        <f t="shared" ref="F32" si="5">D32+E32</f>
        <v>23229522</v>
      </c>
      <c r="G32" s="55"/>
      <c r="H32" s="2"/>
    </row>
    <row r="33" spans="1:9" ht="25.9" customHeight="1" x14ac:dyDescent="0.2">
      <c r="A33" s="67" t="s">
        <v>63</v>
      </c>
      <c r="B33" s="67" t="s">
        <v>64</v>
      </c>
      <c r="C33" s="79" t="s">
        <v>29</v>
      </c>
      <c r="D33" s="45">
        <v>510000</v>
      </c>
      <c r="E33" s="45">
        <f>E34</f>
        <v>217000</v>
      </c>
      <c r="F33" s="45">
        <f t="shared" si="4"/>
        <v>727000</v>
      </c>
      <c r="G33" s="55"/>
      <c r="H33" s="2"/>
    </row>
    <row r="34" spans="1:9" ht="37.15" customHeight="1" x14ac:dyDescent="0.2">
      <c r="A34" s="83" t="s">
        <v>65</v>
      </c>
      <c r="B34" s="84" t="s">
        <v>31</v>
      </c>
      <c r="C34" s="80" t="s">
        <v>15</v>
      </c>
      <c r="D34" s="85">
        <v>510000</v>
      </c>
      <c r="E34" s="85">
        <v>217000</v>
      </c>
      <c r="F34" s="56">
        <f t="shared" si="4"/>
        <v>727000</v>
      </c>
      <c r="G34" s="55"/>
      <c r="H34" s="2"/>
    </row>
    <row r="35" spans="1:9" ht="52.15" customHeight="1" x14ac:dyDescent="0.2">
      <c r="A35" s="75">
        <v>1200000</v>
      </c>
      <c r="B35" s="49"/>
      <c r="C35" s="49" t="s">
        <v>7</v>
      </c>
      <c r="D35" s="30">
        <f>D36</f>
        <v>438383941</v>
      </c>
      <c r="E35" s="30">
        <f>E36</f>
        <v>-19336700</v>
      </c>
      <c r="F35" s="30">
        <f t="shared" si="2"/>
        <v>419047241</v>
      </c>
      <c r="G35" s="55"/>
      <c r="H35" s="2"/>
    </row>
    <row r="36" spans="1:9" ht="55.5" customHeight="1" x14ac:dyDescent="0.2">
      <c r="A36" s="75">
        <v>1210000</v>
      </c>
      <c r="B36" s="49"/>
      <c r="C36" s="49" t="s">
        <v>7</v>
      </c>
      <c r="D36" s="30">
        <v>438383941</v>
      </c>
      <c r="E36" s="30">
        <f>E37+E39+E40+E41+E43+E45+E47</f>
        <v>-19336700</v>
      </c>
      <c r="F36" s="30">
        <f t="shared" si="2"/>
        <v>419047241</v>
      </c>
      <c r="G36" s="7"/>
      <c r="H36" s="2"/>
      <c r="I36" s="78"/>
    </row>
    <row r="37" spans="1:9" ht="55.9" customHeight="1" x14ac:dyDescent="0.2">
      <c r="A37" s="67" t="s">
        <v>73</v>
      </c>
      <c r="B37" s="67" t="s">
        <v>74</v>
      </c>
      <c r="C37" s="79" t="s">
        <v>77</v>
      </c>
      <c r="D37" s="45">
        <v>43949633</v>
      </c>
      <c r="E37" s="45">
        <f>E38</f>
        <v>-281642</v>
      </c>
      <c r="F37" s="45">
        <f t="shared" ref="F37:F38" si="6">D37+E37</f>
        <v>43667991</v>
      </c>
      <c r="G37" s="7"/>
      <c r="H37" s="2"/>
      <c r="I37" s="78"/>
    </row>
    <row r="38" spans="1:9" ht="54" customHeight="1" x14ac:dyDescent="0.2">
      <c r="A38" s="70" t="s">
        <v>76</v>
      </c>
      <c r="B38" s="70" t="s">
        <v>75</v>
      </c>
      <c r="C38" s="80" t="s">
        <v>78</v>
      </c>
      <c r="D38" s="56">
        <v>3949633</v>
      </c>
      <c r="E38" s="56">
        <f>-281642</f>
        <v>-281642</v>
      </c>
      <c r="F38" s="56">
        <f t="shared" si="6"/>
        <v>3667991</v>
      </c>
      <c r="G38" s="7"/>
      <c r="H38" s="2"/>
      <c r="I38" s="78"/>
    </row>
    <row r="39" spans="1:9" ht="39" customHeight="1" x14ac:dyDescent="0.2">
      <c r="A39" s="67">
        <v>1216030</v>
      </c>
      <c r="B39" s="67">
        <v>6030</v>
      </c>
      <c r="C39" s="79" t="s">
        <v>28</v>
      </c>
      <c r="D39" s="45">
        <f>106820042+108500</f>
        <v>106928542</v>
      </c>
      <c r="E39" s="45">
        <v>-387910</v>
      </c>
      <c r="F39" s="45">
        <f>D39+E39</f>
        <v>106540632</v>
      </c>
      <c r="G39" s="7"/>
      <c r="H39" s="2"/>
    </row>
    <row r="40" spans="1:9" ht="39" customHeight="1" x14ac:dyDescent="0.2">
      <c r="A40" s="67" t="s">
        <v>49</v>
      </c>
      <c r="B40" s="67" t="s">
        <v>50</v>
      </c>
      <c r="C40" s="79" t="s">
        <v>51</v>
      </c>
      <c r="D40" s="45">
        <f>4491200-1034500</f>
        <v>3456700</v>
      </c>
      <c r="E40" s="45">
        <v>4505920</v>
      </c>
      <c r="F40" s="45">
        <f>D40+E40</f>
        <v>7962620</v>
      </c>
      <c r="G40" s="7"/>
      <c r="H40" s="2"/>
    </row>
    <row r="41" spans="1:9" ht="27" customHeight="1" x14ac:dyDescent="0.2">
      <c r="A41" s="67">
        <v>1217690</v>
      </c>
      <c r="B41" s="67">
        <v>7690</v>
      </c>
      <c r="C41" s="79" t="s">
        <v>29</v>
      </c>
      <c r="D41" s="45">
        <v>19924091</v>
      </c>
      <c r="E41" s="45">
        <f>E42</f>
        <v>-4224278</v>
      </c>
      <c r="F41" s="45">
        <f t="shared" si="2"/>
        <v>15699813</v>
      </c>
      <c r="G41" s="55"/>
      <c r="H41" s="2"/>
    </row>
    <row r="42" spans="1:9" ht="36" customHeight="1" x14ac:dyDescent="0.2">
      <c r="A42" s="70" t="s">
        <v>30</v>
      </c>
      <c r="B42" s="70" t="s">
        <v>31</v>
      </c>
      <c r="C42" s="80" t="s">
        <v>15</v>
      </c>
      <c r="D42" s="56">
        <v>19924091</v>
      </c>
      <c r="E42" s="56">
        <f>-4505920+281642</f>
        <v>-4224278</v>
      </c>
      <c r="F42" s="56">
        <f t="shared" si="2"/>
        <v>15699813</v>
      </c>
      <c r="G42" s="55"/>
      <c r="H42" s="2"/>
    </row>
    <row r="43" spans="1:9" ht="36" customHeight="1" x14ac:dyDescent="0.2">
      <c r="A43" s="67">
        <v>1217460</v>
      </c>
      <c r="B43" s="67">
        <v>7460</v>
      </c>
      <c r="C43" s="79" t="s">
        <v>39</v>
      </c>
      <c r="D43" s="45">
        <f>D44</f>
        <v>238056424</v>
      </c>
      <c r="E43" s="45">
        <f>E44</f>
        <v>387910</v>
      </c>
      <c r="F43" s="45">
        <f t="shared" ref="F43:F44" si="7">D43+E43</f>
        <v>238444334</v>
      </c>
      <c r="G43" s="55"/>
      <c r="H43" s="2"/>
    </row>
    <row r="44" spans="1:9" ht="73.900000000000006" customHeight="1" x14ac:dyDescent="0.2">
      <c r="A44" s="70">
        <v>1217461</v>
      </c>
      <c r="B44" s="70">
        <v>7461</v>
      </c>
      <c r="C44" s="80" t="s">
        <v>40</v>
      </c>
      <c r="D44" s="56">
        <v>238056424</v>
      </c>
      <c r="E44" s="56">
        <v>387910</v>
      </c>
      <c r="F44" s="56">
        <f t="shared" si="7"/>
        <v>238444334</v>
      </c>
      <c r="G44" s="55"/>
      <c r="H44" s="2"/>
    </row>
    <row r="45" spans="1:9" ht="54.6" customHeight="1" x14ac:dyDescent="0.2">
      <c r="A45" s="67">
        <v>1217410</v>
      </c>
      <c r="B45" s="67" t="s">
        <v>56</v>
      </c>
      <c r="C45" s="79" t="s">
        <v>45</v>
      </c>
      <c r="D45" s="45">
        <f>D46</f>
        <v>149200</v>
      </c>
      <c r="E45" s="45">
        <f>E46</f>
        <v>-139200</v>
      </c>
      <c r="F45" s="45">
        <f t="shared" si="2"/>
        <v>10000</v>
      </c>
      <c r="G45" s="55"/>
      <c r="H45" s="2"/>
    </row>
    <row r="46" spans="1:9" ht="24" customHeight="1" x14ac:dyDescent="0.2">
      <c r="A46" s="70">
        <v>1217413</v>
      </c>
      <c r="B46" s="70" t="s">
        <v>57</v>
      </c>
      <c r="C46" s="80" t="s">
        <v>46</v>
      </c>
      <c r="D46" s="56">
        <v>149200</v>
      </c>
      <c r="E46" s="56">
        <v>-139200</v>
      </c>
      <c r="F46" s="56">
        <f t="shared" si="2"/>
        <v>10000</v>
      </c>
      <c r="G46" s="55"/>
      <c r="H46" s="2"/>
    </row>
    <row r="47" spans="1:9" ht="36" customHeight="1" x14ac:dyDescent="0.2">
      <c r="A47" s="67">
        <v>1217420</v>
      </c>
      <c r="B47" s="67" t="s">
        <v>58</v>
      </c>
      <c r="C47" s="79" t="s">
        <v>55</v>
      </c>
      <c r="D47" s="45">
        <f>D48</f>
        <v>19197500</v>
      </c>
      <c r="E47" s="45">
        <f>E48</f>
        <v>-19197500</v>
      </c>
      <c r="F47" s="45">
        <f t="shared" ref="F47:F48" si="8">D47+E47</f>
        <v>0</v>
      </c>
      <c r="G47" s="55"/>
      <c r="H47" s="2"/>
    </row>
    <row r="48" spans="1:9" ht="37.15" customHeight="1" x14ac:dyDescent="0.2">
      <c r="A48" s="70">
        <v>1217426</v>
      </c>
      <c r="B48" s="70" t="s">
        <v>59</v>
      </c>
      <c r="C48" s="80" t="s">
        <v>44</v>
      </c>
      <c r="D48" s="56">
        <v>19197500</v>
      </c>
      <c r="E48" s="56">
        <v>-19197500</v>
      </c>
      <c r="F48" s="56">
        <f t="shared" si="8"/>
        <v>0</v>
      </c>
      <c r="G48" s="55"/>
      <c r="H48" s="2"/>
    </row>
    <row r="49" spans="1:8" ht="46.9" customHeight="1" x14ac:dyDescent="0.2">
      <c r="A49" s="75">
        <v>1900000</v>
      </c>
      <c r="B49" s="27"/>
      <c r="C49" s="49" t="s">
        <v>16</v>
      </c>
      <c r="D49" s="30">
        <f>D50</f>
        <v>210433000</v>
      </c>
      <c r="E49" s="30">
        <f>E50</f>
        <v>20336700</v>
      </c>
      <c r="F49" s="30">
        <f t="shared" si="2"/>
        <v>230769700</v>
      </c>
      <c r="G49" s="55"/>
      <c r="H49" s="2"/>
    </row>
    <row r="50" spans="1:8" ht="40.9" customHeight="1" x14ac:dyDescent="0.2">
      <c r="A50" s="75">
        <v>1910000</v>
      </c>
      <c r="B50" s="49"/>
      <c r="C50" s="49" t="s">
        <v>16</v>
      </c>
      <c r="D50" s="30">
        <v>210433000</v>
      </c>
      <c r="E50" s="30">
        <f>E51+E53</f>
        <v>20336700</v>
      </c>
      <c r="F50" s="30">
        <f t="shared" si="2"/>
        <v>230769700</v>
      </c>
      <c r="G50" s="55"/>
      <c r="H50" s="2"/>
    </row>
    <row r="51" spans="1:8" ht="54" customHeight="1" x14ac:dyDescent="0.2">
      <c r="A51" s="67" t="s">
        <v>42</v>
      </c>
      <c r="B51" s="67">
        <v>7420</v>
      </c>
      <c r="C51" s="79" t="s">
        <v>41</v>
      </c>
      <c r="D51" s="45">
        <f>D52</f>
        <v>197839700</v>
      </c>
      <c r="E51" s="45">
        <f>E52</f>
        <v>20197500</v>
      </c>
      <c r="F51" s="45">
        <f t="shared" ref="F51:F56" si="9">D51+E51</f>
        <v>218037200</v>
      </c>
      <c r="G51" s="55"/>
      <c r="H51" s="2"/>
    </row>
    <row r="52" spans="1:8" ht="37.9" customHeight="1" x14ac:dyDescent="0.2">
      <c r="A52" s="70" t="s">
        <v>43</v>
      </c>
      <c r="B52" s="70">
        <v>7426</v>
      </c>
      <c r="C52" s="80" t="s">
        <v>44</v>
      </c>
      <c r="D52" s="56">
        <v>197839700</v>
      </c>
      <c r="E52" s="56">
        <f>19197500+1000000</f>
        <v>20197500</v>
      </c>
      <c r="F52" s="56">
        <f t="shared" si="9"/>
        <v>218037200</v>
      </c>
      <c r="G52" s="55"/>
      <c r="H52" s="2"/>
    </row>
    <row r="53" spans="1:8" ht="54.6" customHeight="1" x14ac:dyDescent="0.2">
      <c r="A53" s="67" t="s">
        <v>47</v>
      </c>
      <c r="B53" s="67">
        <v>7410</v>
      </c>
      <c r="C53" s="79" t="s">
        <v>45</v>
      </c>
      <c r="D53" s="45">
        <f>D54</f>
        <v>4843300</v>
      </c>
      <c r="E53" s="45">
        <f>E54</f>
        <v>139200</v>
      </c>
      <c r="F53" s="45">
        <f t="shared" si="9"/>
        <v>4982500</v>
      </c>
      <c r="G53" s="55"/>
      <c r="H53" s="2"/>
    </row>
    <row r="54" spans="1:8" ht="28.15" customHeight="1" x14ac:dyDescent="0.2">
      <c r="A54" s="70" t="s">
        <v>48</v>
      </c>
      <c r="B54" s="70">
        <v>7413</v>
      </c>
      <c r="C54" s="80" t="s">
        <v>46</v>
      </c>
      <c r="D54" s="56">
        <v>4843300</v>
      </c>
      <c r="E54" s="56">
        <v>139200</v>
      </c>
      <c r="F54" s="56">
        <f t="shared" si="9"/>
        <v>4982500</v>
      </c>
      <c r="G54" s="55"/>
      <c r="H54" s="2"/>
    </row>
    <row r="55" spans="1:8" ht="40.9" customHeight="1" x14ac:dyDescent="0.2">
      <c r="A55" s="75">
        <v>3700000</v>
      </c>
      <c r="B55" s="27"/>
      <c r="C55" s="49" t="s">
        <v>117</v>
      </c>
      <c r="D55" s="30">
        <f>D56</f>
        <v>1224415120</v>
      </c>
      <c r="E55" s="30">
        <f>E56</f>
        <v>1870548</v>
      </c>
      <c r="F55" s="30">
        <f t="shared" si="9"/>
        <v>1226285668</v>
      </c>
      <c r="G55" s="55"/>
      <c r="H55" s="2"/>
    </row>
    <row r="56" spans="1:8" ht="41.45" customHeight="1" x14ac:dyDescent="0.2">
      <c r="A56" s="75">
        <v>3710000</v>
      </c>
      <c r="B56" s="49"/>
      <c r="C56" s="49" t="s">
        <v>117</v>
      </c>
      <c r="D56" s="30">
        <v>1224415120</v>
      </c>
      <c r="E56" s="30">
        <f>E57+E61</f>
        <v>1870548</v>
      </c>
      <c r="F56" s="30">
        <f t="shared" si="9"/>
        <v>1226285668</v>
      </c>
      <c r="G56" s="55"/>
      <c r="H56" s="2"/>
    </row>
    <row r="57" spans="1:8" ht="26.45" customHeight="1" x14ac:dyDescent="0.2">
      <c r="A57" s="67" t="s">
        <v>120</v>
      </c>
      <c r="B57" s="67" t="s">
        <v>119</v>
      </c>
      <c r="C57" s="79" t="s">
        <v>118</v>
      </c>
      <c r="D57" s="45">
        <v>206982870</v>
      </c>
      <c r="E57" s="45">
        <f>SUM(E59:E60)</f>
        <v>54482</v>
      </c>
      <c r="F57" s="45">
        <f t="shared" ref="F57" si="10">D57+E57</f>
        <v>207037352</v>
      </c>
      <c r="G57" s="55"/>
      <c r="H57" s="2"/>
    </row>
    <row r="58" spans="1:8" ht="32.450000000000003" customHeight="1" x14ac:dyDescent="0.2">
      <c r="A58" s="67"/>
      <c r="B58" s="67"/>
      <c r="C58" s="89" t="s">
        <v>121</v>
      </c>
      <c r="D58" s="45"/>
      <c r="E58" s="45"/>
      <c r="F58" s="45"/>
      <c r="G58" s="55"/>
      <c r="H58" s="2"/>
    </row>
    <row r="59" spans="1:8" ht="22.9" customHeight="1" x14ac:dyDescent="0.2">
      <c r="A59" s="70"/>
      <c r="B59" s="70"/>
      <c r="C59" s="80" t="s">
        <v>122</v>
      </c>
      <c r="D59" s="56">
        <v>26493780</v>
      </c>
      <c r="E59" s="56">
        <v>36272</v>
      </c>
      <c r="F59" s="56">
        <f t="shared" ref="F59:F60" si="11">D59+E59</f>
        <v>26530052</v>
      </c>
      <c r="G59" s="55"/>
      <c r="H59" s="2"/>
    </row>
    <row r="60" spans="1:8" ht="20.45" customHeight="1" x14ac:dyDescent="0.2">
      <c r="A60" s="84"/>
      <c r="B60" s="88"/>
      <c r="C60" s="80" t="s">
        <v>123</v>
      </c>
      <c r="D60" s="56">
        <v>27407900</v>
      </c>
      <c r="E60" s="56">
        <v>18210</v>
      </c>
      <c r="F60" s="56">
        <f t="shared" si="11"/>
        <v>27426110</v>
      </c>
      <c r="G60" s="55"/>
      <c r="H60" s="2"/>
    </row>
    <row r="61" spans="1:8" ht="127.9" customHeight="1" x14ac:dyDescent="0.2">
      <c r="A61" s="67" t="s">
        <v>126</v>
      </c>
      <c r="B61" s="67" t="s">
        <v>125</v>
      </c>
      <c r="C61" s="79" t="s">
        <v>124</v>
      </c>
      <c r="D61" s="45">
        <v>461000</v>
      </c>
      <c r="E61" s="45">
        <f>SUM(E63:E64)</f>
        <v>1816066</v>
      </c>
      <c r="F61" s="45">
        <f>D61+E61</f>
        <v>2277066</v>
      </c>
      <c r="G61" s="55"/>
      <c r="H61" s="2"/>
    </row>
    <row r="62" spans="1:8" ht="30.6" customHeight="1" x14ac:dyDescent="0.2">
      <c r="A62" s="84"/>
      <c r="B62" s="88"/>
      <c r="C62" s="89" t="s">
        <v>121</v>
      </c>
      <c r="D62" s="45"/>
      <c r="E62" s="45"/>
      <c r="F62" s="45"/>
      <c r="G62" s="55"/>
      <c r="H62" s="2"/>
    </row>
    <row r="63" spans="1:8" ht="23.45" customHeight="1" x14ac:dyDescent="0.2">
      <c r="A63" s="84"/>
      <c r="B63" s="88"/>
      <c r="C63" s="80" t="s">
        <v>122</v>
      </c>
      <c r="D63" s="56">
        <v>61000</v>
      </c>
      <c r="E63" s="56">
        <v>1209066</v>
      </c>
      <c r="F63" s="56">
        <f t="shared" ref="F63:F64" si="12">D63+E63</f>
        <v>1270066</v>
      </c>
      <c r="G63" s="55"/>
      <c r="H63" s="2"/>
    </row>
    <row r="64" spans="1:8" ht="23.45" customHeight="1" thickBot="1" x14ac:dyDescent="0.25">
      <c r="A64" s="84"/>
      <c r="B64" s="88"/>
      <c r="C64" s="80" t="s">
        <v>123</v>
      </c>
      <c r="D64" s="56">
        <v>61000</v>
      </c>
      <c r="E64" s="56">
        <f>500000+107000</f>
        <v>607000</v>
      </c>
      <c r="F64" s="56">
        <f t="shared" si="12"/>
        <v>668000</v>
      </c>
      <c r="G64" s="55"/>
      <c r="H64" s="2"/>
    </row>
    <row r="65" spans="1:8" ht="38.25" customHeight="1" x14ac:dyDescent="0.3">
      <c r="A65" s="41"/>
      <c r="B65" s="64"/>
      <c r="C65" s="38" t="s">
        <v>9</v>
      </c>
      <c r="D65" s="51">
        <f>673680989.59+12000</f>
        <v>673692989.59000003</v>
      </c>
      <c r="E65" s="28">
        <f>E67+E72+E81+E88+E93+E101</f>
        <v>18384475</v>
      </c>
      <c r="F65" s="28">
        <f t="shared" si="2"/>
        <v>692077464.59000003</v>
      </c>
      <c r="G65" s="7"/>
      <c r="H65" s="2"/>
    </row>
    <row r="66" spans="1:8" ht="20.25" customHeight="1" thickBot="1" x14ac:dyDescent="0.35">
      <c r="A66" s="42"/>
      <c r="B66" s="65"/>
      <c r="C66" s="39" t="s">
        <v>6</v>
      </c>
      <c r="D66" s="29">
        <f>443189492.45+12000</f>
        <v>443201492.44999999</v>
      </c>
      <c r="E66" s="29">
        <f>E69+E74+E83+E90+E95+E103</f>
        <v>18384475</v>
      </c>
      <c r="F66" s="29">
        <f t="shared" si="2"/>
        <v>461585967.44999999</v>
      </c>
      <c r="G66" s="7"/>
      <c r="H66" s="2"/>
    </row>
    <row r="67" spans="1:8" ht="39" customHeight="1" x14ac:dyDescent="0.2">
      <c r="A67" s="73" t="s">
        <v>24</v>
      </c>
      <c r="B67" s="49"/>
      <c r="C67" s="49" t="s">
        <v>12</v>
      </c>
      <c r="D67" s="30">
        <v>12082897</v>
      </c>
      <c r="E67" s="30">
        <f>E68</f>
        <v>2700000</v>
      </c>
      <c r="F67" s="30">
        <f t="shared" si="2"/>
        <v>14782897</v>
      </c>
      <c r="G67" s="7"/>
      <c r="H67" s="7"/>
    </row>
    <row r="68" spans="1:8" ht="39" customHeight="1" x14ac:dyDescent="0.2">
      <c r="A68" s="73" t="s">
        <v>25</v>
      </c>
      <c r="B68" s="49"/>
      <c r="C68" s="49" t="s">
        <v>12</v>
      </c>
      <c r="D68" s="30">
        <v>11513913</v>
      </c>
      <c r="E68" s="30">
        <f>E70</f>
        <v>2700000</v>
      </c>
      <c r="F68" s="30">
        <f t="shared" si="2"/>
        <v>14213913</v>
      </c>
      <c r="G68" s="7"/>
      <c r="H68" s="7"/>
    </row>
    <row r="69" spans="1:8" ht="23.25" customHeight="1" x14ac:dyDescent="0.2">
      <c r="A69" s="76"/>
      <c r="B69" s="68"/>
      <c r="C69" s="68" t="s">
        <v>6</v>
      </c>
      <c r="D69" s="46">
        <v>11458195</v>
      </c>
      <c r="E69" s="46">
        <f>E71</f>
        <v>2700000</v>
      </c>
      <c r="F69" s="46">
        <f t="shared" ref="F69" si="13">D69+E69</f>
        <v>14158195</v>
      </c>
      <c r="G69" s="7"/>
      <c r="H69" s="7"/>
    </row>
    <row r="70" spans="1:8" ht="75.599999999999994" customHeight="1" x14ac:dyDescent="0.2">
      <c r="A70" s="74" t="s">
        <v>38</v>
      </c>
      <c r="B70" s="71" t="s">
        <v>37</v>
      </c>
      <c r="C70" s="82" t="s">
        <v>36</v>
      </c>
      <c r="D70" s="58">
        <f>D71</f>
        <v>74000</v>
      </c>
      <c r="E70" s="58">
        <f>E71</f>
        <v>2700000</v>
      </c>
      <c r="F70" s="45">
        <f>D70+E70</f>
        <v>2774000</v>
      </c>
      <c r="G70" s="7"/>
      <c r="H70" s="7"/>
    </row>
    <row r="71" spans="1:8" ht="23.25" customHeight="1" x14ac:dyDescent="0.2">
      <c r="A71" s="57"/>
      <c r="B71" s="57"/>
      <c r="C71" s="48" t="s">
        <v>6</v>
      </c>
      <c r="D71" s="69">
        <v>74000</v>
      </c>
      <c r="E71" s="56">
        <v>2700000</v>
      </c>
      <c r="F71" s="56">
        <f t="shared" ref="F71:F83" si="14">D71+E71</f>
        <v>2774000</v>
      </c>
      <c r="G71" s="7"/>
      <c r="H71" s="7"/>
    </row>
    <row r="72" spans="1:8" ht="43.15" customHeight="1" x14ac:dyDescent="0.2">
      <c r="A72" s="73" t="s">
        <v>127</v>
      </c>
      <c r="B72" s="49"/>
      <c r="C72" s="49" t="s">
        <v>128</v>
      </c>
      <c r="D72" s="30">
        <f>D73</f>
        <v>123458280.18000001</v>
      </c>
      <c r="E72" s="30">
        <f>E73</f>
        <v>3435680</v>
      </c>
      <c r="F72" s="30">
        <f t="shared" ref="F72:F74" si="15">D72+E72</f>
        <v>126893960.18000001</v>
      </c>
      <c r="G72" s="7"/>
      <c r="H72" s="7"/>
    </row>
    <row r="73" spans="1:8" ht="42" customHeight="1" x14ac:dyDescent="0.2">
      <c r="A73" s="73" t="s">
        <v>129</v>
      </c>
      <c r="B73" s="49"/>
      <c r="C73" s="49" t="s">
        <v>128</v>
      </c>
      <c r="D73" s="30">
        <f>123446280.18+12000</f>
        <v>123458280.18000001</v>
      </c>
      <c r="E73" s="30">
        <f>E75+E78</f>
        <v>3435680</v>
      </c>
      <c r="F73" s="30">
        <f t="shared" si="15"/>
        <v>126893960.18000001</v>
      </c>
      <c r="G73" s="7"/>
      <c r="H73" s="7"/>
    </row>
    <row r="74" spans="1:8" ht="23.25" customHeight="1" x14ac:dyDescent="0.2">
      <c r="A74" s="76"/>
      <c r="B74" s="68"/>
      <c r="C74" s="68" t="s">
        <v>6</v>
      </c>
      <c r="D74" s="46">
        <f>41707210.18+12000</f>
        <v>41719210.18</v>
      </c>
      <c r="E74" s="46">
        <f>E76+E80</f>
        <v>3435680</v>
      </c>
      <c r="F74" s="46">
        <f t="shared" si="15"/>
        <v>45154890.18</v>
      </c>
      <c r="G74" s="7"/>
      <c r="H74" s="7"/>
    </row>
    <row r="75" spans="1:8" ht="115.15" customHeight="1" x14ac:dyDescent="0.2">
      <c r="A75" s="74" t="s">
        <v>131</v>
      </c>
      <c r="B75" s="71" t="s">
        <v>132</v>
      </c>
      <c r="C75" s="82" t="s">
        <v>130</v>
      </c>
      <c r="D75" s="58">
        <f>49724507.67+12000</f>
        <v>49736507.670000002</v>
      </c>
      <c r="E75" s="58">
        <f>E76</f>
        <v>2735680</v>
      </c>
      <c r="F75" s="45">
        <f>D75+E75</f>
        <v>52472187.670000002</v>
      </c>
      <c r="G75" s="7"/>
      <c r="H75" s="7"/>
    </row>
    <row r="76" spans="1:8" ht="23.25" customHeight="1" x14ac:dyDescent="0.2">
      <c r="A76" s="57"/>
      <c r="B76" s="57"/>
      <c r="C76" s="48" t="s">
        <v>6</v>
      </c>
      <c r="D76" s="69">
        <f>13678083.67+12000</f>
        <v>13690083.67</v>
      </c>
      <c r="E76" s="56">
        <f>2735680</f>
        <v>2735680</v>
      </c>
      <c r="F76" s="56">
        <f t="shared" ref="F76:F77" si="16">D76+E76</f>
        <v>16425763.67</v>
      </c>
      <c r="G76" s="7"/>
      <c r="H76" s="7"/>
    </row>
    <row r="77" spans="1:8" ht="86.45" customHeight="1" x14ac:dyDescent="0.2">
      <c r="A77" s="57"/>
      <c r="B77" s="57"/>
      <c r="C77" s="48" t="s">
        <v>135</v>
      </c>
      <c r="D77" s="56">
        <f>4314936.67</f>
        <v>4314936.67</v>
      </c>
      <c r="E77" s="56">
        <f>2656000</f>
        <v>2656000</v>
      </c>
      <c r="F77" s="56">
        <f t="shared" si="16"/>
        <v>6970936.6699999999</v>
      </c>
      <c r="G77" s="7"/>
      <c r="H77" s="7"/>
    </row>
    <row r="78" spans="1:8" ht="37.9" customHeight="1" x14ac:dyDescent="0.2">
      <c r="A78" s="74" t="s">
        <v>139</v>
      </c>
      <c r="B78" s="71">
        <v>5030</v>
      </c>
      <c r="C78" s="82" t="s">
        <v>133</v>
      </c>
      <c r="D78" s="58">
        <v>41707210.18</v>
      </c>
      <c r="E78" s="58">
        <f>E79</f>
        <v>700000</v>
      </c>
      <c r="F78" s="45">
        <f>D78+E78</f>
        <v>42407210.18</v>
      </c>
      <c r="G78" s="7"/>
      <c r="H78" s="7"/>
    </row>
    <row r="79" spans="1:8" ht="53.45" customHeight="1" x14ac:dyDescent="0.2">
      <c r="A79" s="83" t="s">
        <v>140</v>
      </c>
      <c r="B79" s="84">
        <v>5031</v>
      </c>
      <c r="C79" s="86" t="s">
        <v>134</v>
      </c>
      <c r="D79" s="85">
        <v>12992869.01</v>
      </c>
      <c r="E79" s="85">
        <f>E80</f>
        <v>700000</v>
      </c>
      <c r="F79" s="56">
        <f>D79+E79</f>
        <v>13692869.01</v>
      </c>
      <c r="G79" s="7"/>
      <c r="H79" s="7"/>
    </row>
    <row r="80" spans="1:8" ht="23.25" customHeight="1" x14ac:dyDescent="0.2">
      <c r="A80" s="57"/>
      <c r="B80" s="57"/>
      <c r="C80" s="48" t="s">
        <v>6</v>
      </c>
      <c r="D80" s="69">
        <v>10532413.01</v>
      </c>
      <c r="E80" s="56">
        <f>700000</f>
        <v>700000</v>
      </c>
      <c r="F80" s="56">
        <f t="shared" ref="F80" si="17">D80+E80</f>
        <v>11232413.01</v>
      </c>
      <c r="G80" s="7"/>
      <c r="H80" s="7"/>
    </row>
    <row r="81" spans="1:8" ht="34.9" customHeight="1" x14ac:dyDescent="0.2">
      <c r="A81" s="73" t="s">
        <v>26</v>
      </c>
      <c r="B81" s="49"/>
      <c r="C81" s="49" t="s">
        <v>14</v>
      </c>
      <c r="D81" s="30">
        <f>D82</f>
        <v>85974087</v>
      </c>
      <c r="E81" s="30">
        <f>E82</f>
        <v>2824300</v>
      </c>
      <c r="F81" s="30">
        <f t="shared" si="14"/>
        <v>88798387</v>
      </c>
      <c r="G81" s="7"/>
      <c r="H81" s="7"/>
    </row>
    <row r="82" spans="1:8" ht="33" customHeight="1" x14ac:dyDescent="0.2">
      <c r="A82" s="73" t="s">
        <v>27</v>
      </c>
      <c r="B82" s="49"/>
      <c r="C82" s="49" t="s">
        <v>14</v>
      </c>
      <c r="D82" s="30">
        <v>85974087</v>
      </c>
      <c r="E82" s="30">
        <f>E84+E86</f>
        <v>2824300</v>
      </c>
      <c r="F82" s="30">
        <f t="shared" si="14"/>
        <v>88798387</v>
      </c>
      <c r="G82" s="7"/>
      <c r="H82" s="7"/>
    </row>
    <row r="83" spans="1:8" ht="23.25" customHeight="1" x14ac:dyDescent="0.2">
      <c r="A83" s="76"/>
      <c r="B83" s="68"/>
      <c r="C83" s="68" t="s">
        <v>6</v>
      </c>
      <c r="D83" s="46">
        <v>57675352</v>
      </c>
      <c r="E83" s="46">
        <f>E85+E87</f>
        <v>2824300</v>
      </c>
      <c r="F83" s="46">
        <f t="shared" si="14"/>
        <v>60499652</v>
      </c>
      <c r="G83" s="7"/>
      <c r="H83" s="7"/>
    </row>
    <row r="84" spans="1:8" ht="34.15" customHeight="1" x14ac:dyDescent="0.2">
      <c r="A84" s="74" t="s">
        <v>71</v>
      </c>
      <c r="B84" s="71" t="s">
        <v>72</v>
      </c>
      <c r="C84" s="82" t="s">
        <v>70</v>
      </c>
      <c r="D84" s="58">
        <v>34753027</v>
      </c>
      <c r="E84" s="58">
        <f>E85</f>
        <v>1622300</v>
      </c>
      <c r="F84" s="45">
        <f>D84+E84</f>
        <v>36375327</v>
      </c>
      <c r="G84" s="7"/>
      <c r="H84" s="7"/>
    </row>
    <row r="85" spans="1:8" ht="19.149999999999999" customHeight="1" x14ac:dyDescent="0.2">
      <c r="A85" s="57"/>
      <c r="B85" s="57"/>
      <c r="C85" s="48" t="s">
        <v>6</v>
      </c>
      <c r="D85" s="69">
        <v>23931184</v>
      </c>
      <c r="E85" s="56">
        <f>187300+1435000</f>
        <v>1622300</v>
      </c>
      <c r="F85" s="56">
        <f t="shared" ref="F85" si="18">D85+E85</f>
        <v>25553484</v>
      </c>
      <c r="G85" s="7"/>
      <c r="H85" s="7"/>
    </row>
    <row r="86" spans="1:8" ht="34.9" customHeight="1" x14ac:dyDescent="0.2">
      <c r="A86" s="74" t="s">
        <v>137</v>
      </c>
      <c r="B86" s="71" t="s">
        <v>138</v>
      </c>
      <c r="C86" s="82" t="s">
        <v>136</v>
      </c>
      <c r="D86" s="58">
        <v>1500000</v>
      </c>
      <c r="E86" s="58">
        <f>E87</f>
        <v>1202000</v>
      </c>
      <c r="F86" s="45">
        <f>D86+E86</f>
        <v>2702000</v>
      </c>
      <c r="G86" s="7"/>
      <c r="H86" s="7"/>
    </row>
    <row r="87" spans="1:8" ht="19.149999999999999" customHeight="1" x14ac:dyDescent="0.2">
      <c r="A87" s="57"/>
      <c r="B87" s="57"/>
      <c r="C87" s="48" t="s">
        <v>6</v>
      </c>
      <c r="D87" s="69">
        <v>1500000</v>
      </c>
      <c r="E87" s="56">
        <f>1202000</f>
        <v>1202000</v>
      </c>
      <c r="F87" s="56">
        <f t="shared" ref="F87" si="19">D87+E87</f>
        <v>2702000</v>
      </c>
      <c r="G87" s="7"/>
      <c r="H87" s="7"/>
    </row>
    <row r="88" spans="1:8" ht="37.15" customHeight="1" x14ac:dyDescent="0.2">
      <c r="A88" s="73" t="s">
        <v>61</v>
      </c>
      <c r="B88" s="49"/>
      <c r="C88" s="49" t="s">
        <v>60</v>
      </c>
      <c r="D88" s="30">
        <f>D89</f>
        <v>12643366</v>
      </c>
      <c r="E88" s="30">
        <f>E89</f>
        <v>8669412</v>
      </c>
      <c r="F88" s="30">
        <f t="shared" ref="F88:F89" si="20">D88+E88</f>
        <v>21312778</v>
      </c>
      <c r="G88" s="7"/>
      <c r="H88" s="7"/>
    </row>
    <row r="89" spans="1:8" ht="39.6" customHeight="1" x14ac:dyDescent="0.2">
      <c r="A89" s="73" t="s">
        <v>62</v>
      </c>
      <c r="B89" s="49"/>
      <c r="C89" s="49" t="s">
        <v>60</v>
      </c>
      <c r="D89" s="30">
        <v>12643366</v>
      </c>
      <c r="E89" s="30">
        <f>E91</f>
        <v>8669412</v>
      </c>
      <c r="F89" s="30">
        <f t="shared" si="20"/>
        <v>21312778</v>
      </c>
      <c r="G89" s="7"/>
      <c r="H89" s="7"/>
    </row>
    <row r="90" spans="1:8" ht="21" customHeight="1" x14ac:dyDescent="0.2">
      <c r="A90" s="76"/>
      <c r="B90" s="68"/>
      <c r="C90" s="68" t="s">
        <v>6</v>
      </c>
      <c r="D90" s="46">
        <v>3714227</v>
      </c>
      <c r="E90" s="46">
        <f>E92</f>
        <v>8669412</v>
      </c>
      <c r="F90" s="46">
        <f t="shared" ref="F90" si="21">D90+E90</f>
        <v>12383639</v>
      </c>
      <c r="G90" s="7"/>
      <c r="H90" s="7"/>
    </row>
    <row r="91" spans="1:8" ht="58.15" customHeight="1" x14ac:dyDescent="0.2">
      <c r="A91" s="67" t="s">
        <v>66</v>
      </c>
      <c r="B91" s="67" t="s">
        <v>67</v>
      </c>
      <c r="C91" s="79" t="s">
        <v>68</v>
      </c>
      <c r="D91" s="47">
        <v>2720160</v>
      </c>
      <c r="E91" s="45">
        <f>E92</f>
        <v>8669412</v>
      </c>
      <c r="F91" s="45">
        <f t="shared" ref="F91:F112" si="22">D91+E91</f>
        <v>11389572</v>
      </c>
      <c r="G91" s="7"/>
      <c r="H91" s="2"/>
    </row>
    <row r="92" spans="1:8" ht="19.899999999999999" customHeight="1" x14ac:dyDescent="0.2">
      <c r="A92" s="57"/>
      <c r="B92" s="57"/>
      <c r="C92" s="48" t="s">
        <v>6</v>
      </c>
      <c r="D92" s="69">
        <v>2205165</v>
      </c>
      <c r="E92" s="56">
        <f>8499412+170000</f>
        <v>8669412</v>
      </c>
      <c r="F92" s="56">
        <f t="shared" si="22"/>
        <v>10874577</v>
      </c>
      <c r="G92" s="7"/>
      <c r="H92" s="2"/>
    </row>
    <row r="93" spans="1:8" ht="60" customHeight="1" x14ac:dyDescent="0.2">
      <c r="A93" s="75">
        <v>1200000</v>
      </c>
      <c r="B93" s="49"/>
      <c r="C93" s="49" t="s">
        <v>7</v>
      </c>
      <c r="D93" s="30">
        <f>D94</f>
        <v>247273717</v>
      </c>
      <c r="E93" s="30">
        <f>E94</f>
        <v>601583</v>
      </c>
      <c r="F93" s="30">
        <f t="shared" si="22"/>
        <v>247875300</v>
      </c>
      <c r="G93" s="7"/>
      <c r="H93" s="2"/>
    </row>
    <row r="94" spans="1:8" ht="53.45" customHeight="1" x14ac:dyDescent="0.2">
      <c r="A94" s="75">
        <v>1210000</v>
      </c>
      <c r="B94" s="49"/>
      <c r="C94" s="49" t="s">
        <v>7</v>
      </c>
      <c r="D94" s="30">
        <v>247273717</v>
      </c>
      <c r="E94" s="30">
        <f>E96+E98</f>
        <v>601583</v>
      </c>
      <c r="F94" s="30">
        <f t="shared" si="22"/>
        <v>247875300</v>
      </c>
      <c r="G94" s="7"/>
      <c r="H94" s="2"/>
    </row>
    <row r="95" spans="1:8" ht="19.899999999999999" customHeight="1" x14ac:dyDescent="0.2">
      <c r="A95" s="76"/>
      <c r="B95" s="68"/>
      <c r="C95" s="68" t="s">
        <v>6</v>
      </c>
      <c r="D95" s="46">
        <v>186349417</v>
      </c>
      <c r="E95" s="46">
        <f>E97+E100</f>
        <v>601583</v>
      </c>
      <c r="F95" s="46">
        <f t="shared" si="22"/>
        <v>186951000</v>
      </c>
      <c r="G95" s="7"/>
      <c r="H95" s="2"/>
    </row>
    <row r="96" spans="1:8" ht="37.9" customHeight="1" x14ac:dyDescent="0.2">
      <c r="A96" s="67" t="s">
        <v>116</v>
      </c>
      <c r="B96" s="67" t="s">
        <v>111</v>
      </c>
      <c r="C96" s="79" t="s">
        <v>110</v>
      </c>
      <c r="D96" s="47">
        <v>14621125.800000001</v>
      </c>
      <c r="E96" s="45">
        <f>E97</f>
        <v>100000</v>
      </c>
      <c r="F96" s="45">
        <f t="shared" si="22"/>
        <v>14721125.800000001</v>
      </c>
      <c r="G96" s="7"/>
      <c r="H96" s="2"/>
    </row>
    <row r="97" spans="1:11" ht="19.899999999999999" customHeight="1" x14ac:dyDescent="0.2">
      <c r="A97" s="57"/>
      <c r="B97" s="57"/>
      <c r="C97" s="48" t="s">
        <v>6</v>
      </c>
      <c r="D97" s="69">
        <v>14621125.800000001</v>
      </c>
      <c r="E97" s="56">
        <v>100000</v>
      </c>
      <c r="F97" s="56">
        <f t="shared" si="22"/>
        <v>14721125.800000001</v>
      </c>
      <c r="G97" s="7"/>
      <c r="H97" s="2"/>
    </row>
    <row r="98" spans="1:11" ht="22.9" customHeight="1" x14ac:dyDescent="0.2">
      <c r="A98" s="67">
        <v>1217690</v>
      </c>
      <c r="B98" s="67">
        <v>7690</v>
      </c>
      <c r="C98" s="79" t="s">
        <v>29</v>
      </c>
      <c r="D98" s="45">
        <v>69868871</v>
      </c>
      <c r="E98" s="45">
        <f>E99</f>
        <v>501583</v>
      </c>
      <c r="F98" s="45">
        <f t="shared" si="22"/>
        <v>70370454</v>
      </c>
      <c r="G98" s="7"/>
      <c r="H98" s="2"/>
    </row>
    <row r="99" spans="1:11" ht="35.450000000000003" customHeight="1" x14ac:dyDescent="0.2">
      <c r="A99" s="70" t="s">
        <v>30</v>
      </c>
      <c r="B99" s="70" t="s">
        <v>31</v>
      </c>
      <c r="C99" s="80" t="s">
        <v>15</v>
      </c>
      <c r="D99" s="56">
        <v>63743871</v>
      </c>
      <c r="E99" s="56">
        <f>E100</f>
        <v>501583</v>
      </c>
      <c r="F99" s="56">
        <f t="shared" si="22"/>
        <v>64245454</v>
      </c>
      <c r="G99" s="7"/>
      <c r="H99" s="2"/>
    </row>
    <row r="100" spans="1:11" ht="19.899999999999999" customHeight="1" x14ac:dyDescent="0.2">
      <c r="A100" s="87"/>
      <c r="B100" s="57"/>
      <c r="C100" s="48" t="s">
        <v>6</v>
      </c>
      <c r="D100" s="69">
        <v>63743871</v>
      </c>
      <c r="E100" s="56">
        <v>501583</v>
      </c>
      <c r="F100" s="56">
        <f t="shared" ref="F100" si="23">D100+E100</f>
        <v>64245454</v>
      </c>
      <c r="G100" s="7"/>
      <c r="H100" s="2"/>
    </row>
    <row r="101" spans="1:11" ht="45" customHeight="1" x14ac:dyDescent="0.2">
      <c r="A101" s="73" t="s">
        <v>108</v>
      </c>
      <c r="B101" s="49"/>
      <c r="C101" s="49" t="s">
        <v>107</v>
      </c>
      <c r="D101" s="30">
        <f>D102</f>
        <v>103873885.27</v>
      </c>
      <c r="E101" s="30">
        <f>E102</f>
        <v>153500</v>
      </c>
      <c r="F101" s="30">
        <f t="shared" si="22"/>
        <v>104027385.27</v>
      </c>
      <c r="G101" s="7"/>
      <c r="H101" s="2"/>
    </row>
    <row r="102" spans="1:11" ht="42" customHeight="1" x14ac:dyDescent="0.2">
      <c r="A102" s="73" t="s">
        <v>109</v>
      </c>
      <c r="B102" s="49"/>
      <c r="C102" s="49" t="s">
        <v>107</v>
      </c>
      <c r="D102" s="30">
        <v>103873885.27</v>
      </c>
      <c r="E102" s="30">
        <f>E104</f>
        <v>153500</v>
      </c>
      <c r="F102" s="30">
        <f t="shared" si="22"/>
        <v>104027385.27</v>
      </c>
      <c r="G102" s="7"/>
      <c r="H102" s="2"/>
    </row>
    <row r="103" spans="1:11" ht="19.899999999999999" customHeight="1" x14ac:dyDescent="0.2">
      <c r="A103" s="76"/>
      <c r="B103" s="68"/>
      <c r="C103" s="68" t="s">
        <v>6</v>
      </c>
      <c r="D103" s="46">
        <v>79027885.269999996</v>
      </c>
      <c r="E103" s="46">
        <f>E105</f>
        <v>153500</v>
      </c>
      <c r="F103" s="46">
        <f t="shared" si="22"/>
        <v>79181385.269999996</v>
      </c>
      <c r="G103" s="7"/>
      <c r="H103" s="2"/>
    </row>
    <row r="104" spans="1:11" ht="34.15" customHeight="1" x14ac:dyDescent="0.2">
      <c r="A104" s="67" t="s">
        <v>112</v>
      </c>
      <c r="B104" s="67" t="s">
        <v>111</v>
      </c>
      <c r="C104" s="79" t="s">
        <v>110</v>
      </c>
      <c r="D104" s="47">
        <f>D105</f>
        <v>31867068.760000002</v>
      </c>
      <c r="E104" s="45">
        <f>E105</f>
        <v>153500</v>
      </c>
      <c r="F104" s="45">
        <f t="shared" ref="F104:F105" si="24">D104+E104</f>
        <v>32020568.760000002</v>
      </c>
      <c r="G104" s="7"/>
      <c r="H104" s="2"/>
    </row>
    <row r="105" spans="1:11" ht="19.899999999999999" customHeight="1" thickBot="1" x14ac:dyDescent="0.25">
      <c r="A105" s="57"/>
      <c r="B105" s="57"/>
      <c r="C105" s="48" t="s">
        <v>6</v>
      </c>
      <c r="D105" s="69">
        <v>31867068.760000002</v>
      </c>
      <c r="E105" s="56">
        <f>153500</f>
        <v>153500</v>
      </c>
      <c r="F105" s="56">
        <f t="shared" si="24"/>
        <v>32020568.760000002</v>
      </c>
      <c r="G105" s="7"/>
      <c r="H105" s="2"/>
    </row>
    <row r="106" spans="1:11" ht="38.450000000000003" customHeight="1" thickBot="1" x14ac:dyDescent="0.35">
      <c r="A106" s="11"/>
      <c r="B106" s="11"/>
      <c r="C106" s="37" t="s">
        <v>18</v>
      </c>
      <c r="D106" s="43">
        <f>D10+D65</f>
        <v>7244611574.6100006</v>
      </c>
      <c r="E106" s="43">
        <f>E10+E65</f>
        <v>19850625</v>
      </c>
      <c r="F106" s="43">
        <f t="shared" ref="F106" si="25">D106+E106</f>
        <v>7264462199.6100006</v>
      </c>
      <c r="G106" s="7"/>
      <c r="H106" s="2"/>
      <c r="I106" s="72"/>
    </row>
    <row r="107" spans="1:11" ht="36" customHeight="1" thickBot="1" x14ac:dyDescent="0.35">
      <c r="A107" s="11"/>
      <c r="B107" s="63"/>
      <c r="C107" s="37" t="s">
        <v>10</v>
      </c>
      <c r="D107" s="26">
        <f>D108+D109</f>
        <v>-273313091.98000002</v>
      </c>
      <c r="E107" s="26">
        <f>E108+E109</f>
        <v>1466150</v>
      </c>
      <c r="F107" s="26">
        <f t="shared" si="22"/>
        <v>-271846941.98000002</v>
      </c>
      <c r="G107" s="7"/>
      <c r="H107" s="81"/>
      <c r="I107" s="77"/>
    </row>
    <row r="108" spans="1:11" ht="67.5" customHeight="1" thickBot="1" x14ac:dyDescent="0.35">
      <c r="A108" s="59"/>
      <c r="B108" s="59"/>
      <c r="C108" s="60" t="s">
        <v>32</v>
      </c>
      <c r="D108" s="61">
        <v>152126769.90000001</v>
      </c>
      <c r="E108" s="61">
        <f>E13+E20+E30+E35+E49+E55+E72+E81+E88+E93+E101</f>
        <v>19850625</v>
      </c>
      <c r="F108" s="61">
        <f t="shared" si="22"/>
        <v>171977394.90000001</v>
      </c>
      <c r="G108" s="7"/>
      <c r="H108" s="81"/>
      <c r="I108" s="77"/>
      <c r="J108" s="78"/>
    </row>
    <row r="109" spans="1:11" ht="75.75" customHeight="1" thickBot="1" x14ac:dyDescent="0.25">
      <c r="A109" s="22"/>
      <c r="B109" s="66"/>
      <c r="C109" s="40" t="s">
        <v>4</v>
      </c>
      <c r="D109" s="44">
        <f>-425427861.88-12000</f>
        <v>-425439861.88</v>
      </c>
      <c r="E109" s="44">
        <f>-E112</f>
        <v>-18384475</v>
      </c>
      <c r="F109" s="44">
        <f t="shared" si="22"/>
        <v>-443824336.88</v>
      </c>
      <c r="G109" s="7"/>
      <c r="H109" s="81"/>
      <c r="I109" s="77"/>
      <c r="J109" s="7"/>
      <c r="K109" s="78"/>
    </row>
    <row r="110" spans="1:11" ht="48.75" customHeight="1" thickBot="1" x14ac:dyDescent="0.35">
      <c r="A110" s="11"/>
      <c r="B110" s="63"/>
      <c r="C110" s="37" t="s">
        <v>11</v>
      </c>
      <c r="D110" s="26">
        <f>SUM(D111:D112)</f>
        <v>489942126.58999997</v>
      </c>
      <c r="E110" s="26">
        <f>SUM(E111:E112)</f>
        <v>18384475</v>
      </c>
      <c r="F110" s="26">
        <f t="shared" si="22"/>
        <v>508326601.58999997</v>
      </c>
      <c r="G110" s="7"/>
      <c r="H110" s="2"/>
      <c r="I110" s="77"/>
      <c r="J110" s="7"/>
      <c r="K110" s="78"/>
    </row>
    <row r="111" spans="1:11" ht="72.75" hidden="1" customHeight="1" thickBot="1" x14ac:dyDescent="0.25">
      <c r="A111" s="62"/>
      <c r="B111" s="62"/>
      <c r="C111" s="60" t="s">
        <v>33</v>
      </c>
      <c r="D111" s="61">
        <v>64502264.710000001</v>
      </c>
      <c r="E111" s="61"/>
      <c r="F111" s="61">
        <f t="shared" si="22"/>
        <v>64502264.710000001</v>
      </c>
      <c r="G111" s="7"/>
      <c r="H111" s="2"/>
      <c r="I111" s="77"/>
      <c r="J111" s="7"/>
      <c r="K111" s="77"/>
    </row>
    <row r="112" spans="1:11" ht="77.25" customHeight="1" thickBot="1" x14ac:dyDescent="0.25">
      <c r="A112" s="22"/>
      <c r="B112" s="66"/>
      <c r="C112" s="40" t="s">
        <v>5</v>
      </c>
      <c r="D112" s="44">
        <f>425427861.88+12000</f>
        <v>425439861.88</v>
      </c>
      <c r="E112" s="44">
        <f>E66</f>
        <v>18384475</v>
      </c>
      <c r="F112" s="44">
        <f t="shared" si="22"/>
        <v>443824336.88</v>
      </c>
      <c r="G112" s="7"/>
      <c r="H112" s="2"/>
      <c r="I112" s="78"/>
      <c r="J112" s="12"/>
      <c r="K112" s="78"/>
    </row>
    <row r="113" spans="1:12" ht="18.75" customHeight="1" x14ac:dyDescent="0.2">
      <c r="A113" s="23"/>
      <c r="B113" s="23"/>
      <c r="C113" s="24"/>
      <c r="D113" s="7"/>
      <c r="E113" s="7"/>
      <c r="F113" s="7"/>
      <c r="G113" s="7"/>
      <c r="H113" s="2"/>
      <c r="J113" s="7"/>
      <c r="K113" s="78"/>
    </row>
    <row r="114" spans="1:12" ht="112.15" customHeight="1" x14ac:dyDescent="0.35">
      <c r="A114" s="90" t="s">
        <v>20</v>
      </c>
      <c r="B114" s="90"/>
      <c r="C114" s="90"/>
      <c r="D114" s="10"/>
      <c r="E114" s="54" t="s">
        <v>34</v>
      </c>
      <c r="F114" s="12"/>
      <c r="G114" s="12"/>
      <c r="H114" s="81"/>
      <c r="J114" s="31"/>
      <c r="K114" s="31"/>
      <c r="L114" s="31"/>
    </row>
    <row r="115" spans="1:12" ht="23.25" customHeight="1" x14ac:dyDescent="0.35">
      <c r="A115" s="15"/>
      <c r="B115" s="15"/>
      <c r="C115" s="13"/>
      <c r="D115" s="10"/>
      <c r="E115" s="14"/>
      <c r="F115" s="12"/>
      <c r="G115" s="12"/>
      <c r="H115" s="81"/>
      <c r="J115" s="31"/>
      <c r="K115" s="31"/>
      <c r="L115" s="31"/>
    </row>
    <row r="116" spans="1:12" ht="20.25" x14ac:dyDescent="0.3">
      <c r="A116" s="10"/>
      <c r="B116" s="10"/>
      <c r="E116" s="10"/>
      <c r="F116" s="5"/>
      <c r="G116" s="5"/>
      <c r="H116" s="2"/>
      <c r="J116" s="31"/>
      <c r="K116" s="31"/>
      <c r="L116" s="31"/>
    </row>
    <row r="117" spans="1:12" ht="18.75" x14ac:dyDescent="0.3">
      <c r="A117" s="8"/>
      <c r="B117" s="8"/>
      <c r="C117" s="9"/>
      <c r="D117" s="5"/>
      <c r="E117" s="5"/>
      <c r="F117" s="5"/>
      <c r="G117" s="5"/>
      <c r="H117" s="2"/>
    </row>
    <row r="118" spans="1:12" ht="18.75" x14ac:dyDescent="0.3">
      <c r="A118" s="8"/>
      <c r="B118" s="8"/>
      <c r="C118" s="9"/>
      <c r="D118" s="5"/>
      <c r="E118" s="25"/>
      <c r="F118" s="5"/>
      <c r="G118" s="5"/>
      <c r="H118" s="2"/>
    </row>
    <row r="119" spans="1:12" ht="18.75" x14ac:dyDescent="0.3">
      <c r="A119" s="8"/>
      <c r="B119" s="8"/>
      <c r="C119" s="9"/>
      <c r="D119" s="5"/>
      <c r="E119" s="5"/>
      <c r="F119" s="5"/>
      <c r="G119" s="5"/>
      <c r="H119" s="2"/>
      <c r="I119" s="33"/>
      <c r="J119" s="33"/>
      <c r="K119" s="33"/>
    </row>
    <row r="120" spans="1:12" ht="18.75" x14ac:dyDescent="0.3">
      <c r="A120" s="8"/>
      <c r="B120" s="8"/>
      <c r="C120" s="9"/>
      <c r="D120" s="5"/>
      <c r="E120" s="5"/>
      <c r="F120" s="5"/>
      <c r="G120" s="5"/>
      <c r="H120" s="2"/>
    </row>
    <row r="121" spans="1:12" ht="18.75" x14ac:dyDescent="0.3">
      <c r="A121" s="8"/>
      <c r="B121" s="8"/>
      <c r="C121" s="9"/>
      <c r="D121" s="5"/>
      <c r="E121" s="5"/>
      <c r="F121" s="5"/>
      <c r="G121" s="5"/>
      <c r="H121" s="2"/>
    </row>
    <row r="122" spans="1:12" ht="18.75" x14ac:dyDescent="0.3">
      <c r="A122" s="8"/>
      <c r="B122" s="8"/>
      <c r="C122" s="9"/>
      <c r="D122" s="5"/>
      <c r="E122" s="5"/>
      <c r="F122" s="5"/>
      <c r="G122" s="5"/>
      <c r="H122" s="2"/>
    </row>
    <row r="123" spans="1:12" ht="18.75" x14ac:dyDescent="0.3">
      <c r="A123" s="8"/>
      <c r="B123" s="8"/>
      <c r="C123" s="9"/>
      <c r="D123" s="5"/>
      <c r="E123" s="5"/>
      <c r="F123" s="5"/>
      <c r="G123" s="5"/>
      <c r="H123" s="2"/>
    </row>
    <row r="124" spans="1:12" ht="18.75" x14ac:dyDescent="0.3">
      <c r="A124" s="8"/>
      <c r="B124" s="8"/>
      <c r="C124" s="9"/>
      <c r="D124" s="5"/>
      <c r="E124" s="5"/>
      <c r="F124" s="5"/>
      <c r="G124" s="5"/>
      <c r="H124" s="2"/>
    </row>
    <row r="125" spans="1:12" ht="18.75" x14ac:dyDescent="0.3">
      <c r="A125" s="8"/>
      <c r="B125" s="8"/>
      <c r="C125" s="9"/>
      <c r="D125" s="5"/>
      <c r="E125" s="5"/>
      <c r="F125" s="5"/>
      <c r="G125" s="5"/>
      <c r="H125" s="2"/>
    </row>
    <row r="126" spans="1:12" ht="18.75" x14ac:dyDescent="0.3">
      <c r="A126" s="8"/>
      <c r="B126" s="8"/>
      <c r="C126" s="9"/>
      <c r="D126" s="5"/>
      <c r="E126" s="5"/>
      <c r="F126" s="5"/>
      <c r="G126" s="5"/>
      <c r="H126" s="2"/>
    </row>
    <row r="127" spans="1:12" ht="18.75" x14ac:dyDescent="0.3">
      <c r="A127" s="8"/>
      <c r="B127" s="8"/>
      <c r="C127" s="9"/>
      <c r="D127" s="5"/>
      <c r="E127" s="5"/>
      <c r="F127" s="5"/>
      <c r="G127" s="5"/>
      <c r="H127" s="2"/>
    </row>
    <row r="128" spans="1:12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</row>
    <row r="159" spans="1:8" x14ac:dyDescent="0.2">
      <c r="A159" s="3"/>
      <c r="B159" s="3"/>
      <c r="C159" s="2"/>
    </row>
    <row r="160" spans="1:8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  <c r="C168" s="2"/>
    </row>
    <row r="169" spans="1:3" x14ac:dyDescent="0.2">
      <c r="A169" s="3"/>
      <c r="B169" s="3"/>
      <c r="C169" s="2"/>
    </row>
    <row r="170" spans="1:3" x14ac:dyDescent="0.2">
      <c r="A170" s="3"/>
      <c r="B170" s="3"/>
      <c r="C170" s="2"/>
    </row>
    <row r="171" spans="1:3" x14ac:dyDescent="0.2">
      <c r="A171" s="3"/>
      <c r="B171" s="3"/>
      <c r="C171" s="2"/>
    </row>
    <row r="172" spans="1:3" x14ac:dyDescent="0.2">
      <c r="A172" s="3"/>
      <c r="B172" s="3"/>
      <c r="C172" s="2"/>
    </row>
    <row r="173" spans="1:3" x14ac:dyDescent="0.2">
      <c r="A173" s="3"/>
      <c r="B173" s="3"/>
      <c r="C173" s="2"/>
    </row>
    <row r="174" spans="1:3" x14ac:dyDescent="0.2">
      <c r="A174" s="3"/>
      <c r="B174" s="3"/>
      <c r="C174" s="2"/>
    </row>
    <row r="175" spans="1:3" x14ac:dyDescent="0.2">
      <c r="A175" s="3"/>
      <c r="B175" s="3"/>
      <c r="C175" s="2"/>
    </row>
    <row r="176" spans="1:3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  <row r="205" spans="1:2" x14ac:dyDescent="0.2">
      <c r="A205" s="3"/>
      <c r="B205" s="3"/>
    </row>
    <row r="206" spans="1:2" x14ac:dyDescent="0.2">
      <c r="A206" s="3"/>
      <c r="B206" s="3"/>
    </row>
    <row r="207" spans="1:2" x14ac:dyDescent="0.2">
      <c r="A207" s="3"/>
      <c r="B207" s="3"/>
    </row>
    <row r="208" spans="1:2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</sheetData>
  <mergeCells count="9">
    <mergeCell ref="D3:E3"/>
    <mergeCell ref="A114:C114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2018-02-14T14:59:24Z</cp:lastPrinted>
  <dcterms:created xsi:type="dcterms:W3CDTF">2005-04-08T06:14:05Z</dcterms:created>
  <dcterms:modified xsi:type="dcterms:W3CDTF">2018-02-20T14:13:35Z</dcterms:modified>
</cp:coreProperties>
</file>