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920" windowWidth="11340" windowHeight="4170" tabRatio="602"/>
  </bookViews>
  <sheets>
    <sheet name="додаток" sheetId="4" r:id="rId1"/>
  </sheets>
  <definedNames>
    <definedName name="_xlnm.Print_Titles" localSheetId="0">додаток!$9:$9</definedName>
    <definedName name="_xlnm.Print_Area" localSheetId="0">додаток!$A$1:$F$94</definedName>
  </definedNames>
  <calcPr calcId="124519"/>
</workbook>
</file>

<file path=xl/calcChain.xml><?xml version="1.0" encoding="utf-8"?>
<calcChain xmlns="http://schemas.openxmlformats.org/spreadsheetml/2006/main">
  <c r="F68" i="4"/>
  <c r="E63" l="1"/>
  <c r="E62" s="1"/>
  <c r="F66"/>
  <c r="F65"/>
  <c r="F64"/>
  <c r="E74" l="1"/>
  <c r="D62"/>
  <c r="E61"/>
  <c r="E26" s="1"/>
  <c r="D63"/>
  <c r="F67"/>
  <c r="F63"/>
  <c r="F62" l="1"/>
  <c r="D61"/>
  <c r="F61" s="1"/>
  <c r="E70" l="1"/>
  <c r="F73"/>
  <c r="D92" l="1"/>
  <c r="D89"/>
  <c r="F25" l="1"/>
  <c r="E24"/>
  <c r="E23" s="1"/>
  <c r="E22" s="1"/>
  <c r="F22" s="1"/>
  <c r="D24"/>
  <c r="F24" s="1"/>
  <c r="F21"/>
  <c r="F20"/>
  <c r="F19"/>
  <c r="F18"/>
  <c r="E17"/>
  <c r="F17" s="1"/>
  <c r="F15"/>
  <c r="F14"/>
  <c r="E13"/>
  <c r="E12" s="1"/>
  <c r="D13"/>
  <c r="F13" s="1"/>
  <c r="D23" l="1"/>
  <c r="F23" s="1"/>
  <c r="F12"/>
  <c r="E16"/>
  <c r="F16" s="1"/>
  <c r="E11" l="1"/>
  <c r="E10" l="1"/>
  <c r="F10" s="1"/>
  <c r="F11"/>
  <c r="E79" l="1"/>
  <c r="E77" s="1"/>
  <c r="D78"/>
  <c r="D80"/>
  <c r="D79"/>
  <c r="D77"/>
  <c r="E78"/>
  <c r="E29"/>
  <c r="D39"/>
  <c r="D37"/>
  <c r="D35"/>
  <c r="D33"/>
  <c r="F33" s="1"/>
  <c r="D40"/>
  <c r="D38"/>
  <c r="D36"/>
  <c r="F36" s="1"/>
  <c r="D34"/>
  <c r="D32"/>
  <c r="F32" s="1"/>
  <c r="D30"/>
  <c r="F49"/>
  <c r="F48"/>
  <c r="F47"/>
  <c r="F46"/>
  <c r="F45"/>
  <c r="F37"/>
  <c r="F35"/>
  <c r="F34"/>
  <c r="D31"/>
  <c r="D28"/>
  <c r="D70" l="1"/>
  <c r="D82"/>
  <c r="D55" l="1"/>
  <c r="D54"/>
  <c r="D60"/>
  <c r="D58"/>
  <c r="D56"/>
  <c r="E54"/>
  <c r="F59"/>
  <c r="F57"/>
  <c r="D75" l="1"/>
  <c r="D74"/>
  <c r="D26"/>
  <c r="E50" l="1"/>
  <c r="E28" s="1"/>
  <c r="D50"/>
  <c r="E83" l="1"/>
  <c r="F44" l="1"/>
  <c r="F85" l="1"/>
  <c r="E84"/>
  <c r="E82" s="1"/>
  <c r="F71"/>
  <c r="F84" l="1"/>
  <c r="F39"/>
  <c r="F38"/>
  <c r="F51" l="1"/>
  <c r="F29"/>
  <c r="F52"/>
  <c r="F43"/>
  <c r="F42"/>
  <c r="F41"/>
  <c r="F40"/>
  <c r="F31"/>
  <c r="F30"/>
  <c r="F50" l="1"/>
  <c r="E27" l="1"/>
  <c r="D27"/>
  <c r="F27" l="1"/>
  <c r="F28"/>
  <c r="D81" l="1"/>
  <c r="D69"/>
  <c r="F60" l="1"/>
  <c r="E53"/>
  <c r="F58"/>
  <c r="F56"/>
  <c r="F55"/>
  <c r="F54" l="1"/>
  <c r="D53"/>
  <c r="F53" s="1"/>
  <c r="F80"/>
  <c r="F79"/>
  <c r="E69"/>
  <c r="F69" l="1"/>
  <c r="F70"/>
  <c r="F72"/>
  <c r="D76" l="1"/>
  <c r="F78"/>
  <c r="F77" l="1"/>
  <c r="F76" s="1"/>
  <c r="E76" l="1"/>
  <c r="E75" l="1"/>
  <c r="E89" s="1"/>
  <c r="E92" s="1"/>
  <c r="F83" l="1"/>
  <c r="E81" l="1"/>
  <c r="F82"/>
  <c r="F81" s="1"/>
  <c r="F26" l="1"/>
  <c r="D87" l="1"/>
  <c r="D90"/>
  <c r="F91"/>
  <c r="F88"/>
  <c r="F92"/>
  <c r="E90"/>
  <c r="F90" l="1"/>
  <c r="D86"/>
  <c r="F75" l="1"/>
  <c r="F89" l="1"/>
  <c r="E87"/>
  <c r="F87" l="1"/>
  <c r="F74" l="1"/>
  <c r="E86"/>
  <c r="F86" l="1"/>
</calcChain>
</file>

<file path=xl/sharedStrings.xml><?xml version="1.0" encoding="utf-8"?>
<sst xmlns="http://schemas.openxmlformats.org/spreadsheetml/2006/main" count="160" uniqueCount="129">
  <si>
    <t>грн.</t>
  </si>
  <si>
    <t>Показники бюджету</t>
  </si>
  <si>
    <t>КТКВ</t>
  </si>
  <si>
    <t>Зміни до показників</t>
  </si>
  <si>
    <t xml:space="preserve"> - профіцит за рахунок коштів, що передаються із загального фонду бюджету до бюджету розвитку (спеціального фонду)</t>
  </si>
  <si>
    <t xml:space="preserve"> - дефіцит за рахунок коштів, що передаються із загального фонду бюджету до бюджету розвитку (спеціального фонду)</t>
  </si>
  <si>
    <t>у тому числі бюджет розвитку</t>
  </si>
  <si>
    <t>Управління благоустрою та житлової політики виконкому Криворізької міської ради</t>
  </si>
  <si>
    <t>Видатки та кредитування загального фонду, разом:</t>
  </si>
  <si>
    <t>Видатки та кредитування  спеціального фонду, разом:</t>
  </si>
  <si>
    <t>Джерела фінансування загального фонду, усього:</t>
  </si>
  <si>
    <t>Джерела фінансування спеціального фонду, усього:</t>
  </si>
  <si>
    <t xml:space="preserve">Проект унесення змін до показників міського бюджету на 2017 рік </t>
  </si>
  <si>
    <t>Уточнені показники на 2017 рік</t>
  </si>
  <si>
    <t xml:space="preserve"> - дефіцит за рахунок розподілу вільного залишку коштів, що склався на рахунку загального фонду міського бюджету станом на 01.01.2017</t>
  </si>
  <si>
    <t xml:space="preserve"> - дефіцит за рахунок розподілу залишків коштів, що склалися на рахунках спеціального фонду міського бюджету станом на 01.01.2017</t>
  </si>
  <si>
    <t>Код  програмної класифікації видатків та кредитування місцевого бюджету</t>
  </si>
  <si>
    <t xml:space="preserve">            до рішення виконкому міської ради </t>
  </si>
  <si>
    <t>Видатки та кредитування загального та спеціального фондів разом:</t>
  </si>
  <si>
    <t>Код доходів, код ТПКВКМБ /
ТКВКБМС</t>
  </si>
  <si>
    <t xml:space="preserve">             Додаток </t>
  </si>
  <si>
    <t xml:space="preserve">Затверджено на 2017 рік </t>
  </si>
  <si>
    <t>Керуюча справами виконкому</t>
  </si>
  <si>
    <t xml:space="preserve">                               Т.Мала</t>
  </si>
  <si>
    <t>1000000</t>
  </si>
  <si>
    <t>Управління освіти і науки виконкому Криворізької міської ради</t>
  </si>
  <si>
    <t>1010000</t>
  </si>
  <si>
    <t>з них оплата праці</t>
  </si>
  <si>
    <t>1011010</t>
  </si>
  <si>
    <t>1010</t>
  </si>
  <si>
    <t>Дошкільна освіта</t>
  </si>
  <si>
    <t>1011090</t>
  </si>
  <si>
    <t>1090</t>
  </si>
  <si>
    <t>Надання позашкільної освіти позашкільними закладами освіти, заходи із позашкільної роботи з дітьми</t>
  </si>
  <si>
    <t>1011170</t>
  </si>
  <si>
    <t>1170</t>
  </si>
  <si>
    <t xml:space="preserve">Методичне забезпечення діяльності навчальних закладів та інші заходи в галузі освіти </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</si>
  <si>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</si>
  <si>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</si>
  <si>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</si>
  <si>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</si>
  <si>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 xml:space="preserve">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 </t>
  </si>
  <si>
    <t>1011070</t>
  </si>
  <si>
    <t>1070</t>
  </si>
  <si>
    <t>4016051</t>
  </si>
  <si>
    <t>6051</t>
  </si>
  <si>
    <t xml:space="preserve">Забезпечення функціонування теплових мереж </t>
  </si>
  <si>
    <t>1011190</t>
  </si>
  <si>
    <t>1190</t>
  </si>
  <si>
    <t xml:space="preserve">Централізоване ведення бухгалтерського обліку </t>
  </si>
  <si>
    <t>1400000</t>
  </si>
  <si>
    <t>1410000</t>
  </si>
  <si>
    <t>1412010</t>
  </si>
  <si>
    <t>1412050</t>
  </si>
  <si>
    <t>1412140</t>
  </si>
  <si>
    <t>1412180</t>
  </si>
  <si>
    <t>Управління охорони  здоров'я виконкому Криворізької міської ради</t>
  </si>
  <si>
    <t xml:space="preserve">Багатопрофільна стаціонарна медична допомога населенню </t>
  </si>
  <si>
    <t>Лікарсько-акушерська допомога  вагітним, породіллям та новонародженим</t>
  </si>
  <si>
    <t xml:space="preserve">Надання стоматологічної допомоги населенню </t>
  </si>
  <si>
    <t>Первинна медична допомога населенню</t>
  </si>
  <si>
    <t>1412120</t>
  </si>
  <si>
    <t>2010</t>
  </si>
  <si>
    <t>2050</t>
  </si>
  <si>
    <t>2120</t>
  </si>
  <si>
    <t xml:space="preserve">Амбулаторно-поліклінічна допомога населенню </t>
  </si>
  <si>
    <t>2140</t>
  </si>
  <si>
    <t>1412170</t>
  </si>
  <si>
    <t>2170</t>
  </si>
  <si>
    <t xml:space="preserve">Інформаційно-методичне та просвітницьке забезпечення в галузі охорони здоров'я </t>
  </si>
  <si>
    <t>2180</t>
  </si>
  <si>
    <t>4016650</t>
  </si>
  <si>
    <t>6650</t>
  </si>
  <si>
    <t>Утримання та розвиток інфраструктури доріг</t>
  </si>
  <si>
    <t>1011020</t>
  </si>
  <si>
    <t>1020</t>
  </si>
  <si>
    <t>Надання загальної середньої освіти загальноосвітніми навчальними закладами (в т.ч. школою – дитячим садком, інтернатом при школі), спеціалізованими школами, ліцеями, гімназіями, колегіумами</t>
  </si>
  <si>
    <t>1011030</t>
  </si>
  <si>
    <t>1030</t>
  </si>
  <si>
    <t>Надання загальної середньої освіти вечiрнiми (змінними) школами</t>
  </si>
  <si>
    <t>1011040</t>
  </si>
  <si>
    <t>1040</t>
  </si>
  <si>
    <t>Надання загальної середньої освіти загальноосвiтнiми школами-iнтернатами, загальноосвітніми санаторними школами-інтернатами</t>
  </si>
  <si>
    <t>1011210</t>
  </si>
  <si>
    <t>1210</t>
  </si>
  <si>
    <t xml:space="preserve">Утримання інших закладів освіти </t>
  </si>
  <si>
    <t>1011200</t>
  </si>
  <si>
    <t>1200</t>
  </si>
  <si>
    <t xml:space="preserve">Здійснення  централізованого господарського обслуговування </t>
  </si>
  <si>
    <t>Доходи загального фонду разом:</t>
  </si>
  <si>
    <t>Податкові надходження</t>
  </si>
  <si>
    <t>Внутрішні податки на товари та послуги</t>
  </si>
  <si>
    <t>Акцизний податок з вироблених в Україні підакцизних товарів (продукції) </t>
  </si>
  <si>
    <t>Пальне</t>
  </si>
  <si>
    <t>Акцизний податок з реалізації суб’єктами господарювання  роздрібної торгівлі підакцизних товарів</t>
  </si>
  <si>
    <t>Місцеві податки</t>
  </si>
  <si>
    <t>Податок на  майно</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</si>
  <si>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</si>
  <si>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</si>
  <si>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</si>
  <si>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</si>
  <si>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Неподаткові надходження</t>
  </si>
  <si>
    <t>Інші неподаткові надходження</t>
  </si>
  <si>
    <t xml:space="preserve">Інші надходження </t>
  </si>
  <si>
    <t>Інші надходження</t>
  </si>
  <si>
    <t>4016640</t>
  </si>
  <si>
    <t>6640</t>
  </si>
  <si>
    <t>Інші заходи у сфері електротранспорту</t>
  </si>
  <si>
    <t>1500000</t>
  </si>
  <si>
    <t>Департамент соціальної політики  виконкому Криворізької міської ради</t>
  </si>
  <si>
    <t>1510000</t>
  </si>
  <si>
    <t>1513030</t>
  </si>
  <si>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t>
  </si>
  <si>
    <t>1513038</t>
  </si>
  <si>
    <t>3038</t>
  </si>
  <si>
    <t>Компенсаційні виплати на пільговий проїзд електротранспортом окремим категоріям громадян</t>
  </si>
  <si>
    <t>1513031</t>
  </si>
  <si>
    <t>3031</t>
  </si>
  <si>
    <t>1513033</t>
  </si>
  <si>
    <t>3033</t>
  </si>
  <si>
    <t>1513034</t>
  </si>
  <si>
    <t>3034</t>
  </si>
  <si>
    <t>Надання пільг окремим категоріям громадян з оплати послуг зв'язку</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</si>
  <si>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</si>
  <si>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реабалітованим громадням, які стали інвалідами внаслідок репресій або є пенсіонерами</t>
  </si>
  <si>
    <t>1513400</t>
  </si>
  <si>
    <t>3400</t>
  </si>
  <si>
    <t>Інші видатки на соціальний захист населення</t>
  </si>
  <si>
    <t xml:space="preserve">            13.12.2017 №511</t>
  </si>
</sst>
</file>

<file path=xl/styles.xml><?xml version="1.0" encoding="utf-8"?>
<styleSheet xmlns="http://schemas.openxmlformats.org/spreadsheetml/2006/main">
  <numFmts count="1">
    <numFmt numFmtId="164" formatCode="0.000"/>
  </numFmts>
  <fonts count="25">
    <font>
      <sz val="10"/>
      <name val="Arial Cyr"/>
      <charset val="204"/>
    </font>
    <font>
      <sz val="14"/>
      <name val="Arial Cyr"/>
      <family val="2"/>
      <charset val="204"/>
    </font>
    <font>
      <b/>
      <i/>
      <sz val="14"/>
      <name val="Times New Roman"/>
      <family val="1"/>
      <charset val="204"/>
    </font>
    <font>
      <i/>
      <sz val="14"/>
      <name val="Times New Roman"/>
      <family val="1"/>
      <charset val="204"/>
    </font>
    <font>
      <sz val="14"/>
      <name val="Times New Roman"/>
      <family val="1"/>
      <charset val="204"/>
    </font>
    <font>
      <b/>
      <sz val="14"/>
      <name val="Times New Roman"/>
      <family val="1"/>
      <charset val="204"/>
    </font>
    <font>
      <sz val="13"/>
      <name val="Times New Roman"/>
      <family val="1"/>
      <charset val="204"/>
    </font>
    <font>
      <b/>
      <i/>
      <sz val="16"/>
      <name val="Times New Roman"/>
      <family val="1"/>
      <charset val="204"/>
    </font>
    <font>
      <i/>
      <sz val="13"/>
      <name val="Times New Roman"/>
      <family val="1"/>
      <charset val="204"/>
    </font>
    <font>
      <sz val="16"/>
      <name val="Times New Roman"/>
      <family val="1"/>
      <charset val="204"/>
    </font>
    <font>
      <b/>
      <sz val="16"/>
      <name val="Times New Roman"/>
      <family val="1"/>
      <charset val="204"/>
    </font>
    <font>
      <sz val="16"/>
      <name val="Arial Cyr"/>
      <charset val="204"/>
    </font>
    <font>
      <b/>
      <i/>
      <sz val="18"/>
      <name val="Times New Roman"/>
      <family val="1"/>
      <charset val="204"/>
    </font>
    <font>
      <i/>
      <sz val="16"/>
      <name val="Times New Roman"/>
      <family val="1"/>
      <charset val="204"/>
    </font>
    <font>
      <sz val="14"/>
      <color indexed="10"/>
      <name val="Times New Roman"/>
      <family val="1"/>
      <charset val="204"/>
    </font>
    <font>
      <i/>
      <sz val="28"/>
      <name val="Times New Roman"/>
      <family val="1"/>
      <charset val="204"/>
    </font>
    <font>
      <i/>
      <sz val="36"/>
      <name val="Times New Roman"/>
      <family val="1"/>
      <charset val="204"/>
    </font>
    <font>
      <i/>
      <sz val="40"/>
      <name val="Times New Roman"/>
      <family val="1"/>
      <charset val="204"/>
    </font>
    <font>
      <i/>
      <sz val="18"/>
      <name val="Times New Roman"/>
      <family val="1"/>
      <charset val="204"/>
    </font>
    <font>
      <b/>
      <i/>
      <sz val="20"/>
      <name val="Times New Roman"/>
      <family val="1"/>
      <charset val="204"/>
    </font>
    <font>
      <sz val="20"/>
      <name val="Times New Roman"/>
      <family val="1"/>
      <charset val="204"/>
    </font>
    <font>
      <b/>
      <i/>
      <sz val="12"/>
      <name val="Times New Roman"/>
      <family val="1"/>
      <charset val="204"/>
    </font>
    <font>
      <b/>
      <i/>
      <sz val="13"/>
      <name val="Times New Roman"/>
      <family val="1"/>
      <charset val="204"/>
    </font>
    <font>
      <sz val="12"/>
      <name val="Arial Cyr"/>
      <charset val="204"/>
    </font>
    <font>
      <b/>
      <sz val="13"/>
      <name val="Times New Roman"/>
      <family val="1"/>
      <charset val="204"/>
    </font>
  </fonts>
  <fills count="4">
    <fill>
      <patternFill patternType="none"/>
    </fill>
    <fill>
      <patternFill patternType="gray125"/>
    </fill>
    <fill>
      <patternFill patternType="solid">
        <fgColor indexed="41"/>
        <bgColor indexed="64"/>
      </patternFill>
    </fill>
    <fill>
      <patternFill patternType="solid">
        <fgColor indexed="4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117">
    <xf numFmtId="0" fontId="0" fillId="0" borderId="0" xfId="0"/>
    <xf numFmtId="0" fontId="1" fillId="0" borderId="0" xfId="0" applyFont="1"/>
    <xf numFmtId="0" fontId="0" fillId="0" borderId="0" xfId="0" applyFill="1"/>
    <xf numFmtId="49" fontId="0" fillId="0" borderId="0" xfId="0" applyNumberFormat="1"/>
    <xf numFmtId="0" fontId="3" fillId="0" borderId="0" xfId="0" applyFont="1" applyAlignment="1">
      <alignment horizontal="right"/>
    </xf>
    <xf numFmtId="0" fontId="4" fillId="0" borderId="0" xfId="0" applyFont="1"/>
    <xf numFmtId="0" fontId="4" fillId="0" borderId="0" xfId="0" applyFont="1" applyBorder="1"/>
    <xf numFmtId="4" fontId="4" fillId="0" borderId="0" xfId="0" applyNumberFormat="1" applyFont="1" applyFill="1" applyBorder="1" applyAlignment="1">
      <alignment horizontal="center" vertical="center"/>
    </xf>
    <xf numFmtId="49" fontId="4" fillId="0" borderId="0" xfId="0" applyNumberFormat="1" applyFont="1"/>
    <xf numFmtId="0" fontId="4" fillId="0" borderId="0" xfId="0" applyFont="1" applyFill="1"/>
    <xf numFmtId="0" fontId="7" fillId="0" borderId="0" xfId="0" applyFont="1"/>
    <xf numFmtId="0" fontId="5" fillId="2" borderId="1" xfId="0" applyFont="1" applyFill="1" applyBorder="1"/>
    <xf numFmtId="4" fontId="9" fillId="0" borderId="0" xfId="0" applyNumberFormat="1" applyFont="1" applyBorder="1" applyAlignment="1">
      <alignment horizontal="center" vertical="center"/>
    </xf>
    <xf numFmtId="0" fontId="10" fillId="0" borderId="0" xfId="0" applyFont="1" applyFill="1"/>
    <xf numFmtId="0" fontId="11" fillId="0" borderId="0" xfId="0" applyFont="1"/>
    <xf numFmtId="0" fontId="12" fillId="0" borderId="0" xfId="0" applyFont="1"/>
    <xf numFmtId="0" fontId="7" fillId="0" borderId="0" xfId="0" applyFont="1" applyAlignment="1">
      <alignment horizontal="center" vertical="center" wrapText="1"/>
    </xf>
    <xf numFmtId="0" fontId="9" fillId="0" borderId="0" xfId="0" applyFont="1" applyAlignment="1">
      <alignment horizontal="center" vertical="center" wrapText="1"/>
    </xf>
    <xf numFmtId="0" fontId="13" fillId="0" borderId="0" xfId="0" applyFont="1" applyAlignment="1">
      <alignment horizontal="left"/>
    </xf>
    <xf numFmtId="0" fontId="13" fillId="0" borderId="0" xfId="0" applyFont="1" applyAlignment="1">
      <alignment horizontal="center"/>
    </xf>
    <xf numFmtId="49" fontId="4" fillId="0" borderId="1"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4" fontId="4" fillId="0" borderId="0" xfId="0" applyNumberFormat="1" applyFont="1"/>
    <xf numFmtId="4" fontId="2" fillId="2" borderId="2" xfId="0" applyNumberFormat="1" applyFont="1" applyFill="1" applyBorder="1" applyAlignment="1">
      <alignment horizontal="center" vertical="center"/>
    </xf>
    <xf numFmtId="4" fontId="5" fillId="2" borderId="4" xfId="0" applyNumberFormat="1" applyFont="1" applyFill="1" applyBorder="1" applyAlignment="1">
      <alignment horizontal="center" vertical="center"/>
    </xf>
    <xf numFmtId="4" fontId="3" fillId="2" borderId="5" xfId="0" applyNumberFormat="1" applyFont="1" applyFill="1" applyBorder="1" applyAlignment="1">
      <alignment horizontal="center" vertical="center"/>
    </xf>
    <xf numFmtId="4" fontId="2" fillId="3" borderId="6" xfId="0" applyNumberFormat="1" applyFont="1" applyFill="1" applyBorder="1" applyAlignment="1">
      <alignment horizontal="center" vertical="center"/>
    </xf>
    <xf numFmtId="2" fontId="0" fillId="0" borderId="0" xfId="0" applyNumberFormat="1"/>
    <xf numFmtId="0" fontId="2" fillId="0" borderId="0" xfId="0" applyFont="1" applyBorder="1" applyAlignment="1">
      <alignment horizontal="center" vertical="center" wrapText="1"/>
    </xf>
    <xf numFmtId="164" fontId="0" fillId="0" borderId="0" xfId="0" applyNumberFormat="1"/>
    <xf numFmtId="0" fontId="15" fillId="0" borderId="0" xfId="0" applyFont="1" applyAlignment="1">
      <alignment horizontal="left"/>
    </xf>
    <xf numFmtId="0" fontId="15" fillId="0" borderId="0" xfId="0" applyFont="1" applyAlignment="1">
      <alignment horizontal="center"/>
    </xf>
    <xf numFmtId="0" fontId="16" fillId="0" borderId="0" xfId="0" applyFont="1" applyAlignment="1">
      <alignment horizontal="left"/>
    </xf>
    <xf numFmtId="0" fontId="5" fillId="2" borderId="2" xfId="0" applyFont="1" applyFill="1" applyBorder="1" applyAlignment="1">
      <alignment vertical="center" wrapText="1"/>
    </xf>
    <xf numFmtId="0" fontId="5" fillId="2" borderId="4" xfId="0" applyFont="1" applyFill="1" applyBorder="1" applyAlignment="1">
      <alignment vertical="center" wrapText="1"/>
    </xf>
    <xf numFmtId="0" fontId="3" fillId="2" borderId="5" xfId="0" applyFont="1" applyFill="1" applyBorder="1" applyAlignment="1">
      <alignment vertical="center" wrapText="1"/>
    </xf>
    <xf numFmtId="0" fontId="6" fillId="0" borderId="2" xfId="0" applyFont="1" applyFill="1" applyBorder="1" applyAlignment="1">
      <alignment horizontal="left" vertical="center" wrapText="1"/>
    </xf>
    <xf numFmtId="0" fontId="5" fillId="2" borderId="7" xfId="0" applyFont="1" applyFill="1" applyBorder="1"/>
    <xf numFmtId="0" fontId="5" fillId="2" borderId="8" xfId="0" applyFont="1" applyFill="1" applyBorder="1"/>
    <xf numFmtId="4" fontId="5" fillId="2" borderId="2" xfId="0" applyNumberFormat="1" applyFont="1" applyFill="1" applyBorder="1" applyAlignment="1">
      <alignment horizontal="center" vertical="center"/>
    </xf>
    <xf numFmtId="4" fontId="4" fillId="0" borderId="2" xfId="0" applyNumberFormat="1" applyFont="1" applyFill="1" applyBorder="1" applyAlignment="1">
      <alignment horizontal="center" vertical="center"/>
    </xf>
    <xf numFmtId="4" fontId="4" fillId="0" borderId="9" xfId="0" applyNumberFormat="1" applyFont="1" applyFill="1" applyBorder="1" applyAlignment="1">
      <alignment horizontal="center" vertical="center"/>
    </xf>
    <xf numFmtId="4" fontId="3" fillId="3" borderId="6" xfId="0" applyNumberFormat="1" applyFont="1" applyFill="1" applyBorder="1" applyAlignment="1">
      <alignment horizontal="center" vertical="center"/>
    </xf>
    <xf numFmtId="4" fontId="4" fillId="0" borderId="10" xfId="0" applyNumberFormat="1" applyFont="1" applyFill="1" applyBorder="1" applyAlignment="1">
      <alignment horizontal="center" vertical="center"/>
    </xf>
    <xf numFmtId="0" fontId="8" fillId="0" borderId="10"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2" fillId="3" borderId="3" xfId="0" applyFont="1" applyFill="1" applyBorder="1" applyAlignment="1">
      <alignment horizontal="left" vertical="center" wrapText="1"/>
    </xf>
    <xf numFmtId="4" fontId="5" fillId="2" borderId="1" xfId="0" applyNumberFormat="1" applyFont="1" applyFill="1" applyBorder="1" applyAlignment="1">
      <alignment horizontal="center" vertical="center"/>
    </xf>
    <xf numFmtId="4" fontId="5" fillId="2" borderId="7" xfId="0" applyNumberFormat="1" applyFont="1" applyFill="1" applyBorder="1" applyAlignment="1">
      <alignment horizontal="center" vertical="center"/>
    </xf>
    <xf numFmtId="0" fontId="17" fillId="0" borderId="0" xfId="0" applyFont="1" applyAlignment="1">
      <alignment horizontal="left"/>
    </xf>
    <xf numFmtId="0" fontId="18" fillId="0" borderId="0" xfId="0" applyFont="1" applyAlignment="1">
      <alignment horizontal="left"/>
    </xf>
    <xf numFmtId="4" fontId="19" fillId="0" borderId="0" xfId="0" applyNumberFormat="1" applyFont="1" applyFill="1" applyBorder="1" applyAlignment="1">
      <alignment horizontal="center"/>
    </xf>
    <xf numFmtId="4" fontId="3" fillId="0" borderId="9" xfId="0" applyNumberFormat="1" applyFont="1" applyFill="1" applyBorder="1" applyAlignment="1">
      <alignment horizontal="center" vertical="center"/>
    </xf>
    <xf numFmtId="0" fontId="8" fillId="0" borderId="10" xfId="0" applyFont="1" applyFill="1" applyBorder="1" applyAlignment="1">
      <alignment horizontal="center" vertical="center" wrapText="1"/>
    </xf>
    <xf numFmtId="0" fontId="5" fillId="0" borderId="1" xfId="0" applyFont="1" applyFill="1" applyBorder="1"/>
    <xf numFmtId="0" fontId="6" fillId="0" borderId="1" xfId="0" applyFont="1" applyFill="1" applyBorder="1" applyAlignment="1">
      <alignment horizontal="left" vertical="center" wrapText="1"/>
    </xf>
    <xf numFmtId="4" fontId="4"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5" fillId="2" borderId="2" xfId="0" applyFont="1" applyFill="1" applyBorder="1"/>
    <xf numFmtId="0" fontId="5" fillId="2" borderId="4" xfId="0" applyFont="1" applyFill="1" applyBorder="1"/>
    <xf numFmtId="0" fontId="5" fillId="2" borderId="5" xfId="0" applyFont="1" applyFill="1" applyBorder="1"/>
    <xf numFmtId="49" fontId="4" fillId="0" borderId="2"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0" fontId="3" fillId="3" borderId="3" xfId="0" applyFont="1" applyFill="1" applyBorder="1" applyAlignment="1">
      <alignment horizontal="left" vertical="center" wrapText="1"/>
    </xf>
    <xf numFmtId="4" fontId="3" fillId="0" borderId="10" xfId="0" applyNumberFormat="1" applyFont="1" applyFill="1" applyBorder="1" applyAlignment="1">
      <alignment horizontal="center" vertical="center"/>
    </xf>
    <xf numFmtId="49" fontId="2" fillId="3" borderId="11" xfId="0" applyNumberFormat="1" applyFont="1" applyFill="1" applyBorder="1" applyAlignment="1">
      <alignment horizontal="center" vertical="center" wrapText="1"/>
    </xf>
    <xf numFmtId="49" fontId="3" fillId="3" borderId="11" xfId="0" applyNumberFormat="1" applyFont="1" applyFill="1" applyBorder="1" applyAlignment="1">
      <alignment horizontal="center" vertical="center" wrapText="1"/>
    </xf>
    <xf numFmtId="4" fontId="23" fillId="0" borderId="0" xfId="0" applyNumberFormat="1" applyFont="1"/>
    <xf numFmtId="4" fontId="0" fillId="0" borderId="0" xfId="0" applyNumberFormat="1"/>
    <xf numFmtId="49" fontId="3" fillId="0" borderId="3"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wrapText="1"/>
    </xf>
    <xf numFmtId="4" fontId="0" fillId="0" borderId="0" xfId="0" applyNumberFormat="1" applyFill="1"/>
    <xf numFmtId="4" fontId="23" fillId="0" borderId="0" xfId="0" applyNumberFormat="1" applyFont="1" applyFill="1"/>
    <xf numFmtId="4" fontId="4" fillId="0" borderId="6" xfId="0" applyNumberFormat="1" applyFont="1" applyFill="1" applyBorder="1"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49" fontId="3" fillId="0" borderId="12" xfId="0" applyNumberFormat="1" applyFont="1" applyFill="1" applyBorder="1" applyAlignment="1">
      <alignment horizontal="center" vertical="center" wrapText="1"/>
    </xf>
    <xf numFmtId="0" fontId="5" fillId="2" borderId="10" xfId="0" applyFont="1" applyFill="1" applyBorder="1"/>
    <xf numFmtId="49" fontId="2"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top" wrapText="1"/>
    </xf>
    <xf numFmtId="0" fontId="8" fillId="0" borderId="8" xfId="0" applyFont="1" applyFill="1" applyBorder="1" applyAlignment="1">
      <alignment horizontal="center" vertical="top" wrapText="1"/>
    </xf>
    <xf numFmtId="0" fontId="24" fillId="2" borderId="9" xfId="0" applyFont="1" applyFill="1" applyBorder="1"/>
    <xf numFmtId="49" fontId="2" fillId="0" borderId="9"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0" fontId="3" fillId="0" borderId="9" xfId="0" applyFont="1" applyFill="1" applyBorder="1" applyAlignment="1">
      <alignment horizontal="left" vertical="center" wrapText="1"/>
    </xf>
    <xf numFmtId="0" fontId="2" fillId="0" borderId="9" xfId="0" applyFont="1" applyFill="1" applyBorder="1" applyAlignment="1">
      <alignment horizontal="left" vertical="center" wrapText="1"/>
    </xf>
    <xf numFmtId="0" fontId="3" fillId="0" borderId="5" xfId="0" applyFont="1" applyFill="1" applyBorder="1" applyAlignment="1">
      <alignment horizontal="left" vertical="center" wrapText="1"/>
    </xf>
    <xf numFmtId="0" fontId="5" fillId="2" borderId="9" xfId="0" applyFont="1" applyFill="1" applyBorder="1" applyAlignment="1">
      <alignment vertical="center" wrapText="1"/>
    </xf>
    <xf numFmtId="0" fontId="4" fillId="0" borderId="9" xfId="0" applyFont="1" applyFill="1" applyBorder="1" applyAlignment="1">
      <alignment horizontal="left" vertical="center" wrapText="1"/>
    </xf>
    <xf numFmtId="4" fontId="3" fillId="0" borderId="9" xfId="0" applyNumberFormat="1" applyFont="1" applyFill="1" applyBorder="1" applyAlignment="1">
      <alignment horizontal="left" vertical="center"/>
    </xf>
    <xf numFmtId="4" fontId="5" fillId="2" borderId="9" xfId="0" applyNumberFormat="1" applyFont="1" applyFill="1" applyBorder="1" applyAlignment="1">
      <alignment horizontal="center" vertical="center"/>
    </xf>
    <xf numFmtId="4" fontId="2" fillId="0" borderId="9" xfId="0" applyNumberFormat="1" applyFont="1" applyFill="1" applyBorder="1" applyAlignment="1">
      <alignment horizontal="center" vertical="center"/>
    </xf>
    <xf numFmtId="4" fontId="4" fillId="0" borderId="5"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6" fillId="0" borderId="6" xfId="0" applyFont="1" applyFill="1" applyBorder="1" applyAlignment="1">
      <alignment horizontal="left" vertical="center" wrapText="1"/>
    </xf>
    <xf numFmtId="49" fontId="4" fillId="0" borderId="12"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4" fontId="4" fillId="0" borderId="3" xfId="0" applyNumberFormat="1" applyFont="1" applyFill="1" applyBorder="1" applyAlignment="1">
      <alignment horizontal="center" vertical="center"/>
    </xf>
    <xf numFmtId="49" fontId="2" fillId="3" borderId="17"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4" fontId="2" fillId="3" borderId="2"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wrapText="1"/>
    </xf>
    <xf numFmtId="0" fontId="6" fillId="0" borderId="14" xfId="0" applyFont="1" applyFill="1" applyBorder="1" applyAlignment="1">
      <alignment horizontal="left" vertical="center" wrapText="1"/>
    </xf>
    <xf numFmtId="4" fontId="4" fillId="0" borderId="13" xfId="0" applyNumberFormat="1" applyFont="1" applyFill="1" applyBorder="1" applyAlignment="1">
      <alignment horizontal="center" vertical="center"/>
    </xf>
    <xf numFmtId="0" fontId="19" fillId="0" borderId="0" xfId="0" applyFont="1" applyAlignment="1">
      <alignment horizontal="left"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2" fillId="0" borderId="4" xfId="0" applyFont="1" applyBorder="1" applyAlignment="1">
      <alignment horizontal="center" vertical="center" wrapText="1"/>
    </xf>
    <xf numFmtId="0" fontId="22" fillId="0" borderId="13"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3"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08"/>
  <sheetViews>
    <sheetView tabSelected="1" zoomScale="85" zoomScaleNormal="85" zoomScaleSheetLayoutView="89" workbookViewId="0">
      <selection activeCell="E5" sqref="E5"/>
    </sheetView>
  </sheetViews>
  <sheetFormatPr defaultRowHeight="12.75"/>
  <cols>
    <col min="1" max="1" width="15.7109375" customWidth="1"/>
    <col min="2" max="2" width="14.140625" customWidth="1"/>
    <col min="3" max="3" width="44.85546875" customWidth="1"/>
    <col min="4" max="4" width="21.7109375" customWidth="1"/>
    <col min="5" max="5" width="18.5703125" customWidth="1"/>
    <col min="6" max="6" width="21.42578125" customWidth="1"/>
    <col min="7" max="7" width="16.85546875" customWidth="1"/>
    <col min="8" max="8" width="15.7109375" customWidth="1"/>
    <col min="9" max="9" width="17.7109375" bestFit="1" customWidth="1"/>
    <col min="10" max="10" width="15.28515625" customWidth="1"/>
    <col min="11" max="11" width="18.5703125" customWidth="1"/>
  </cols>
  <sheetData>
    <row r="1" spans="1:8" ht="27" customHeight="1">
      <c r="A1" s="5"/>
      <c r="B1" s="5"/>
      <c r="C1" s="5"/>
      <c r="D1" s="51" t="s">
        <v>20</v>
      </c>
      <c r="E1" s="50"/>
      <c r="F1" s="31"/>
      <c r="G1" s="18"/>
    </row>
    <row r="2" spans="1:8" ht="24" customHeight="1">
      <c r="A2" s="5"/>
      <c r="B2" s="5"/>
      <c r="C2" s="5"/>
      <c r="D2" s="51" t="s">
        <v>17</v>
      </c>
      <c r="E2" s="33"/>
      <c r="F2" s="32"/>
      <c r="G2" s="19"/>
    </row>
    <row r="3" spans="1:8" ht="22.9" customHeight="1">
      <c r="A3" s="5"/>
      <c r="B3" s="5"/>
      <c r="C3" s="5"/>
      <c r="D3" s="51" t="s">
        <v>128</v>
      </c>
      <c r="E3" s="18"/>
      <c r="F3" s="19"/>
      <c r="G3" s="19"/>
    </row>
    <row r="4" spans="1:8" ht="26.25" customHeight="1">
      <c r="A4" s="109" t="s">
        <v>12</v>
      </c>
      <c r="B4" s="109"/>
      <c r="C4" s="110"/>
      <c r="D4" s="110"/>
      <c r="E4" s="110"/>
      <c r="F4" s="110"/>
      <c r="G4" s="17"/>
      <c r="H4" s="1"/>
    </row>
    <row r="5" spans="1:8" ht="12" customHeight="1">
      <c r="A5" s="16"/>
      <c r="B5" s="16"/>
      <c r="C5" s="17"/>
      <c r="D5" s="17"/>
      <c r="E5" s="17"/>
      <c r="F5" s="17"/>
      <c r="G5" s="17"/>
      <c r="H5" s="1"/>
    </row>
    <row r="6" spans="1:8" ht="15" customHeight="1" thickBot="1">
      <c r="A6" s="5"/>
      <c r="B6" s="5"/>
      <c r="C6" s="5"/>
      <c r="D6" s="6"/>
      <c r="E6" s="6"/>
      <c r="F6" s="4" t="s">
        <v>0</v>
      </c>
      <c r="G6" s="4"/>
    </row>
    <row r="7" spans="1:8" ht="113.25" customHeight="1">
      <c r="A7" s="113" t="s">
        <v>16</v>
      </c>
      <c r="B7" s="115" t="s">
        <v>19</v>
      </c>
      <c r="C7" s="111" t="s">
        <v>1</v>
      </c>
      <c r="D7" s="111" t="s">
        <v>21</v>
      </c>
      <c r="E7" s="111" t="s">
        <v>3</v>
      </c>
      <c r="F7" s="111" t="s">
        <v>13</v>
      </c>
      <c r="G7" s="29"/>
    </row>
    <row r="8" spans="1:8" ht="1.9" customHeight="1" thickBot="1">
      <c r="A8" s="114" t="s">
        <v>2</v>
      </c>
      <c r="B8" s="116"/>
      <c r="C8" s="112"/>
      <c r="D8" s="112"/>
      <c r="E8" s="112"/>
      <c r="F8" s="112"/>
      <c r="G8" s="29"/>
    </row>
    <row r="9" spans="1:8" ht="18.75" customHeight="1">
      <c r="A9" s="76">
        <v>1</v>
      </c>
      <c r="B9" s="77">
        <v>2</v>
      </c>
      <c r="C9" s="77">
        <v>3</v>
      </c>
      <c r="D9" s="77">
        <v>4</v>
      </c>
      <c r="E9" s="77">
        <v>5</v>
      </c>
      <c r="F9" s="77">
        <v>6</v>
      </c>
      <c r="G9" s="29"/>
    </row>
    <row r="10" spans="1:8" ht="19.5">
      <c r="A10" s="79"/>
      <c r="B10" s="83"/>
      <c r="C10" s="90" t="s">
        <v>89</v>
      </c>
      <c r="D10" s="93">
        <v>6075214238.9499998</v>
      </c>
      <c r="E10" s="93">
        <f>+E11+E22</f>
        <v>0</v>
      </c>
      <c r="F10" s="93">
        <f>D10+E10</f>
        <v>6075214238.9499998</v>
      </c>
      <c r="G10" s="29"/>
    </row>
    <row r="11" spans="1:8" ht="19.5">
      <c r="A11" s="80"/>
      <c r="B11" s="84">
        <v>10000000</v>
      </c>
      <c r="C11" s="88" t="s">
        <v>90</v>
      </c>
      <c r="D11" s="94">
        <v>3022594733</v>
      </c>
      <c r="E11" s="94">
        <f>+E12+E16</f>
        <v>-9000000</v>
      </c>
      <c r="F11" s="94">
        <f t="shared" ref="F11:F25" si="0">D11+E11</f>
        <v>3013594733</v>
      </c>
      <c r="G11" s="29"/>
    </row>
    <row r="12" spans="1:8" ht="37.5">
      <c r="A12" s="72"/>
      <c r="B12" s="85">
        <v>14000000</v>
      </c>
      <c r="C12" s="91" t="s">
        <v>91</v>
      </c>
      <c r="D12" s="42">
        <v>210427030</v>
      </c>
      <c r="E12" s="42">
        <f>+E13+E15</f>
        <v>-3000000</v>
      </c>
      <c r="F12" s="42">
        <f t="shared" si="0"/>
        <v>207427030</v>
      </c>
      <c r="G12" s="29"/>
    </row>
    <row r="13" spans="1:8" ht="56.25">
      <c r="A13" s="72"/>
      <c r="B13" s="86">
        <v>14020000</v>
      </c>
      <c r="C13" s="87" t="s">
        <v>92</v>
      </c>
      <c r="D13" s="42">
        <f>D14</f>
        <v>17690430</v>
      </c>
      <c r="E13" s="42">
        <f>+E14</f>
        <v>-1000000</v>
      </c>
      <c r="F13" s="42">
        <f t="shared" si="0"/>
        <v>16690430</v>
      </c>
      <c r="G13" s="29"/>
    </row>
    <row r="14" spans="1:8" ht="19.5">
      <c r="A14" s="72"/>
      <c r="B14" s="86">
        <v>14021900</v>
      </c>
      <c r="C14" s="87" t="s">
        <v>93</v>
      </c>
      <c r="D14" s="42">
        <v>17690430</v>
      </c>
      <c r="E14" s="42">
        <v>-1000000</v>
      </c>
      <c r="F14" s="42">
        <f t="shared" si="0"/>
        <v>16690430</v>
      </c>
      <c r="G14" s="29"/>
    </row>
    <row r="15" spans="1:8" ht="75">
      <c r="A15" s="72"/>
      <c r="B15" s="86">
        <v>14040000</v>
      </c>
      <c r="C15" s="87" t="s">
        <v>94</v>
      </c>
      <c r="D15" s="42">
        <v>125380000</v>
      </c>
      <c r="E15" s="53">
        <v>-2000000</v>
      </c>
      <c r="F15" s="42">
        <f t="shared" si="0"/>
        <v>123380000</v>
      </c>
      <c r="G15" s="29"/>
    </row>
    <row r="16" spans="1:8" ht="19.5">
      <c r="A16" s="72"/>
      <c r="B16" s="85">
        <v>18000000</v>
      </c>
      <c r="C16" s="91" t="s">
        <v>95</v>
      </c>
      <c r="D16" s="42">
        <v>936217600</v>
      </c>
      <c r="E16" s="42">
        <f>+E17</f>
        <v>-6000000</v>
      </c>
      <c r="F16" s="42">
        <f t="shared" si="0"/>
        <v>930217600</v>
      </c>
      <c r="G16" s="29"/>
    </row>
    <row r="17" spans="1:7" ht="19.5">
      <c r="A17" s="72"/>
      <c r="B17" s="87">
        <v>18010000</v>
      </c>
      <c r="C17" s="92" t="s">
        <v>96</v>
      </c>
      <c r="D17" s="42">
        <v>860347000</v>
      </c>
      <c r="E17" s="42">
        <f>+E18+E19+E20+E21</f>
        <v>-6000000</v>
      </c>
      <c r="F17" s="42">
        <f t="shared" si="0"/>
        <v>854347000</v>
      </c>
      <c r="G17" s="29"/>
    </row>
    <row r="18" spans="1:7" ht="28.5" customHeight="1">
      <c r="A18" s="72"/>
      <c r="B18" s="87">
        <v>18010500</v>
      </c>
      <c r="C18" s="87" t="s">
        <v>97</v>
      </c>
      <c r="D18" s="42">
        <v>180430600</v>
      </c>
      <c r="E18" s="42">
        <v>-3723500</v>
      </c>
      <c r="F18" s="42">
        <f t="shared" si="0"/>
        <v>176707100</v>
      </c>
      <c r="G18" s="29"/>
    </row>
    <row r="19" spans="1:7" ht="19.5">
      <c r="A19" s="72"/>
      <c r="B19" s="87">
        <v>18010600</v>
      </c>
      <c r="C19" s="87" t="s">
        <v>98</v>
      </c>
      <c r="D19" s="42">
        <v>638365420</v>
      </c>
      <c r="E19" s="42">
        <v>-1702400</v>
      </c>
      <c r="F19" s="42">
        <f t="shared" si="0"/>
        <v>636663020</v>
      </c>
      <c r="G19" s="29"/>
    </row>
    <row r="20" spans="1:7" ht="19.5">
      <c r="A20" s="72"/>
      <c r="B20" s="87">
        <v>18010700</v>
      </c>
      <c r="C20" s="87" t="s">
        <v>99</v>
      </c>
      <c r="D20" s="42">
        <v>9507391</v>
      </c>
      <c r="E20" s="42">
        <v>-226400</v>
      </c>
      <c r="F20" s="42">
        <f t="shared" si="0"/>
        <v>9280991</v>
      </c>
      <c r="G20" s="29"/>
    </row>
    <row r="21" spans="1:7" ht="19.5">
      <c r="A21" s="72"/>
      <c r="B21" s="87">
        <v>18010900</v>
      </c>
      <c r="C21" s="87" t="s">
        <v>100</v>
      </c>
      <c r="D21" s="42">
        <v>30158489</v>
      </c>
      <c r="E21" s="42">
        <v>-347700</v>
      </c>
      <c r="F21" s="42">
        <f t="shared" si="0"/>
        <v>29810789</v>
      </c>
      <c r="G21" s="29"/>
    </row>
    <row r="22" spans="1:7" ht="19.5">
      <c r="A22" s="80"/>
      <c r="B22" s="84">
        <v>20000000</v>
      </c>
      <c r="C22" s="88" t="s">
        <v>101</v>
      </c>
      <c r="D22" s="94">
        <v>82065869</v>
      </c>
      <c r="E22" s="94">
        <f>+E23</f>
        <v>9000000</v>
      </c>
      <c r="F22" s="94">
        <f t="shared" si="0"/>
        <v>91065869</v>
      </c>
      <c r="G22" s="29"/>
    </row>
    <row r="23" spans="1:7" ht="19.5">
      <c r="A23" s="81"/>
      <c r="B23" s="88">
        <v>24000000</v>
      </c>
      <c r="C23" s="88" t="s">
        <v>102</v>
      </c>
      <c r="D23" s="94">
        <f>+D24</f>
        <v>2596499</v>
      </c>
      <c r="E23" s="94">
        <f>+E24</f>
        <v>9000000</v>
      </c>
      <c r="F23" s="94">
        <f t="shared" si="0"/>
        <v>11596499</v>
      </c>
      <c r="G23" s="29"/>
    </row>
    <row r="24" spans="1:7" ht="19.5">
      <c r="A24" s="81"/>
      <c r="B24" s="87">
        <v>24060000</v>
      </c>
      <c r="C24" s="87" t="s">
        <v>103</v>
      </c>
      <c r="D24" s="42">
        <f>+D25</f>
        <v>2596499</v>
      </c>
      <c r="E24" s="42">
        <f>+E25</f>
        <v>9000000</v>
      </c>
      <c r="F24" s="42">
        <f t="shared" si="0"/>
        <v>11596499</v>
      </c>
      <c r="G24" s="29"/>
    </row>
    <row r="25" spans="1:7" ht="20.25" thickBot="1">
      <c r="A25" s="82"/>
      <c r="B25" s="89">
        <v>24060300</v>
      </c>
      <c r="C25" s="89" t="s">
        <v>104</v>
      </c>
      <c r="D25" s="95">
        <v>2596499</v>
      </c>
      <c r="E25" s="95">
        <v>9000000</v>
      </c>
      <c r="F25" s="95">
        <f t="shared" si="0"/>
        <v>11596499</v>
      </c>
      <c r="G25" s="29"/>
    </row>
    <row r="26" spans="1:7" ht="39.6" customHeight="1" thickBot="1">
      <c r="A26" s="11"/>
      <c r="B26" s="59"/>
      <c r="C26" s="34" t="s">
        <v>8</v>
      </c>
      <c r="D26" s="48">
        <f>292833+5814075631.43+107943129.94+7112700+12901634.92</f>
        <v>5942325929.29</v>
      </c>
      <c r="E26" s="40">
        <f>E53+E69+E27+E61</f>
        <v>1741400</v>
      </c>
      <c r="F26" s="48">
        <f t="shared" ref="F26:F28" si="1">D26+E26</f>
        <v>5944067329.29</v>
      </c>
      <c r="G26" s="29"/>
    </row>
    <row r="27" spans="1:7" ht="39.6" customHeight="1">
      <c r="A27" s="66" t="s">
        <v>24</v>
      </c>
      <c r="B27" s="47"/>
      <c r="C27" s="47" t="s">
        <v>25</v>
      </c>
      <c r="D27" s="27">
        <f>D28</f>
        <v>1709162506.6200001</v>
      </c>
      <c r="E27" s="27">
        <f>E28</f>
        <v>-1258600</v>
      </c>
      <c r="F27" s="27">
        <f t="shared" si="1"/>
        <v>1707903906.6200001</v>
      </c>
      <c r="G27" s="29"/>
    </row>
    <row r="28" spans="1:7" ht="39.6" customHeight="1">
      <c r="A28" s="66" t="s">
        <v>26</v>
      </c>
      <c r="B28" s="47"/>
      <c r="C28" s="47" t="s">
        <v>25</v>
      </c>
      <c r="D28" s="27">
        <f>1698710898.38+10458368.04-6759.8</f>
        <v>1709162506.6200001</v>
      </c>
      <c r="E28" s="27">
        <f>E30+E40+E42+E50+E38+E44+E32+E34+E36+E46+E48</f>
        <v>-1258600</v>
      </c>
      <c r="F28" s="27">
        <f t="shared" si="1"/>
        <v>1707903906.6200001</v>
      </c>
      <c r="G28" s="29"/>
    </row>
    <row r="29" spans="1:7" ht="24.75" customHeight="1">
      <c r="A29" s="67"/>
      <c r="B29" s="64"/>
      <c r="C29" s="64" t="s">
        <v>27</v>
      </c>
      <c r="D29" s="43">
        <v>1075575406</v>
      </c>
      <c r="E29" s="43">
        <f>E31+E41+E43+E52+E39+E33+E35+E37+E45+E47+E49</f>
        <v>-3738344</v>
      </c>
      <c r="F29" s="43">
        <f>D29+E29</f>
        <v>1071837062</v>
      </c>
      <c r="G29" s="29"/>
    </row>
    <row r="30" spans="1:7" ht="35.25" customHeight="1">
      <c r="A30" s="63" t="s">
        <v>28</v>
      </c>
      <c r="B30" s="63" t="s">
        <v>29</v>
      </c>
      <c r="C30" s="46" t="s">
        <v>30</v>
      </c>
      <c r="D30" s="42">
        <f>556832867.58-360+29512.64</f>
        <v>556862020.22000003</v>
      </c>
      <c r="E30" s="42">
        <v>2626400</v>
      </c>
      <c r="F30" s="42">
        <f t="shared" ref="F30" si="2">D30+E30</f>
        <v>559488420.22000003</v>
      </c>
      <c r="G30" s="29"/>
    </row>
    <row r="31" spans="1:7" ht="21.75" customHeight="1">
      <c r="A31" s="63"/>
      <c r="B31" s="63"/>
      <c r="C31" s="45" t="s">
        <v>27</v>
      </c>
      <c r="D31" s="53">
        <f>338372267</f>
        <v>338372267</v>
      </c>
      <c r="E31" s="53">
        <v>1315000</v>
      </c>
      <c r="F31" s="53">
        <f>D31+E31</f>
        <v>339687267</v>
      </c>
      <c r="G31" s="29"/>
    </row>
    <row r="32" spans="1:7" ht="99">
      <c r="A32" s="63" t="s">
        <v>74</v>
      </c>
      <c r="B32" s="63" t="s">
        <v>75</v>
      </c>
      <c r="C32" s="46" t="s">
        <v>76</v>
      </c>
      <c r="D32" s="42">
        <f>887375378.8-4900+9611965.4</f>
        <v>896982444.19999993</v>
      </c>
      <c r="E32" s="42">
        <v>-3281901</v>
      </c>
      <c r="F32" s="42">
        <f t="shared" ref="F32" si="3">D32+E32</f>
        <v>893700543.19999993</v>
      </c>
      <c r="G32" s="29"/>
    </row>
    <row r="33" spans="1:7" ht="21.75" customHeight="1">
      <c r="A33" s="78"/>
      <c r="B33" s="70"/>
      <c r="C33" s="45" t="s">
        <v>27</v>
      </c>
      <c r="D33" s="71">
        <f>593309105+7870000</f>
        <v>601179105</v>
      </c>
      <c r="E33" s="71">
        <v>-4488454</v>
      </c>
      <c r="F33" s="53">
        <f>D33+E33</f>
        <v>596690651</v>
      </c>
      <c r="G33" s="29"/>
    </row>
    <row r="34" spans="1:7" ht="33">
      <c r="A34" s="63" t="s">
        <v>77</v>
      </c>
      <c r="B34" s="63" t="s">
        <v>78</v>
      </c>
      <c r="C34" s="46" t="s">
        <v>79</v>
      </c>
      <c r="D34" s="42">
        <f>660866+58100</f>
        <v>718966</v>
      </c>
      <c r="E34" s="42">
        <v>-103000</v>
      </c>
      <c r="F34" s="42">
        <f t="shared" ref="F34" si="4">D34+E34</f>
        <v>615966</v>
      </c>
      <c r="G34" s="29"/>
    </row>
    <row r="35" spans="1:7" ht="21.75" customHeight="1">
      <c r="A35" s="78"/>
      <c r="B35" s="70"/>
      <c r="C35" s="45" t="s">
        <v>27</v>
      </c>
      <c r="D35" s="71">
        <f>452463+45000</f>
        <v>497463</v>
      </c>
      <c r="E35" s="71">
        <v>-85000</v>
      </c>
      <c r="F35" s="53">
        <f>D35+E35</f>
        <v>412463</v>
      </c>
      <c r="G35" s="29"/>
    </row>
    <row r="36" spans="1:7" ht="66">
      <c r="A36" s="63" t="s">
        <v>80</v>
      </c>
      <c r="B36" s="63" t="s">
        <v>81</v>
      </c>
      <c r="C36" s="46" t="s">
        <v>82</v>
      </c>
      <c r="D36" s="42">
        <f>45216484+618300</f>
        <v>45834784</v>
      </c>
      <c r="E36" s="42">
        <v>-520000</v>
      </c>
      <c r="F36" s="42">
        <f t="shared" ref="F36" si="5">D36+E36</f>
        <v>45314784</v>
      </c>
      <c r="G36" s="29"/>
    </row>
    <row r="37" spans="1:7" ht="21.75" customHeight="1">
      <c r="A37" s="78"/>
      <c r="B37" s="70"/>
      <c r="C37" s="45" t="s">
        <v>27</v>
      </c>
      <c r="D37" s="71">
        <f>25926157+450000</f>
        <v>26376157</v>
      </c>
      <c r="E37" s="71">
        <v>-440000</v>
      </c>
      <c r="F37" s="53">
        <f>D37+E37</f>
        <v>25936157</v>
      </c>
      <c r="G37" s="29"/>
    </row>
    <row r="38" spans="1:7" ht="110.25" customHeight="1">
      <c r="A38" s="63" t="s">
        <v>42</v>
      </c>
      <c r="B38" s="63" t="s">
        <v>43</v>
      </c>
      <c r="C38" s="46" t="s">
        <v>41</v>
      </c>
      <c r="D38" s="42">
        <f>9164313+122000</f>
        <v>9286313</v>
      </c>
      <c r="E38" s="42">
        <v>-165000</v>
      </c>
      <c r="F38" s="42">
        <f t="shared" ref="F38" si="6">D38+E38</f>
        <v>9121313</v>
      </c>
      <c r="G38" s="29"/>
    </row>
    <row r="39" spans="1:7" ht="21.75" customHeight="1">
      <c r="A39" s="78"/>
      <c r="B39" s="70"/>
      <c r="C39" s="45" t="s">
        <v>27</v>
      </c>
      <c r="D39" s="71">
        <f>5736107+100000</f>
        <v>5836107</v>
      </c>
      <c r="E39" s="71">
        <v>-120000</v>
      </c>
      <c r="F39" s="53">
        <f>D39+E39</f>
        <v>5716107</v>
      </c>
      <c r="G39" s="29"/>
    </row>
    <row r="40" spans="1:7" ht="49.5" customHeight="1">
      <c r="A40" s="63" t="s">
        <v>31</v>
      </c>
      <c r="B40" s="63" t="s">
        <v>32</v>
      </c>
      <c r="C40" s="46" t="s">
        <v>33</v>
      </c>
      <c r="D40" s="42">
        <f>87210202-1499.8+18490</f>
        <v>87227192.200000003</v>
      </c>
      <c r="E40" s="42">
        <v>128600</v>
      </c>
      <c r="F40" s="42">
        <f t="shared" ref="F40" si="7">D40+E40</f>
        <v>87355792.200000003</v>
      </c>
      <c r="G40" s="29"/>
    </row>
    <row r="41" spans="1:7" ht="25.5" customHeight="1">
      <c r="A41" s="78"/>
      <c r="B41" s="70"/>
      <c r="C41" s="45" t="s">
        <v>27</v>
      </c>
      <c r="D41" s="71">
        <v>53372763</v>
      </c>
      <c r="E41" s="71">
        <v>37700</v>
      </c>
      <c r="F41" s="53">
        <f>D41+E41</f>
        <v>53410463</v>
      </c>
      <c r="G41" s="29"/>
    </row>
    <row r="42" spans="1:7" ht="57" customHeight="1">
      <c r="A42" s="63" t="s">
        <v>34</v>
      </c>
      <c r="B42" s="63" t="s">
        <v>35</v>
      </c>
      <c r="C42" s="46" t="s">
        <v>36</v>
      </c>
      <c r="D42" s="42">
        <v>46616081</v>
      </c>
      <c r="E42" s="42">
        <v>1710</v>
      </c>
      <c r="F42" s="42">
        <f t="shared" ref="F42" si="8">D42+E42</f>
        <v>46617791</v>
      </c>
      <c r="G42" s="29"/>
    </row>
    <row r="43" spans="1:7" ht="21" customHeight="1">
      <c r="A43" s="78"/>
      <c r="B43" s="70"/>
      <c r="C43" s="45" t="s">
        <v>27</v>
      </c>
      <c r="D43" s="71">
        <v>6935018</v>
      </c>
      <c r="E43" s="71">
        <v>1500</v>
      </c>
      <c r="F43" s="53">
        <f t="shared" ref="F43:F49" si="9">D43+E43</f>
        <v>6936518</v>
      </c>
      <c r="G43" s="29"/>
    </row>
    <row r="44" spans="1:7" ht="42" customHeight="1">
      <c r="A44" s="63" t="s">
        <v>47</v>
      </c>
      <c r="B44" s="63" t="s">
        <v>48</v>
      </c>
      <c r="C44" s="46" t="s">
        <v>49</v>
      </c>
      <c r="D44" s="42">
        <v>24020355</v>
      </c>
      <c r="E44" s="42">
        <v>339560</v>
      </c>
      <c r="F44" s="42">
        <f t="shared" si="9"/>
        <v>24359915</v>
      </c>
      <c r="G44" s="29"/>
    </row>
    <row r="45" spans="1:7" ht="19.5">
      <c r="A45" s="78"/>
      <c r="B45" s="70"/>
      <c r="C45" s="45" t="s">
        <v>27</v>
      </c>
      <c r="D45" s="71">
        <v>18233796</v>
      </c>
      <c r="E45" s="71">
        <v>274010</v>
      </c>
      <c r="F45" s="53">
        <f t="shared" si="9"/>
        <v>18507806</v>
      </c>
      <c r="G45" s="29"/>
    </row>
    <row r="46" spans="1:7" ht="33">
      <c r="A46" s="63" t="s">
        <v>86</v>
      </c>
      <c r="B46" s="63" t="s">
        <v>87</v>
      </c>
      <c r="C46" s="46" t="s">
        <v>88</v>
      </c>
      <c r="D46" s="42">
        <v>3543101</v>
      </c>
      <c r="E46" s="42">
        <v>-53669</v>
      </c>
      <c r="F46" s="42">
        <f t="shared" si="9"/>
        <v>3489432</v>
      </c>
      <c r="G46" s="29"/>
    </row>
    <row r="47" spans="1:7" ht="19.5">
      <c r="A47" s="78"/>
      <c r="B47" s="70"/>
      <c r="C47" s="45" t="s">
        <v>27</v>
      </c>
      <c r="D47" s="71">
        <v>2611397</v>
      </c>
      <c r="E47" s="71">
        <v>-43600</v>
      </c>
      <c r="F47" s="53">
        <f t="shared" si="9"/>
        <v>2567797</v>
      </c>
      <c r="G47" s="29"/>
    </row>
    <row r="48" spans="1:7" ht="19.5">
      <c r="A48" s="63" t="s">
        <v>83</v>
      </c>
      <c r="B48" s="63" t="s">
        <v>84</v>
      </c>
      <c r="C48" s="46" t="s">
        <v>85</v>
      </c>
      <c r="D48" s="42">
        <v>2869043</v>
      </c>
      <c r="E48" s="42">
        <v>-146400</v>
      </c>
      <c r="F48" s="42">
        <f t="shared" si="9"/>
        <v>2722643</v>
      </c>
      <c r="G48" s="29"/>
    </row>
    <row r="49" spans="1:7" ht="19.5">
      <c r="A49" s="78"/>
      <c r="B49" s="70"/>
      <c r="C49" s="45" t="s">
        <v>27</v>
      </c>
      <c r="D49" s="71">
        <v>2068601</v>
      </c>
      <c r="E49" s="71">
        <v>-120000</v>
      </c>
      <c r="F49" s="53">
        <f t="shared" si="9"/>
        <v>1948601</v>
      </c>
      <c r="G49" s="29"/>
    </row>
    <row r="50" spans="1:7" ht="35.25" customHeight="1">
      <c r="A50" s="63">
        <v>1015030</v>
      </c>
      <c r="B50" s="63" t="s">
        <v>37</v>
      </c>
      <c r="C50" s="46" t="s">
        <v>38</v>
      </c>
      <c r="D50" s="75">
        <f>D51</f>
        <v>34772367</v>
      </c>
      <c r="E50" s="75">
        <f>E51</f>
        <v>-84900</v>
      </c>
      <c r="F50" s="42">
        <f t="shared" ref="F50:F51" si="10">D50+E50</f>
        <v>34687467</v>
      </c>
      <c r="G50" s="29"/>
    </row>
    <row r="51" spans="1:7" ht="57.75" customHeight="1">
      <c r="A51" s="72">
        <v>1015031</v>
      </c>
      <c r="B51" s="72" t="s">
        <v>39</v>
      </c>
      <c r="C51" s="45" t="s">
        <v>40</v>
      </c>
      <c r="D51" s="71">
        <v>34772367</v>
      </c>
      <c r="E51" s="71">
        <v>-84900</v>
      </c>
      <c r="F51" s="53">
        <f t="shared" si="10"/>
        <v>34687467</v>
      </c>
      <c r="G51" s="29"/>
    </row>
    <row r="52" spans="1:7" ht="24.75" customHeight="1">
      <c r="A52" s="78"/>
      <c r="B52" s="70"/>
      <c r="C52" s="45" t="s">
        <v>27</v>
      </c>
      <c r="D52" s="71">
        <v>20092732</v>
      </c>
      <c r="E52" s="71">
        <v>-69500</v>
      </c>
      <c r="F52" s="53">
        <f>D52+E52</f>
        <v>20023232</v>
      </c>
      <c r="G52" s="29"/>
    </row>
    <row r="53" spans="1:7" ht="58.5">
      <c r="A53" s="66" t="s">
        <v>50</v>
      </c>
      <c r="B53" s="47"/>
      <c r="C53" s="47" t="s">
        <v>56</v>
      </c>
      <c r="D53" s="27">
        <f>D54</f>
        <v>857041592.42000008</v>
      </c>
      <c r="E53" s="27">
        <f>E54</f>
        <v>0</v>
      </c>
      <c r="F53" s="27">
        <f t="shared" ref="F53:F54" si="11">D53+E53</f>
        <v>857041592.42000008</v>
      </c>
      <c r="G53" s="29"/>
    </row>
    <row r="54" spans="1:7" ht="58.5">
      <c r="A54" s="66" t="s">
        <v>51</v>
      </c>
      <c r="B54" s="47"/>
      <c r="C54" s="47" t="s">
        <v>56</v>
      </c>
      <c r="D54" s="27">
        <f>851924801.48+5116812.94-22</f>
        <v>857041592.42000008</v>
      </c>
      <c r="E54" s="27">
        <f>SUM(E55:E60)</f>
        <v>0</v>
      </c>
      <c r="F54" s="27">
        <f t="shared" si="11"/>
        <v>857041592.42000008</v>
      </c>
      <c r="G54" s="29"/>
    </row>
    <row r="55" spans="1:7" ht="33">
      <c r="A55" s="63" t="s">
        <v>52</v>
      </c>
      <c r="B55" s="63" t="s">
        <v>62</v>
      </c>
      <c r="C55" s="46" t="s">
        <v>57</v>
      </c>
      <c r="D55" s="42">
        <f>529144216+2133217.94-22</f>
        <v>531277411.94</v>
      </c>
      <c r="E55" s="42">
        <v>-1565394</v>
      </c>
      <c r="F55" s="42">
        <f t="shared" ref="F55:F62" si="12">D55+E55</f>
        <v>529712017.94</v>
      </c>
      <c r="G55" s="29"/>
    </row>
    <row r="56" spans="1:7" ht="33">
      <c r="A56" s="63" t="s">
        <v>53</v>
      </c>
      <c r="B56" s="63" t="s">
        <v>63</v>
      </c>
      <c r="C56" s="46" t="s">
        <v>58</v>
      </c>
      <c r="D56" s="42">
        <f>61610032+509038</f>
        <v>62119070</v>
      </c>
      <c r="E56" s="42">
        <v>454083</v>
      </c>
      <c r="F56" s="42">
        <f t="shared" si="12"/>
        <v>62573153</v>
      </c>
      <c r="G56" s="29"/>
    </row>
    <row r="57" spans="1:7" ht="33">
      <c r="A57" s="63" t="s">
        <v>61</v>
      </c>
      <c r="B57" s="63" t="s">
        <v>64</v>
      </c>
      <c r="C57" s="46" t="s">
        <v>65</v>
      </c>
      <c r="D57" s="42">
        <v>6873778</v>
      </c>
      <c r="E57" s="42">
        <v>-608729</v>
      </c>
      <c r="F57" s="42">
        <f t="shared" si="12"/>
        <v>6265049</v>
      </c>
      <c r="G57" s="29"/>
    </row>
    <row r="58" spans="1:7" ht="33">
      <c r="A58" s="63" t="s">
        <v>54</v>
      </c>
      <c r="B58" s="63" t="s">
        <v>66</v>
      </c>
      <c r="C58" s="46" t="s">
        <v>59</v>
      </c>
      <c r="D58" s="42">
        <f>38308192+282032</f>
        <v>38590224</v>
      </c>
      <c r="E58" s="42">
        <v>259808</v>
      </c>
      <c r="F58" s="42">
        <f t="shared" ref="F58:F59" si="13">D58+E58</f>
        <v>38850032</v>
      </c>
      <c r="G58" s="29"/>
    </row>
    <row r="59" spans="1:7" ht="49.5">
      <c r="A59" s="63" t="s">
        <v>67</v>
      </c>
      <c r="B59" s="63" t="s">
        <v>68</v>
      </c>
      <c r="C59" s="46" t="s">
        <v>69</v>
      </c>
      <c r="D59" s="42">
        <v>2417917</v>
      </c>
      <c r="E59" s="42">
        <v>-16246</v>
      </c>
      <c r="F59" s="42">
        <f t="shared" si="13"/>
        <v>2401671</v>
      </c>
      <c r="G59" s="29"/>
    </row>
    <row r="60" spans="1:7" ht="30" customHeight="1" thickBot="1">
      <c r="A60" s="105" t="s">
        <v>55</v>
      </c>
      <c r="B60" s="105" t="s">
        <v>70</v>
      </c>
      <c r="C60" s="106" t="s">
        <v>60</v>
      </c>
      <c r="D60" s="107">
        <f>204684503.48+2192525</f>
        <v>206877028.47999999</v>
      </c>
      <c r="E60" s="107">
        <v>1476478</v>
      </c>
      <c r="F60" s="107">
        <f t="shared" si="12"/>
        <v>208353506.47999999</v>
      </c>
      <c r="G60" s="29"/>
    </row>
    <row r="61" spans="1:7" ht="59.25" thickBot="1">
      <c r="A61" s="102" t="s">
        <v>108</v>
      </c>
      <c r="B61" s="103"/>
      <c r="C61" s="103" t="s">
        <v>109</v>
      </c>
      <c r="D61" s="104">
        <f>D62</f>
        <v>1273368185.6000001</v>
      </c>
      <c r="E61" s="104">
        <f>E62</f>
        <v>1955121</v>
      </c>
      <c r="F61" s="104">
        <f t="shared" si="12"/>
        <v>1275323306.6000001</v>
      </c>
      <c r="G61" s="29"/>
    </row>
    <row r="62" spans="1:7" ht="59.25" thickBot="1">
      <c r="A62" s="102" t="s">
        <v>110</v>
      </c>
      <c r="B62" s="103"/>
      <c r="C62" s="103" t="s">
        <v>109</v>
      </c>
      <c r="D62" s="104">
        <f>1127567662.7+7112700+134000+138553822.9</f>
        <v>1273368185.6000001</v>
      </c>
      <c r="E62" s="104">
        <f>E63+E68</f>
        <v>1955121</v>
      </c>
      <c r="F62" s="104">
        <f t="shared" si="12"/>
        <v>1275323306.6000001</v>
      </c>
      <c r="G62" s="29"/>
    </row>
    <row r="63" spans="1:7" ht="247.5">
      <c r="A63" s="96" t="s">
        <v>111</v>
      </c>
      <c r="B63" s="96">
        <v>3030</v>
      </c>
      <c r="C63" s="100" t="s">
        <v>112</v>
      </c>
      <c r="D63" s="101">
        <f>5833220</f>
        <v>5833220</v>
      </c>
      <c r="E63" s="75">
        <f>SUM(E64:E67)</f>
        <v>1985908</v>
      </c>
      <c r="F63" s="75">
        <f>D63+E63</f>
        <v>7819128</v>
      </c>
      <c r="G63" s="29"/>
    </row>
    <row r="64" spans="1:7" ht="297">
      <c r="A64" s="72" t="s">
        <v>116</v>
      </c>
      <c r="B64" s="72" t="s">
        <v>117</v>
      </c>
      <c r="C64" s="45" t="s">
        <v>124</v>
      </c>
      <c r="D64" s="71">
        <v>0</v>
      </c>
      <c r="E64" s="71">
        <v>5477</v>
      </c>
      <c r="F64" s="53">
        <f t="shared" ref="F64:F66" si="14">D64+E64</f>
        <v>5477</v>
      </c>
      <c r="G64" s="29"/>
    </row>
    <row r="65" spans="1:8" ht="115.5">
      <c r="A65" s="72" t="s">
        <v>118</v>
      </c>
      <c r="B65" s="72" t="s">
        <v>119</v>
      </c>
      <c r="C65" s="45" t="s">
        <v>123</v>
      </c>
      <c r="D65" s="71">
        <v>0</v>
      </c>
      <c r="E65" s="71">
        <v>4920</v>
      </c>
      <c r="F65" s="53">
        <f t="shared" si="14"/>
        <v>4920</v>
      </c>
      <c r="G65" s="29"/>
    </row>
    <row r="66" spans="1:8" ht="33">
      <c r="A66" s="72" t="s">
        <v>120</v>
      </c>
      <c r="B66" s="72" t="s">
        <v>121</v>
      </c>
      <c r="C66" s="45" t="s">
        <v>122</v>
      </c>
      <c r="D66" s="71">
        <v>2078083</v>
      </c>
      <c r="E66" s="71">
        <v>20390</v>
      </c>
      <c r="F66" s="53">
        <f t="shared" si="14"/>
        <v>2098473</v>
      </c>
      <c r="G66" s="29"/>
    </row>
    <row r="67" spans="1:8" ht="49.5">
      <c r="A67" s="72" t="s">
        <v>113</v>
      </c>
      <c r="B67" s="72" t="s">
        <v>114</v>
      </c>
      <c r="C67" s="45" t="s">
        <v>115</v>
      </c>
      <c r="D67" s="71">
        <v>1026700</v>
      </c>
      <c r="E67" s="71">
        <v>1955121</v>
      </c>
      <c r="F67" s="53">
        <f>D67+E67</f>
        <v>2981821</v>
      </c>
      <c r="G67" s="29"/>
    </row>
    <row r="68" spans="1:8" ht="33">
      <c r="A68" s="99" t="s">
        <v>125</v>
      </c>
      <c r="B68" s="96" t="s">
        <v>126</v>
      </c>
      <c r="C68" s="100" t="s">
        <v>127</v>
      </c>
      <c r="D68" s="75">
        <v>48796744.649999999</v>
      </c>
      <c r="E68" s="75">
        <v>-30787</v>
      </c>
      <c r="F68" s="42">
        <f t="shared" ref="F68" si="15">D68+E68</f>
        <v>48765957.649999999</v>
      </c>
      <c r="G68" s="29"/>
    </row>
    <row r="69" spans="1:8" ht="57.6" customHeight="1">
      <c r="A69" s="66">
        <v>4000000</v>
      </c>
      <c r="B69" s="47"/>
      <c r="C69" s="47" t="s">
        <v>7</v>
      </c>
      <c r="D69" s="27">
        <f>D70</f>
        <v>758351190.87</v>
      </c>
      <c r="E69" s="27">
        <f>E70</f>
        <v>1044879</v>
      </c>
      <c r="F69" s="27">
        <f t="shared" ref="F69:F75" si="16">D69+E69</f>
        <v>759396069.87</v>
      </c>
      <c r="G69" s="29"/>
    </row>
    <row r="70" spans="1:8" ht="57" customHeight="1">
      <c r="A70" s="66">
        <v>4010000</v>
      </c>
      <c r="B70" s="47"/>
      <c r="C70" s="47" t="s">
        <v>7</v>
      </c>
      <c r="D70" s="27">
        <f>750590190.87+7761000</f>
        <v>758351190.87</v>
      </c>
      <c r="E70" s="27">
        <f>SUM(E71:E73)</f>
        <v>1044879</v>
      </c>
      <c r="F70" s="27">
        <f t="shared" si="16"/>
        <v>759396069.87</v>
      </c>
      <c r="G70" s="29"/>
    </row>
    <row r="71" spans="1:8" ht="38.25" customHeight="1">
      <c r="A71" s="63" t="s">
        <v>44</v>
      </c>
      <c r="B71" s="63" t="s">
        <v>45</v>
      </c>
      <c r="C71" s="46" t="s">
        <v>46</v>
      </c>
      <c r="D71" s="42">
        <v>54000000</v>
      </c>
      <c r="E71" s="42">
        <v>20000000</v>
      </c>
      <c r="F71" s="42">
        <f>D71+E71</f>
        <v>74000000</v>
      </c>
      <c r="G71" s="29"/>
    </row>
    <row r="72" spans="1:8" ht="33">
      <c r="A72" s="63" t="s">
        <v>71</v>
      </c>
      <c r="B72" s="63" t="s">
        <v>72</v>
      </c>
      <c r="C72" s="46" t="s">
        <v>73</v>
      </c>
      <c r="D72" s="42">
        <v>283000000</v>
      </c>
      <c r="E72" s="42">
        <v>-17000000</v>
      </c>
      <c r="F72" s="42">
        <f>D72+E72</f>
        <v>266000000</v>
      </c>
      <c r="G72" s="29"/>
    </row>
    <row r="73" spans="1:8" ht="27" customHeight="1" thickBot="1">
      <c r="A73" s="96" t="s">
        <v>105</v>
      </c>
      <c r="B73" s="97" t="s">
        <v>106</v>
      </c>
      <c r="C73" s="98" t="s">
        <v>107</v>
      </c>
      <c r="D73" s="75">
        <v>261348200</v>
      </c>
      <c r="E73" s="75">
        <v>-1955121</v>
      </c>
      <c r="F73" s="42">
        <f>D73+E73</f>
        <v>259393079</v>
      </c>
      <c r="G73" s="29"/>
    </row>
    <row r="74" spans="1:8" ht="37.5">
      <c r="A74" s="38"/>
      <c r="B74" s="60"/>
      <c r="C74" s="35" t="s">
        <v>9</v>
      </c>
      <c r="D74" s="49">
        <f>290942+731375165.83+6791770.06-23734.92</f>
        <v>738434142.97000003</v>
      </c>
      <c r="E74" s="25">
        <f>E76+E81</f>
        <v>-1741400</v>
      </c>
      <c r="F74" s="25">
        <f t="shared" si="16"/>
        <v>736692742.97000003</v>
      </c>
      <c r="G74" s="29"/>
    </row>
    <row r="75" spans="1:8" ht="25.5" customHeight="1" thickBot="1">
      <c r="A75" s="39"/>
      <c r="B75" s="61"/>
      <c r="C75" s="36" t="s">
        <v>6</v>
      </c>
      <c r="D75" s="26">
        <f>519537002.2+6791770.06-23794.92</f>
        <v>526304977.33999997</v>
      </c>
      <c r="E75" s="26">
        <f>E78+E83</f>
        <v>-1741400</v>
      </c>
      <c r="F75" s="26">
        <f t="shared" si="16"/>
        <v>524563577.33999997</v>
      </c>
      <c r="G75" s="29"/>
    </row>
    <row r="76" spans="1:8" ht="58.5">
      <c r="A76" s="66" t="s">
        <v>24</v>
      </c>
      <c r="B76" s="47"/>
      <c r="C76" s="47" t="s">
        <v>25</v>
      </c>
      <c r="D76" s="27">
        <f>D77</f>
        <v>164441085.34</v>
      </c>
      <c r="E76" s="27">
        <f t="shared" ref="E76:F76" si="17">E77</f>
        <v>1258600</v>
      </c>
      <c r="F76" s="27">
        <f t="shared" si="17"/>
        <v>165699685.34</v>
      </c>
      <c r="G76" s="7"/>
      <c r="H76" s="7"/>
    </row>
    <row r="77" spans="1:8" ht="58.5">
      <c r="A77" s="66" t="s">
        <v>26</v>
      </c>
      <c r="B77" s="47"/>
      <c r="C77" s="47" t="s">
        <v>25</v>
      </c>
      <c r="D77" s="27">
        <f>157659610.2+6791770.06-10294.92</f>
        <v>164441085.34</v>
      </c>
      <c r="E77" s="27">
        <f>E79</f>
        <v>1258600</v>
      </c>
      <c r="F77" s="27">
        <f t="shared" ref="F77:F80" si="18">D77+E77</f>
        <v>165699685.34</v>
      </c>
      <c r="G77" s="7"/>
      <c r="H77" s="7"/>
    </row>
    <row r="78" spans="1:8" ht="18.600000000000001" customHeight="1">
      <c r="A78" s="67"/>
      <c r="B78" s="64"/>
      <c r="C78" s="64" t="s">
        <v>6</v>
      </c>
      <c r="D78" s="43">
        <f>79292429.2-10294.92+6791770.06</f>
        <v>86073904.340000004</v>
      </c>
      <c r="E78" s="43">
        <f>E80</f>
        <v>1258600</v>
      </c>
      <c r="F78" s="43">
        <f t="shared" si="18"/>
        <v>87332504.340000004</v>
      </c>
      <c r="G78" s="7"/>
      <c r="H78" s="7"/>
    </row>
    <row r="79" spans="1:8" ht="99">
      <c r="A79" s="63" t="s">
        <v>74</v>
      </c>
      <c r="B79" s="63" t="s">
        <v>75</v>
      </c>
      <c r="C79" s="46" t="s">
        <v>76</v>
      </c>
      <c r="D79" s="44">
        <f>45856375-0.01-100</f>
        <v>45856274.990000002</v>
      </c>
      <c r="E79" s="42">
        <f>E80</f>
        <v>1258600</v>
      </c>
      <c r="F79" s="42">
        <f t="shared" si="18"/>
        <v>47114874.990000002</v>
      </c>
      <c r="G79" s="7"/>
      <c r="H79" s="7"/>
    </row>
    <row r="80" spans="1:8" ht="18.600000000000001" customHeight="1">
      <c r="A80" s="54"/>
      <c r="B80" s="54"/>
      <c r="C80" s="45" t="s">
        <v>6</v>
      </c>
      <c r="D80" s="65">
        <f>12462889-0.01-100</f>
        <v>12462788.99</v>
      </c>
      <c r="E80" s="53">
        <v>1258600</v>
      </c>
      <c r="F80" s="53">
        <f t="shared" si="18"/>
        <v>13721388.99</v>
      </c>
      <c r="G80" s="7"/>
      <c r="H80" s="7"/>
    </row>
    <row r="81" spans="1:8" ht="54" customHeight="1">
      <c r="A81" s="66">
        <v>4000000</v>
      </c>
      <c r="B81" s="47"/>
      <c r="C81" s="47" t="s">
        <v>7</v>
      </c>
      <c r="D81" s="27">
        <f>D82</f>
        <v>324920215.63</v>
      </c>
      <c r="E81" s="27">
        <f t="shared" ref="E81:F81" si="19">E82</f>
        <v>-3000000</v>
      </c>
      <c r="F81" s="27">
        <f t="shared" si="19"/>
        <v>321920215.63</v>
      </c>
      <c r="G81" s="7"/>
      <c r="H81" s="7"/>
    </row>
    <row r="82" spans="1:8" ht="60" customHeight="1">
      <c r="A82" s="66">
        <v>4010000</v>
      </c>
      <c r="B82" s="47"/>
      <c r="C82" s="47" t="s">
        <v>7</v>
      </c>
      <c r="D82" s="27">
        <f>324920215.63</f>
        <v>324920215.63</v>
      </c>
      <c r="E82" s="27">
        <f>E84</f>
        <v>-3000000</v>
      </c>
      <c r="F82" s="27">
        <f t="shared" ref="F82:F83" si="20">D82+E82</f>
        <v>321920215.63</v>
      </c>
      <c r="G82" s="7"/>
      <c r="H82" s="7"/>
    </row>
    <row r="83" spans="1:8" ht="18.600000000000001" customHeight="1">
      <c r="A83" s="67"/>
      <c r="B83" s="64"/>
      <c r="C83" s="64" t="s">
        <v>6</v>
      </c>
      <c r="D83" s="43">
        <v>279775529</v>
      </c>
      <c r="E83" s="43">
        <f>E85</f>
        <v>-3000000</v>
      </c>
      <c r="F83" s="43">
        <f t="shared" si="20"/>
        <v>276775529</v>
      </c>
      <c r="G83" s="7"/>
      <c r="H83" s="7"/>
    </row>
    <row r="84" spans="1:8" ht="34.5" customHeight="1">
      <c r="A84" s="63" t="s">
        <v>71</v>
      </c>
      <c r="B84" s="63" t="s">
        <v>72</v>
      </c>
      <c r="C84" s="46" t="s">
        <v>73</v>
      </c>
      <c r="D84" s="42">
        <v>6260000</v>
      </c>
      <c r="E84" s="42">
        <f>E85</f>
        <v>-3000000</v>
      </c>
      <c r="F84" s="42">
        <f>D84+E84</f>
        <v>3260000</v>
      </c>
      <c r="G84" s="7"/>
      <c r="H84" s="7"/>
    </row>
    <row r="85" spans="1:8" ht="18.600000000000001" customHeight="1" thickBot="1">
      <c r="A85" s="54"/>
      <c r="B85" s="54"/>
      <c r="C85" s="45" t="s">
        <v>6</v>
      </c>
      <c r="D85" s="53">
        <v>6260000</v>
      </c>
      <c r="E85" s="53">
        <v>-3000000</v>
      </c>
      <c r="F85" s="53">
        <f t="shared" ref="F85" si="21">D85+E85</f>
        <v>3260000</v>
      </c>
      <c r="G85" s="7"/>
      <c r="H85" s="7"/>
    </row>
    <row r="86" spans="1:8" ht="60" customHeight="1" thickBot="1">
      <c r="A86" s="11"/>
      <c r="B86" s="11"/>
      <c r="C86" s="34" t="s">
        <v>18</v>
      </c>
      <c r="D86" s="40">
        <f>D26+D74</f>
        <v>6680760072.2600002</v>
      </c>
      <c r="E86" s="40">
        <f>E26+E74</f>
        <v>0</v>
      </c>
      <c r="F86" s="40">
        <f t="shared" ref="F86" si="22">D86+E86</f>
        <v>6680760072.2600002</v>
      </c>
      <c r="G86" s="7"/>
      <c r="H86" s="2"/>
    </row>
    <row r="87" spans="1:8" ht="39" customHeight="1" thickBot="1">
      <c r="A87" s="11"/>
      <c r="B87" s="59"/>
      <c r="C87" s="34" t="s">
        <v>10</v>
      </c>
      <c r="D87" s="24">
        <f>D88+D89</f>
        <v>-132888309.65999997</v>
      </c>
      <c r="E87" s="24">
        <f>E88+E89</f>
        <v>1741400</v>
      </c>
      <c r="F87" s="24">
        <f t="shared" ref="F87:F92" si="23">D87+E87</f>
        <v>-131146909.65999997</v>
      </c>
      <c r="G87" s="7"/>
      <c r="H87" s="2"/>
    </row>
    <row r="88" spans="1:8" ht="72.599999999999994" hidden="1" customHeight="1" thickBot="1">
      <c r="A88" s="55"/>
      <c r="B88" s="55"/>
      <c r="C88" s="56" t="s">
        <v>14</v>
      </c>
      <c r="D88" s="57">
        <v>330185474.48000002</v>
      </c>
      <c r="E88" s="57"/>
      <c r="F88" s="57">
        <f t="shared" si="23"/>
        <v>330185474.48000002</v>
      </c>
      <c r="G88" s="7"/>
      <c r="H88" s="2"/>
    </row>
    <row r="89" spans="1:8" ht="72.599999999999994" customHeight="1" thickBot="1">
      <c r="A89" s="20"/>
      <c r="B89" s="62"/>
      <c r="C89" s="37" t="s">
        <v>4</v>
      </c>
      <c r="D89" s="41">
        <f>-463105749+8229.94+23734.92</f>
        <v>-463073784.13999999</v>
      </c>
      <c r="E89" s="41">
        <f>-E75</f>
        <v>1741400</v>
      </c>
      <c r="F89" s="41">
        <f t="shared" si="23"/>
        <v>-461332384.13999999</v>
      </c>
      <c r="G89" s="7"/>
      <c r="H89" s="2"/>
    </row>
    <row r="90" spans="1:8" ht="50.45" customHeight="1" thickBot="1">
      <c r="A90" s="11"/>
      <c r="B90" s="59"/>
      <c r="C90" s="34" t="s">
        <v>11</v>
      </c>
      <c r="D90" s="24">
        <f>SUM(D91:D92)</f>
        <v>520393073.13999999</v>
      </c>
      <c r="E90" s="24">
        <f>SUM(E91:E92)</f>
        <v>-1741400</v>
      </c>
      <c r="F90" s="24">
        <f t="shared" si="23"/>
        <v>518651673.13999999</v>
      </c>
      <c r="G90" s="7"/>
      <c r="H90" s="2"/>
    </row>
    <row r="91" spans="1:8" ht="78" hidden="1" customHeight="1" thickBot="1">
      <c r="A91" s="58"/>
      <c r="B91" s="58"/>
      <c r="C91" s="56" t="s">
        <v>15</v>
      </c>
      <c r="D91" s="57">
        <v>57319289</v>
      </c>
      <c r="E91" s="57"/>
      <c r="F91" s="57">
        <f t="shared" si="23"/>
        <v>57319289</v>
      </c>
      <c r="G91" s="7"/>
      <c r="H91" s="2"/>
    </row>
    <row r="92" spans="1:8" ht="66.75" thickBot="1">
      <c r="A92" s="20"/>
      <c r="B92" s="62"/>
      <c r="C92" s="37" t="s">
        <v>5</v>
      </c>
      <c r="D92" s="41">
        <f>463105749-8229.94-23734.92</f>
        <v>463073784.13999999</v>
      </c>
      <c r="E92" s="41">
        <f>-E89</f>
        <v>-1741400</v>
      </c>
      <c r="F92" s="41">
        <f t="shared" si="23"/>
        <v>461332384.13999999</v>
      </c>
      <c r="G92" s="7"/>
      <c r="H92" s="2"/>
    </row>
    <row r="93" spans="1:8" ht="78.599999999999994" customHeight="1">
      <c r="A93" s="21"/>
      <c r="B93" s="21"/>
      <c r="C93" s="22"/>
      <c r="D93" s="7"/>
      <c r="E93" s="7"/>
      <c r="F93" s="7"/>
      <c r="G93" s="7"/>
      <c r="H93" s="2"/>
    </row>
    <row r="94" spans="1:8" ht="54.75" customHeight="1">
      <c r="A94" s="108" t="s">
        <v>22</v>
      </c>
      <c r="B94" s="108"/>
      <c r="C94" s="108"/>
      <c r="D94" s="52" t="s">
        <v>23</v>
      </c>
      <c r="E94" s="52"/>
      <c r="F94" s="12"/>
      <c r="G94" s="7"/>
      <c r="H94" s="2"/>
    </row>
    <row r="95" spans="1:8" ht="22.5" customHeight="1">
      <c r="A95" s="15"/>
      <c r="B95" s="15"/>
      <c r="C95" s="13"/>
      <c r="D95" s="10"/>
      <c r="E95" s="14"/>
      <c r="F95" s="12"/>
      <c r="G95" s="7"/>
      <c r="H95" s="2"/>
    </row>
    <row r="96" spans="1:8" ht="53.25" customHeight="1">
      <c r="A96" s="10"/>
      <c r="B96" s="10"/>
      <c r="E96" s="10"/>
      <c r="F96" s="5"/>
      <c r="G96" s="7"/>
      <c r="H96" s="2"/>
    </row>
    <row r="97" spans="1:8" ht="25.5" customHeight="1">
      <c r="A97" s="8"/>
      <c r="B97" s="8"/>
      <c r="C97" s="9"/>
      <c r="D97" s="5"/>
      <c r="E97" s="5"/>
      <c r="F97" s="5"/>
      <c r="G97" s="7"/>
      <c r="H97" s="2"/>
    </row>
    <row r="98" spans="1:8" ht="39" customHeight="1">
      <c r="A98" s="8"/>
      <c r="B98" s="8"/>
      <c r="C98" s="9"/>
      <c r="D98" s="5"/>
      <c r="E98" s="23"/>
      <c r="F98" s="5"/>
      <c r="G98" s="7"/>
      <c r="H98" s="2"/>
    </row>
    <row r="99" spans="1:8" ht="42" customHeight="1">
      <c r="A99" s="8"/>
      <c r="B99" s="8"/>
      <c r="C99" s="9"/>
      <c r="D99" s="5"/>
      <c r="E99" s="5"/>
      <c r="F99" s="5"/>
      <c r="G99" s="7"/>
      <c r="H99" s="2"/>
    </row>
    <row r="100" spans="1:8" ht="20.25" customHeight="1">
      <c r="A100" s="8"/>
      <c r="B100" s="8"/>
      <c r="C100" s="9"/>
      <c r="D100" s="5"/>
      <c r="E100" s="5"/>
      <c r="F100" s="5"/>
      <c r="G100" s="7"/>
      <c r="H100" s="2"/>
    </row>
    <row r="101" spans="1:8" ht="44.25" customHeight="1">
      <c r="A101" s="8"/>
      <c r="B101" s="8"/>
      <c r="C101" s="9"/>
      <c r="D101" s="5"/>
      <c r="E101" s="5"/>
      <c r="F101" s="5"/>
      <c r="G101" s="7"/>
      <c r="H101" s="2"/>
    </row>
    <row r="102" spans="1:8" ht="20.25" customHeight="1">
      <c r="A102" s="8"/>
      <c r="B102" s="8"/>
      <c r="C102" s="9"/>
      <c r="D102" s="5"/>
      <c r="E102" s="5"/>
      <c r="F102" s="5"/>
      <c r="G102" s="7"/>
      <c r="H102" s="2"/>
    </row>
    <row r="103" spans="1:8" ht="60.75" customHeight="1">
      <c r="A103" s="8"/>
      <c r="B103" s="8"/>
      <c r="C103" s="9"/>
      <c r="D103" s="5"/>
      <c r="E103" s="5"/>
      <c r="F103" s="5"/>
      <c r="G103" s="7"/>
      <c r="H103" s="2"/>
    </row>
    <row r="104" spans="1:8" ht="59.25" customHeight="1">
      <c r="A104" s="8"/>
      <c r="B104" s="8"/>
      <c r="C104" s="9"/>
      <c r="D104" s="5"/>
      <c r="E104" s="5"/>
      <c r="F104" s="5"/>
      <c r="G104" s="7"/>
      <c r="H104" s="2"/>
    </row>
    <row r="105" spans="1:8" ht="20.25" customHeight="1">
      <c r="A105" s="8"/>
      <c r="B105" s="8"/>
      <c r="C105" s="9"/>
      <c r="D105" s="5"/>
      <c r="E105" s="5"/>
      <c r="F105" s="5"/>
      <c r="G105" s="7"/>
      <c r="H105" s="2"/>
    </row>
    <row r="106" spans="1:8" ht="37.5" customHeight="1">
      <c r="A106" s="8"/>
      <c r="B106" s="8"/>
      <c r="C106" s="9"/>
      <c r="D106" s="5"/>
      <c r="E106" s="5"/>
      <c r="F106" s="5"/>
      <c r="G106" s="7"/>
      <c r="H106" s="2"/>
    </row>
    <row r="107" spans="1:8" ht="37.5" customHeight="1">
      <c r="A107" s="8"/>
      <c r="B107" s="8"/>
      <c r="C107" s="9"/>
      <c r="D107" s="5"/>
      <c r="E107" s="5"/>
      <c r="F107" s="5"/>
      <c r="G107" s="7"/>
      <c r="H107" s="2"/>
    </row>
    <row r="108" spans="1:8" ht="20.25" customHeight="1">
      <c r="A108" s="3"/>
      <c r="B108" s="3"/>
      <c r="C108" s="2"/>
      <c r="G108" s="7"/>
      <c r="H108" s="2"/>
    </row>
    <row r="109" spans="1:8" ht="62.25" customHeight="1">
      <c r="A109" s="3"/>
      <c r="B109" s="3"/>
      <c r="C109" s="2"/>
      <c r="G109" s="7"/>
      <c r="H109" s="2"/>
    </row>
    <row r="110" spans="1:8" ht="60" customHeight="1">
      <c r="A110" s="3"/>
      <c r="B110" s="3"/>
      <c r="C110" s="2"/>
      <c r="G110" s="7"/>
      <c r="H110" s="2"/>
    </row>
    <row r="111" spans="1:8" ht="20.25" customHeight="1">
      <c r="A111" s="3"/>
      <c r="B111" s="3"/>
      <c r="C111" s="2"/>
      <c r="G111" s="7"/>
      <c r="H111" s="2"/>
    </row>
    <row r="112" spans="1:8" ht="38.25" customHeight="1">
      <c r="A112" s="3"/>
      <c r="B112" s="3"/>
      <c r="C112" s="2"/>
      <c r="G112" s="7"/>
      <c r="H112" s="2"/>
    </row>
    <row r="113" spans="1:12" ht="20.25" customHeight="1">
      <c r="A113" s="3"/>
      <c r="B113" s="3"/>
      <c r="C113" s="2"/>
      <c r="G113" s="7"/>
      <c r="H113" s="2"/>
    </row>
    <row r="114" spans="1:12" ht="78.75" customHeight="1">
      <c r="A114" s="3"/>
      <c r="B114" s="3"/>
      <c r="C114" s="2"/>
      <c r="G114" s="7"/>
      <c r="H114" s="7"/>
    </row>
    <row r="115" spans="1:12" ht="75" customHeight="1">
      <c r="A115" s="3"/>
      <c r="B115" s="3"/>
      <c r="C115" s="2"/>
      <c r="G115" s="7"/>
      <c r="H115" s="7"/>
    </row>
    <row r="116" spans="1:12" ht="23.25" customHeight="1">
      <c r="A116" s="3"/>
      <c r="B116" s="3"/>
      <c r="C116" s="2"/>
      <c r="G116" s="7"/>
      <c r="H116" s="7"/>
    </row>
    <row r="117" spans="1:12" ht="126" customHeight="1">
      <c r="A117" s="3"/>
      <c r="B117" s="3"/>
      <c r="C117" s="2"/>
      <c r="G117" s="7"/>
      <c r="H117" s="7"/>
    </row>
    <row r="118" spans="1:12" ht="24" customHeight="1">
      <c r="A118" s="3"/>
      <c r="B118" s="3"/>
      <c r="C118" s="2"/>
      <c r="G118" s="7"/>
      <c r="H118" s="7"/>
    </row>
    <row r="119" spans="1:12" ht="58.5" customHeight="1">
      <c r="A119" s="3"/>
      <c r="B119" s="3"/>
      <c r="C119" s="2"/>
      <c r="G119" s="7"/>
      <c r="H119" s="73"/>
      <c r="I119" s="74"/>
    </row>
    <row r="120" spans="1:12" ht="38.25" customHeight="1">
      <c r="A120" s="3"/>
      <c r="B120" s="3"/>
      <c r="C120" s="2"/>
      <c r="G120" s="7"/>
      <c r="H120" s="2"/>
      <c r="I120" s="68"/>
    </row>
    <row r="121" spans="1:12" ht="67.5" hidden="1" customHeight="1" thickBot="1">
      <c r="A121" s="3"/>
      <c r="B121" s="3"/>
      <c r="C121" s="2"/>
      <c r="G121" s="7"/>
      <c r="H121" s="2"/>
      <c r="I121" s="68"/>
    </row>
    <row r="122" spans="1:12" ht="65.25" customHeight="1">
      <c r="A122" s="3"/>
      <c r="B122" s="3"/>
      <c r="C122" s="2"/>
      <c r="G122" s="7"/>
      <c r="H122" s="73"/>
      <c r="I122" s="68"/>
    </row>
    <row r="123" spans="1:12" ht="38.25" customHeight="1">
      <c r="A123" s="3"/>
      <c r="B123" s="3"/>
      <c r="C123" s="2"/>
      <c r="G123" s="7"/>
      <c r="H123" s="2"/>
      <c r="I123" s="68"/>
    </row>
    <row r="124" spans="1:12" ht="72.75" hidden="1" customHeight="1" thickBot="1">
      <c r="A124" s="3"/>
      <c r="B124" s="3"/>
      <c r="C124" s="2"/>
      <c r="G124" s="7"/>
      <c r="H124" s="2"/>
      <c r="I124" s="68"/>
      <c r="K124" s="68"/>
    </row>
    <row r="125" spans="1:12" ht="70.5" customHeight="1">
      <c r="A125" s="3"/>
      <c r="B125" s="3"/>
      <c r="C125" s="2"/>
      <c r="G125" s="7"/>
      <c r="H125" s="2"/>
      <c r="I125" s="69"/>
    </row>
    <row r="126" spans="1:12" ht="18.75" customHeight="1">
      <c r="A126" s="3"/>
      <c r="B126" s="3"/>
      <c r="C126" s="2"/>
      <c r="G126" s="7"/>
      <c r="H126" s="2"/>
    </row>
    <row r="127" spans="1:12" ht="93.75" customHeight="1">
      <c r="A127" s="3"/>
      <c r="B127" s="3"/>
      <c r="C127" s="2"/>
      <c r="G127" s="12"/>
      <c r="H127" s="2"/>
      <c r="J127" s="28"/>
      <c r="K127" s="28"/>
      <c r="L127" s="28"/>
    </row>
    <row r="128" spans="1:12" ht="23.25" customHeight="1">
      <c r="A128" s="3"/>
      <c r="B128" s="3"/>
      <c r="C128" s="2"/>
      <c r="G128" s="12"/>
      <c r="H128" s="2"/>
      <c r="J128" s="28"/>
      <c r="K128" s="28"/>
      <c r="L128" s="28"/>
    </row>
    <row r="129" spans="1:12" ht="18.75">
      <c r="A129" s="3"/>
      <c r="B129" s="3"/>
      <c r="C129" s="2"/>
      <c r="G129" s="5"/>
      <c r="H129" s="2"/>
      <c r="J129" s="28"/>
      <c r="K129" s="28"/>
      <c r="L129" s="28"/>
    </row>
    <row r="130" spans="1:12" ht="18.75">
      <c r="A130" s="3"/>
      <c r="B130" s="3"/>
      <c r="C130" s="2"/>
      <c r="G130" s="5"/>
      <c r="H130" s="2"/>
    </row>
    <row r="131" spans="1:12" ht="18.75">
      <c r="A131" s="3"/>
      <c r="B131" s="3"/>
      <c r="C131" s="2"/>
      <c r="G131" s="5"/>
      <c r="H131" s="2"/>
    </row>
    <row r="132" spans="1:12" ht="18.75">
      <c r="A132" s="3"/>
      <c r="B132" s="3"/>
      <c r="C132" s="2"/>
      <c r="G132" s="5"/>
      <c r="H132" s="2"/>
      <c r="I132" s="30"/>
      <c r="J132" s="30"/>
      <c r="K132" s="30"/>
    </row>
    <row r="133" spans="1:12" ht="18.75">
      <c r="A133" s="3"/>
      <c r="B133" s="3"/>
      <c r="C133" s="2"/>
      <c r="G133" s="5"/>
      <c r="H133" s="2"/>
    </row>
    <row r="134" spans="1:12" ht="18.75">
      <c r="A134" s="3"/>
      <c r="B134" s="3"/>
      <c r="C134" s="2"/>
      <c r="G134" s="5"/>
      <c r="H134" s="2"/>
    </row>
    <row r="135" spans="1:12" ht="18.75">
      <c r="A135" s="3"/>
      <c r="B135" s="3"/>
      <c r="C135" s="2"/>
      <c r="G135" s="5"/>
      <c r="H135" s="2"/>
    </row>
    <row r="136" spans="1:12" ht="18.75">
      <c r="A136" s="3"/>
      <c r="B136" s="3"/>
      <c r="C136" s="2"/>
      <c r="G136" s="5"/>
      <c r="H136" s="2"/>
    </row>
    <row r="137" spans="1:12" ht="18.75">
      <c r="A137" s="3"/>
      <c r="B137" s="3"/>
      <c r="C137" s="2"/>
      <c r="G137" s="5"/>
      <c r="H137" s="2"/>
    </row>
    <row r="138" spans="1:12" ht="18.75">
      <c r="A138" s="3"/>
      <c r="B138" s="3"/>
      <c r="C138" s="2"/>
      <c r="G138" s="5"/>
      <c r="H138" s="2"/>
    </row>
    <row r="139" spans="1:12" ht="18.75">
      <c r="A139" s="3"/>
      <c r="B139" s="3"/>
      <c r="C139" s="2"/>
      <c r="G139" s="5"/>
      <c r="H139" s="2"/>
    </row>
    <row r="140" spans="1:12" ht="18.75">
      <c r="A140" s="3"/>
      <c r="B140" s="3"/>
      <c r="C140" s="2"/>
      <c r="G140" s="5"/>
      <c r="H140" s="2"/>
    </row>
    <row r="141" spans="1:12">
      <c r="A141" s="3"/>
      <c r="B141" s="3"/>
      <c r="C141" s="2"/>
      <c r="H141" s="2"/>
    </row>
    <row r="142" spans="1:12">
      <c r="A142" s="3"/>
      <c r="B142" s="3"/>
      <c r="C142" s="2"/>
      <c r="H142" s="2"/>
    </row>
    <row r="143" spans="1:12">
      <c r="A143" s="3"/>
      <c r="B143" s="3"/>
      <c r="C143" s="2"/>
      <c r="H143" s="2"/>
    </row>
    <row r="144" spans="1:12">
      <c r="A144" s="3"/>
      <c r="B144" s="3"/>
      <c r="C144" s="2"/>
      <c r="H144" s="2"/>
    </row>
    <row r="145" spans="1:8">
      <c r="A145" s="3"/>
      <c r="B145" s="3"/>
      <c r="C145" s="2"/>
      <c r="H145" s="2"/>
    </row>
    <row r="146" spans="1:8">
      <c r="A146" s="3"/>
      <c r="B146" s="3"/>
      <c r="C146" s="2"/>
      <c r="H146" s="2"/>
    </row>
    <row r="147" spans="1:8">
      <c r="A147" s="3"/>
      <c r="B147" s="3"/>
      <c r="C147" s="2"/>
      <c r="H147" s="2"/>
    </row>
    <row r="148" spans="1:8">
      <c r="A148" s="3"/>
      <c r="B148" s="3"/>
      <c r="C148" s="2"/>
      <c r="H148" s="2"/>
    </row>
    <row r="149" spans="1:8">
      <c r="A149" s="3"/>
      <c r="B149" s="3"/>
      <c r="C149" s="2"/>
      <c r="H149" s="2"/>
    </row>
    <row r="150" spans="1:8">
      <c r="A150" s="3"/>
      <c r="B150" s="3"/>
      <c r="C150" s="2"/>
      <c r="H150" s="2"/>
    </row>
    <row r="151" spans="1:8">
      <c r="A151" s="3"/>
      <c r="B151" s="3"/>
      <c r="C151" s="2"/>
      <c r="H151" s="2"/>
    </row>
    <row r="152" spans="1:8">
      <c r="A152" s="3"/>
      <c r="B152" s="3"/>
      <c r="C152" s="2"/>
      <c r="H152" s="2"/>
    </row>
    <row r="153" spans="1:8">
      <c r="A153" s="3"/>
      <c r="B153" s="3"/>
      <c r="C153" s="2"/>
      <c r="H153" s="2"/>
    </row>
    <row r="154" spans="1:8">
      <c r="A154" s="3"/>
      <c r="B154" s="3"/>
      <c r="C154" s="2"/>
      <c r="H154" s="2"/>
    </row>
    <row r="155" spans="1:8">
      <c r="A155" s="3"/>
      <c r="B155" s="3"/>
      <c r="C155" s="2"/>
      <c r="H155" s="2"/>
    </row>
    <row r="156" spans="1:8">
      <c r="A156" s="3"/>
      <c r="B156" s="3"/>
      <c r="C156" s="2"/>
      <c r="H156" s="2"/>
    </row>
    <row r="157" spans="1:8">
      <c r="A157" s="3"/>
      <c r="B157" s="3"/>
      <c r="C157" s="2"/>
      <c r="H157" s="2"/>
    </row>
    <row r="158" spans="1:8">
      <c r="A158" s="3"/>
      <c r="B158" s="3"/>
      <c r="C158" s="2"/>
      <c r="H158" s="2"/>
    </row>
    <row r="159" spans="1:8">
      <c r="A159" s="3"/>
      <c r="B159" s="3"/>
      <c r="C159" s="2"/>
      <c r="H159" s="2"/>
    </row>
    <row r="160" spans="1:8">
      <c r="A160" s="3"/>
      <c r="B160" s="3"/>
      <c r="C160" s="2"/>
      <c r="H160" s="2"/>
    </row>
    <row r="161" spans="1:8">
      <c r="A161" s="3"/>
      <c r="B161" s="3"/>
      <c r="C161" s="2"/>
      <c r="H161" s="2"/>
    </row>
    <row r="162" spans="1:8">
      <c r="A162" s="3"/>
      <c r="B162" s="3"/>
      <c r="C162" s="2"/>
      <c r="H162" s="2"/>
    </row>
    <row r="163" spans="1:8">
      <c r="A163" s="3"/>
      <c r="B163" s="3"/>
      <c r="C163" s="2"/>
      <c r="H163" s="2"/>
    </row>
    <row r="164" spans="1:8">
      <c r="A164" s="3"/>
      <c r="B164" s="3"/>
      <c r="C164" s="2"/>
      <c r="H164" s="2"/>
    </row>
    <row r="165" spans="1:8">
      <c r="A165" s="3"/>
      <c r="B165" s="3"/>
      <c r="C165" s="2"/>
      <c r="H165" s="2"/>
    </row>
    <row r="166" spans="1:8">
      <c r="A166" s="3"/>
      <c r="B166" s="3"/>
      <c r="C166" s="2"/>
      <c r="H166" s="2"/>
    </row>
    <row r="167" spans="1:8">
      <c r="A167" s="3"/>
      <c r="B167" s="3"/>
      <c r="C167" s="2"/>
      <c r="H167" s="2"/>
    </row>
    <row r="168" spans="1:8">
      <c r="A168" s="3"/>
      <c r="B168" s="3"/>
      <c r="C168" s="2"/>
      <c r="H168" s="2"/>
    </row>
    <row r="169" spans="1:8">
      <c r="A169" s="3"/>
      <c r="B169" s="3"/>
      <c r="C169" s="2"/>
      <c r="H169" s="2"/>
    </row>
    <row r="170" spans="1:8">
      <c r="A170" s="3"/>
      <c r="B170" s="3"/>
      <c r="C170" s="2"/>
      <c r="H170" s="2"/>
    </row>
    <row r="171" spans="1:8">
      <c r="A171" s="3"/>
      <c r="B171" s="3"/>
      <c r="C171" s="2"/>
    </row>
    <row r="172" spans="1:8">
      <c r="A172" s="3"/>
      <c r="B172" s="3"/>
    </row>
    <row r="173" spans="1:8">
      <c r="A173" s="3"/>
      <c r="B173" s="3"/>
    </row>
    <row r="174" spans="1:8">
      <c r="A174" s="3"/>
      <c r="B174" s="3"/>
    </row>
    <row r="175" spans="1:8">
      <c r="A175" s="3"/>
      <c r="B175" s="3"/>
    </row>
    <row r="176" spans="1:8">
      <c r="A176" s="3"/>
      <c r="B176" s="3"/>
    </row>
    <row r="177" spans="1:2">
      <c r="A177" s="3"/>
      <c r="B177" s="3"/>
    </row>
    <row r="178" spans="1:2">
      <c r="A178" s="3"/>
      <c r="B178" s="3"/>
    </row>
    <row r="179" spans="1:2">
      <c r="A179" s="3"/>
      <c r="B179" s="3"/>
    </row>
    <row r="180" spans="1:2">
      <c r="A180" s="3"/>
      <c r="B180" s="3"/>
    </row>
    <row r="181" spans="1:2">
      <c r="A181" s="3"/>
      <c r="B181" s="3"/>
    </row>
    <row r="182" spans="1:2">
      <c r="A182" s="3"/>
      <c r="B182" s="3"/>
    </row>
    <row r="183" spans="1:2">
      <c r="A183" s="3"/>
      <c r="B183" s="3"/>
    </row>
    <row r="184" spans="1:2">
      <c r="A184" s="3"/>
      <c r="B184" s="3"/>
    </row>
    <row r="185" spans="1:2">
      <c r="A185" s="3"/>
      <c r="B185" s="3"/>
    </row>
    <row r="186" spans="1:2">
      <c r="A186" s="3"/>
      <c r="B186" s="3"/>
    </row>
    <row r="187" spans="1:2">
      <c r="A187" s="3"/>
      <c r="B187" s="3"/>
    </row>
    <row r="188" spans="1:2">
      <c r="A188" s="3"/>
      <c r="B188" s="3"/>
    </row>
    <row r="189" spans="1:2">
      <c r="A189" s="3"/>
      <c r="B189" s="3"/>
    </row>
    <row r="190" spans="1:2">
      <c r="A190" s="3"/>
      <c r="B190" s="3"/>
    </row>
    <row r="191" spans="1:2">
      <c r="A191" s="3"/>
      <c r="B191" s="3"/>
    </row>
    <row r="192" spans="1:2">
      <c r="A192" s="3"/>
      <c r="B192" s="3"/>
    </row>
    <row r="193" spans="1:2">
      <c r="A193" s="3"/>
      <c r="B193" s="3"/>
    </row>
    <row r="194" spans="1:2">
      <c r="A194" s="3"/>
      <c r="B194" s="3"/>
    </row>
    <row r="195" spans="1:2">
      <c r="A195" s="3"/>
      <c r="B195" s="3"/>
    </row>
    <row r="196" spans="1:2">
      <c r="A196" s="3"/>
      <c r="B196" s="3"/>
    </row>
    <row r="197" spans="1:2">
      <c r="A197" s="3"/>
      <c r="B197" s="3"/>
    </row>
    <row r="198" spans="1:2">
      <c r="A198" s="3"/>
      <c r="B198" s="3"/>
    </row>
    <row r="199" spans="1:2">
      <c r="A199" s="3"/>
      <c r="B199" s="3"/>
    </row>
    <row r="200" spans="1:2">
      <c r="A200" s="3"/>
      <c r="B200" s="3"/>
    </row>
    <row r="201" spans="1:2">
      <c r="A201" s="3"/>
      <c r="B201" s="3"/>
    </row>
    <row r="202" spans="1:2">
      <c r="A202" s="3"/>
      <c r="B202" s="3"/>
    </row>
    <row r="203" spans="1:2">
      <c r="A203" s="3"/>
      <c r="B203" s="3"/>
    </row>
    <row r="204" spans="1:2">
      <c r="A204" s="3"/>
      <c r="B204" s="3"/>
    </row>
    <row r="205" spans="1:2">
      <c r="A205" s="3"/>
      <c r="B205" s="3"/>
    </row>
    <row r="206" spans="1:2">
      <c r="A206" s="3"/>
      <c r="B206" s="3"/>
    </row>
    <row r="207" spans="1:2">
      <c r="A207" s="3"/>
      <c r="B207" s="3"/>
    </row>
    <row r="208" spans="1:2">
      <c r="A208" s="3"/>
      <c r="B208" s="3"/>
    </row>
  </sheetData>
  <mergeCells count="8">
    <mergeCell ref="A94:C94"/>
    <mergeCell ref="A4:F4"/>
    <mergeCell ref="C7:C8"/>
    <mergeCell ref="D7:D8"/>
    <mergeCell ref="E7:E8"/>
    <mergeCell ref="F7:F8"/>
    <mergeCell ref="A7:A8"/>
    <mergeCell ref="B7:B8"/>
  </mergeCells>
  <phoneticPr fontId="0" type="noConversion"/>
  <pageMargins left="0.62992125984251968" right="0.39370078740157483" top="0.78740157480314965" bottom="0.62992125984251968" header="0.51181102362204722" footer="0.27559055118110237"/>
  <pageSetup paperSize="9" scale="69" orientation="portrait" r:id="rId1"/>
  <headerFooter differentFirst="1" alignWithMargins="0">
    <oddHeader xml:space="preserve">&amp;C&amp;"Times New Roman,курсив"&amp;14&amp;P&amp;R&amp;"Times New Roman,курсив"&amp;16Продовження додатка  </oddHeader>
  </headerFooter>
  <rowBreaks count="1" manualBreakCount="1">
    <brk id="9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додаток</vt:lpstr>
      <vt:lpstr>додаток!Заголовки_для_печати</vt:lpstr>
      <vt:lpstr>додаток!Область_печати</vt:lpstr>
    </vt:vector>
  </TitlesOfParts>
  <Company>OEM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org301</cp:lastModifiedBy>
  <cp:lastPrinted>2017-12-09T12:54:18Z</cp:lastPrinted>
  <dcterms:created xsi:type="dcterms:W3CDTF">2005-04-08T06:14:05Z</dcterms:created>
  <dcterms:modified xsi:type="dcterms:W3CDTF">2017-12-14T11:27:00Z</dcterms:modified>
</cp:coreProperties>
</file>