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80" windowWidth="11340" windowHeight="47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додаток!$A$1:$F$130</definedName>
  </definedNames>
  <calcPr calcId="124519"/>
</workbook>
</file>

<file path=xl/calcChain.xml><?xml version="1.0" encoding="utf-8"?>
<calcChain xmlns="http://schemas.openxmlformats.org/spreadsheetml/2006/main">
  <c r="E125" i="4"/>
  <c r="E128" l="1"/>
  <c r="D82" l="1"/>
  <c r="F77" l="1"/>
  <c r="E114" l="1"/>
  <c r="E115"/>
  <c r="F117"/>
  <c r="E116"/>
  <c r="F116" s="1"/>
  <c r="E95"/>
  <c r="F99"/>
  <c r="F96"/>
  <c r="E68" l="1"/>
  <c r="F72"/>
  <c r="F71"/>
  <c r="D10"/>
  <c r="D65"/>
  <c r="D79" l="1"/>
  <c r="F79" s="1"/>
  <c r="D69"/>
  <c r="D67"/>
  <c r="F68"/>
  <c r="F80"/>
  <c r="E78"/>
  <c r="E67" s="1"/>
  <c r="F76"/>
  <c r="F75"/>
  <c r="F74"/>
  <c r="F73"/>
  <c r="F70"/>
  <c r="F69"/>
  <c r="D78" l="1"/>
  <c r="F78" s="1"/>
  <c r="E66" l="1"/>
  <c r="D66"/>
  <c r="F66" l="1"/>
  <c r="F67"/>
  <c r="E124" l="1"/>
  <c r="D128"/>
  <c r="D125"/>
  <c r="D115"/>
  <c r="D114"/>
  <c r="D101"/>
  <c r="D95"/>
  <c r="D89"/>
  <c r="D105"/>
  <c r="D104"/>
  <c r="E103"/>
  <c r="E102" s="1"/>
  <c r="D102" l="1"/>
  <c r="D100"/>
  <c r="D118"/>
  <c r="D113"/>
  <c r="D98"/>
  <c r="D97"/>
  <c r="D94"/>
  <c r="D112"/>
  <c r="D111"/>
  <c r="D110"/>
  <c r="D109"/>
  <c r="D108"/>
  <c r="D107"/>
  <c r="D93"/>
  <c r="D92"/>
  <c r="F88"/>
  <c r="F87" l="1"/>
  <c r="F86"/>
  <c r="E83"/>
  <c r="E82" s="1"/>
  <c r="F85"/>
  <c r="D83"/>
  <c r="F84"/>
  <c r="F83"/>
  <c r="F89"/>
  <c r="F90"/>
  <c r="E81"/>
  <c r="F82" l="1"/>
  <c r="D81"/>
  <c r="F81" s="1"/>
  <c r="E108"/>
  <c r="F110"/>
  <c r="E109"/>
  <c r="F109" s="1"/>
  <c r="E121"/>
  <c r="E120" s="1"/>
  <c r="E118"/>
  <c r="F102"/>
  <c r="E92"/>
  <c r="E94"/>
  <c r="E65" s="1"/>
  <c r="F93" l="1"/>
  <c r="F92"/>
  <c r="F91" s="1"/>
  <c r="E91"/>
  <c r="D91"/>
  <c r="D64"/>
  <c r="F64" s="1"/>
  <c r="E63"/>
  <c r="D63"/>
  <c r="E62"/>
  <c r="D62"/>
  <c r="E61"/>
  <c r="D61"/>
  <c r="D60"/>
  <c r="F60" s="1"/>
  <c r="E59"/>
  <c r="E58" s="1"/>
  <c r="F57"/>
  <c r="F56"/>
  <c r="E55"/>
  <c r="F55" s="1"/>
  <c r="F54"/>
  <c r="E53"/>
  <c r="D53"/>
  <c r="F52"/>
  <c r="D51"/>
  <c r="F51" s="1"/>
  <c r="F50"/>
  <c r="E49"/>
  <c r="D47"/>
  <c r="F47" s="1"/>
  <c r="D46"/>
  <c r="F46" s="1"/>
  <c r="F45"/>
  <c r="E44"/>
  <c r="D43"/>
  <c r="F43" s="1"/>
  <c r="D42"/>
  <c r="F42" s="1"/>
  <c r="E41"/>
  <c r="D38"/>
  <c r="F38" s="1"/>
  <c r="D37"/>
  <c r="F37" s="1"/>
  <c r="E36"/>
  <c r="F35"/>
  <c r="F34"/>
  <c r="F33"/>
  <c r="F32"/>
  <c r="F31"/>
  <c r="F30"/>
  <c r="E29"/>
  <c r="D29"/>
  <c r="F27"/>
  <c r="F26"/>
  <c r="E25"/>
  <c r="D25"/>
  <c r="F24"/>
  <c r="E23"/>
  <c r="D23"/>
  <c r="F21"/>
  <c r="E20"/>
  <c r="D20"/>
  <c r="E19"/>
  <c r="D18"/>
  <c r="F18" s="1"/>
  <c r="E17"/>
  <c r="D17"/>
  <c r="D16"/>
  <c r="F16" s="1"/>
  <c r="D15"/>
  <c r="F15" s="1"/>
  <c r="D14"/>
  <c r="F14" s="1"/>
  <c r="E13"/>
  <c r="F13" s="1"/>
  <c r="F94"/>
  <c r="F95"/>
  <c r="F97"/>
  <c r="F98"/>
  <c r="E22" l="1"/>
  <c r="F22" s="1"/>
  <c r="F17"/>
  <c r="E28"/>
  <c r="E48"/>
  <c r="F25"/>
  <c r="E40"/>
  <c r="E39" s="1"/>
  <c r="F39" s="1"/>
  <c r="E12"/>
  <c r="F20"/>
  <c r="F23"/>
  <c r="F29"/>
  <c r="D44"/>
  <c r="F44" s="1"/>
  <c r="D49"/>
  <c r="F53"/>
  <c r="F61"/>
  <c r="F62"/>
  <c r="F63"/>
  <c r="D19"/>
  <c r="F19" s="1"/>
  <c r="D36"/>
  <c r="F36" s="1"/>
  <c r="D41"/>
  <c r="D59"/>
  <c r="F49" l="1"/>
  <c r="D48"/>
  <c r="F48" s="1"/>
  <c r="F12"/>
  <c r="E11"/>
  <c r="D40"/>
  <c r="F40" s="1"/>
  <c r="F41"/>
  <c r="D28"/>
  <c r="F28" s="1"/>
  <c r="D58"/>
  <c r="F58" s="1"/>
  <c r="F59"/>
  <c r="F11" l="1"/>
  <c r="E10"/>
  <c r="F10" s="1"/>
  <c r="D106" l="1"/>
  <c r="F108"/>
  <c r="E111"/>
  <c r="F112"/>
  <c r="F111" l="1"/>
  <c r="E107"/>
  <c r="F107" s="1"/>
  <c r="F106" s="1"/>
  <c r="E106" l="1"/>
  <c r="F118"/>
  <c r="F119" l="1"/>
  <c r="E105" l="1"/>
  <c r="F121" l="1"/>
  <c r="F120" l="1"/>
  <c r="F115"/>
  <c r="E113" l="1"/>
  <c r="E104" s="1"/>
  <c r="F114"/>
  <c r="F113" s="1"/>
  <c r="F103"/>
  <c r="E101"/>
  <c r="F101" s="1"/>
  <c r="E100" l="1"/>
  <c r="F65" l="1"/>
  <c r="F100"/>
  <c r="D123" l="1"/>
  <c r="D126"/>
  <c r="F127"/>
  <c r="F124"/>
  <c r="F128"/>
  <c r="E126"/>
  <c r="F126" l="1"/>
  <c r="D122"/>
  <c r="F105" l="1"/>
  <c r="F125" l="1"/>
  <c r="E123"/>
  <c r="F123" l="1"/>
  <c r="F104" l="1"/>
  <c r="E122"/>
  <c r="F122" l="1"/>
</calcChain>
</file>

<file path=xl/sharedStrings.xml><?xml version="1.0" encoding="utf-8"?>
<sst xmlns="http://schemas.openxmlformats.org/spreadsheetml/2006/main" count="197" uniqueCount="165">
  <si>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</si>
  <si>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</si>
  <si>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</si>
  <si>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</si>
  <si>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</si>
  <si>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</si>
  <si>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</si>
  <si>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</si>
  <si>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</si>
  <si>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</si>
  <si>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</si>
  <si>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</si>
  <si>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 xml:space="preserve">Проект унесення змін до показників міського бюджету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</si>
  <si>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</si>
  <si>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</si>
  <si>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</si>
  <si>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</si>
  <si>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</si>
  <si>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</si>
  <si>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</si>
  <si>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             Додаток </t>
  </si>
  <si>
    <t xml:space="preserve">з них комунальні послуги та енергоносії </t>
  </si>
  <si>
    <t>Управління культури виконкому Криворізької міської ради</t>
  </si>
  <si>
    <t>Палаци і будинки культури, клуби та інші заклади клубного типу</t>
  </si>
  <si>
    <t>2400000</t>
  </si>
  <si>
    <t>2410000</t>
  </si>
  <si>
    <t>2414090</t>
  </si>
  <si>
    <t>4090</t>
  </si>
  <si>
    <t>Фінансове управління виконкому Криворізької міської ради</t>
  </si>
  <si>
    <t>7610000</t>
  </si>
  <si>
    <t>7600000</t>
  </si>
  <si>
    <t>4000000</t>
  </si>
  <si>
    <t>4010000</t>
  </si>
  <si>
    <t xml:space="preserve">Затверджено на 2017 рік </t>
  </si>
  <si>
    <t>Керуюча справами виконкому</t>
  </si>
  <si>
    <t>Доходи загального фонду разом: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</si>
  <si>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</si>
  <si>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</si>
  <si>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</si>
  <si>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</si>
  <si>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</si>
  <si>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 заробітна плата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</si>
  <si>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</si>
  <si>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</si>
  <si>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r>
      <t>13000000</t>
    </r>
    <r>
      <rPr>
        <b/>
        <sz val="14"/>
        <color indexed="8"/>
        <rFont val="Times New Roman"/>
        <family val="1"/>
        <charset val="204"/>
      </rPr>
      <t> </t>
    </r>
  </si>
  <si>
    <t>Рентна плата  та плата за використання інших природних ресурсів</t>
  </si>
  <si>
    <r>
      <t>13010000</t>
    </r>
    <r>
      <rPr>
        <sz val="12"/>
        <rFont val="Times New Roman"/>
        <family val="1"/>
        <charset val="204"/>
      </rPr>
      <t> </t>
    </r>
  </si>
  <si>
    <r>
      <t>Рентна плата за спеціальне використання лісових ресурсів</t>
    </r>
    <r>
      <rPr>
        <sz val="12"/>
        <rFont val="Times New Roman"/>
        <family val="1"/>
        <charset val="204"/>
      </rPr>
      <t> </t>
    </r>
  </si>
  <si>
    <t>Рентна плата за спеціальне використання лісових ресурсів 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</si>
  <si>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</si>
  <si>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 </t>
  </si>
  <si>
    <t>Пальне</t>
  </si>
  <si>
    <r>
      <t>14030000</t>
    </r>
    <r>
      <rPr>
        <sz val="14"/>
        <rFont val="Times New Roman"/>
        <family val="1"/>
        <charset val="204"/>
      </rPr>
      <t> </t>
    </r>
  </si>
  <si>
    <t>Акцизний податок з ввезених на митну територію України підакцизних товарів (продукції)</t>
  </si>
  <si>
    <t>Акцизний податок з реалізації суб’єктами господарювання  роздрібної торгівлі підакцизних товарів</t>
  </si>
  <si>
    <t>Місцеві податки</t>
  </si>
  <si>
    <t>Податок на  майно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</si>
  <si>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</si>
  <si>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</si>
  <si>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</si>
  <si>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</si>
  <si>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</si>
  <si>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</si>
  <si>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</si>
  <si>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</si>
  <si>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</si>
  <si>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Неподаткові надходження</t>
  </si>
  <si>
    <t xml:space="preserve">Доходи від власності та підприємницької діяльності 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</si>
  <si>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</si>
  <si>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</si>
  <si>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</si>
  <si>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</si>
  <si>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</si>
  <si>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</si>
  <si>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</si>
  <si>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</si>
  <si>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</si>
  <si>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22012500 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</si>
  <si>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</si>
  <si>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</si>
  <si>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</si>
  <si>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</si>
  <si>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</si>
  <si>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не віднесене до інших категорій</t>
  </si>
  <si>
    <t>22090400</t>
  </si>
  <si>
    <t>Державне мито, пов'язане з видачею та оформленням закордонних паспортів (посвідок) та паспортів громадян України </t>
  </si>
  <si>
    <t>Інші неподаткові надходження</t>
  </si>
  <si>
    <t>Інші надходження</t>
  </si>
  <si>
    <t>Доходи від операцій з капіталом</t>
  </si>
  <si>
    <t xml:space="preserve">Надходження від продажу основного капіталу 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</si>
  <si>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</si>
  <si>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 </t>
  </si>
  <si>
    <t>2414020</t>
  </si>
  <si>
    <t>4020</t>
  </si>
  <si>
    <t>Театри</t>
  </si>
  <si>
    <t>4016130</t>
  </si>
  <si>
    <t>6130</t>
  </si>
  <si>
    <t>7500</t>
  </si>
  <si>
    <t>4017500</t>
  </si>
  <si>
    <t>4017470</t>
  </si>
  <si>
    <t>7470</t>
  </si>
  <si>
    <t>1500000</t>
  </si>
  <si>
    <t>1510000</t>
  </si>
  <si>
    <t>Департамент соціальної політики  виконкому Криворізької міської ради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</si>
  <si>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</si>
  <si>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1513030</t>
  </si>
  <si>
    <t>3030</t>
  </si>
  <si>
    <t>Надання пільг окремим категоріям громадян з оплати послуг зв'язку</t>
  </si>
  <si>
    <t>1513034</t>
  </si>
  <si>
    <t>3034</t>
  </si>
  <si>
    <t>1513037</t>
  </si>
  <si>
    <t>3037</t>
  </si>
  <si>
    <t>Компенсаційні виплати за пільговий проїзд окремих категорій громадян на залізничному транспорті</t>
  </si>
  <si>
    <t>1513190</t>
  </si>
  <si>
    <t>3190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</si>
  <si>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</si>
  <si>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1513300</t>
  </si>
  <si>
    <t>3300</t>
  </si>
  <si>
    <t>Інші установи та заклади</t>
  </si>
  <si>
    <t>1513400</t>
  </si>
  <si>
    <t>3400</t>
  </si>
  <si>
    <t>1518600</t>
  </si>
  <si>
    <t>8600</t>
  </si>
  <si>
    <t>Інші видатки на соціальний захист населення</t>
  </si>
  <si>
    <t>Інші видатки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</si>
  <si>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</si>
  <si>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Інші заходи, пов'язані з економічною діяльністю</t>
  </si>
  <si>
    <t>Внески до статутного капіталу суб’єктів господарювання</t>
  </si>
  <si>
    <t>Інші додаткові дотації</t>
  </si>
  <si>
    <t>8700</t>
  </si>
  <si>
    <t>у тому числі за бюджетом Інгулецької районної у місті ради</t>
  </si>
  <si>
    <t xml:space="preserve">                               Т.Мала</t>
  </si>
  <si>
    <t>1000000</t>
  </si>
  <si>
    <t>Управління освіти і науки виконкому Криворізької міської ради</t>
  </si>
  <si>
    <t>1010000</t>
  </si>
  <si>
    <t>з них оплата праці</t>
  </si>
  <si>
    <t>1011010</t>
  </si>
  <si>
    <t>1010</t>
  </si>
  <si>
    <t>Дошкільна освіта</t>
  </si>
  <si>
    <t>1011090</t>
  </si>
  <si>
    <t>1090</t>
  </si>
  <si>
    <t>Надання позашкільної освіти позашкільними закладами освіти, заходи із позашкільної роботи з дітьми</t>
  </si>
  <si>
    <t>1011170</t>
  </si>
  <si>
    <t>1170</t>
  </si>
  <si>
    <t xml:space="preserve">Методичне забезпечення діяльності навчальних закладів та інші заходи в галузі освіти 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</si>
  <si>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</si>
  <si>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</si>
  <si>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</si>
  <si>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</si>
  <si>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 xml:space="preserve"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 </t>
  </si>
  <si>
    <t>1011070</t>
  </si>
  <si>
    <t>1070</t>
  </si>
  <si>
    <t>4016051</t>
  </si>
  <si>
    <t>6051</t>
  </si>
  <si>
    <t xml:space="preserve">Забезпечення функціонування теплових мереж </t>
  </si>
  <si>
    <t>4016021</t>
  </si>
  <si>
    <t>6021</t>
  </si>
  <si>
    <t xml:space="preserve">Капітальний ремонт житлового фонду </t>
  </si>
  <si>
    <t>1011190</t>
  </si>
  <si>
    <t>1190</t>
  </si>
  <si>
    <t xml:space="preserve">Централізоване ведення бухгалтерського обліку </t>
  </si>
  <si>
    <t>4016800</t>
  </si>
  <si>
    <t>6800</t>
  </si>
  <si>
    <t>Інші заходи у сфері автомобільного транспорту</t>
  </si>
  <si>
    <t xml:space="preserve">             10.11.2017 №464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</si>
</sst>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4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left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0" fontId="2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4"/>
  <sheetViews>
    <sheetView tabSelected="1" zoomScale="85" zoomScaleNormal="85" zoomScaleSheetLayoutView="89" workbookViewId="0">
      <selection activeCell="D7" sqref="D7:D8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21.42578125" customWidth="1"/>
    <col min="7" max="7" width="16.8554687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7" customHeight="1">
      <c r="A1" s="5"/>
      <c r="B1" s="5"/>
      <c r="C1" s="5"/>
      <c r="D1" s="51" t="s">
        <v>20</v>
      </c>
      <c r="E1" s="50"/>
      <c r="F1" s="31"/>
      <c r="G1" s="18"/>
    </row>
    <row r="2" spans="1:8" ht="24" customHeight="1">
      <c r="A2" s="5"/>
      <c r="B2" s="5"/>
      <c r="C2" s="5"/>
      <c r="D2" s="51" t="s">
        <v>17</v>
      </c>
      <c r="E2" s="33"/>
      <c r="F2" s="32"/>
      <c r="G2" s="19"/>
    </row>
    <row r="3" spans="1:8" ht="22.9" customHeight="1">
      <c r="A3" s="5"/>
      <c r="B3" s="5"/>
      <c r="C3" s="5"/>
      <c r="D3" s="51" t="s">
        <v>164</v>
      </c>
      <c r="E3" s="18"/>
      <c r="F3" s="19"/>
      <c r="G3" s="19"/>
    </row>
    <row r="4" spans="1:8" ht="26.25" customHeight="1">
      <c r="A4" s="111" t="s">
        <v>12</v>
      </c>
      <c r="B4" s="111"/>
      <c r="C4" s="112"/>
      <c r="D4" s="112"/>
      <c r="E4" s="112"/>
      <c r="F4" s="112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113.25" customHeight="1">
      <c r="A7" s="115" t="s">
        <v>16</v>
      </c>
      <c r="B7" s="115" t="s">
        <v>19</v>
      </c>
      <c r="C7" s="113" t="s">
        <v>1</v>
      </c>
      <c r="D7" s="113" t="s">
        <v>33</v>
      </c>
      <c r="E7" s="113" t="s">
        <v>3</v>
      </c>
      <c r="F7" s="113" t="s">
        <v>13</v>
      </c>
      <c r="G7" s="29"/>
    </row>
    <row r="8" spans="1:8" ht="1.9" customHeight="1" thickBot="1">
      <c r="A8" s="116" t="s">
        <v>2</v>
      </c>
      <c r="B8" s="116"/>
      <c r="C8" s="114"/>
      <c r="D8" s="114"/>
      <c r="E8" s="114"/>
      <c r="F8" s="114"/>
      <c r="G8" s="29"/>
    </row>
    <row r="9" spans="1:8" ht="18.75" customHeight="1" thickBot="1">
      <c r="A9" s="80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29"/>
    </row>
    <row r="10" spans="1:8" ht="27" customHeight="1" thickBot="1">
      <c r="A10" s="11"/>
      <c r="B10" s="92"/>
      <c r="C10" s="93" t="s">
        <v>35</v>
      </c>
      <c r="D10" s="48">
        <f>5946787667.59+225000+587700+92900</f>
        <v>5947693267.5900002</v>
      </c>
      <c r="E10" s="48">
        <f>+E11+E39+E61</f>
        <v>0</v>
      </c>
      <c r="F10" s="48">
        <f>D10+E10</f>
        <v>5947693267.5900002</v>
      </c>
      <c r="G10" s="29"/>
    </row>
    <row r="11" spans="1:8" ht="27.6" customHeight="1">
      <c r="A11" s="95"/>
      <c r="B11" s="96">
        <v>10000000</v>
      </c>
      <c r="C11" s="97" t="s">
        <v>36</v>
      </c>
      <c r="D11" s="98">
        <v>3036164033</v>
      </c>
      <c r="E11" s="99">
        <f>+E12+E19+E22+E28</f>
        <v>-13569300</v>
      </c>
      <c r="F11" s="98">
        <f t="shared" ref="F11" si="0">D11+E11</f>
        <v>3022594733</v>
      </c>
      <c r="G11" s="29"/>
    </row>
    <row r="12" spans="1:8" ht="54.6" customHeight="1">
      <c r="A12" s="63"/>
      <c r="B12" s="63">
        <v>11000000</v>
      </c>
      <c r="C12" s="88" t="s">
        <v>37</v>
      </c>
      <c r="D12" s="44">
        <v>1840036503</v>
      </c>
      <c r="E12" s="90">
        <f>+E13+E17</f>
        <v>35902800</v>
      </c>
      <c r="F12" s="44">
        <f>D12+E12</f>
        <v>1875939303</v>
      </c>
      <c r="G12" s="29"/>
    </row>
    <row r="13" spans="1:8" ht="40.15" customHeight="1">
      <c r="A13" s="75"/>
      <c r="B13" s="75">
        <v>11010000</v>
      </c>
      <c r="C13" s="86" t="s">
        <v>38</v>
      </c>
      <c r="D13" s="44">
        <v>1835555503</v>
      </c>
      <c r="E13" s="90">
        <f>+E14+E15+E16</f>
        <v>31700000</v>
      </c>
      <c r="F13" s="44">
        <f t="shared" ref="F13:F64" si="1">D13+E13</f>
        <v>1867255503</v>
      </c>
      <c r="G13" s="29"/>
    </row>
    <row r="14" spans="1:8" ht="74.45" customHeight="1">
      <c r="A14" s="75"/>
      <c r="B14" s="75">
        <v>11010100</v>
      </c>
      <c r="C14" s="86" t="s">
        <v>39</v>
      </c>
      <c r="D14" s="65">
        <f>1552140000+32690503+357000+350000+3400000+3000000+14400000+6750000+120258000</f>
        <v>1733345503</v>
      </c>
      <c r="E14" s="91">
        <v>31000000</v>
      </c>
      <c r="F14" s="65">
        <f t="shared" si="1"/>
        <v>1764345503</v>
      </c>
      <c r="G14" s="29"/>
    </row>
    <row r="15" spans="1:8" ht="126" customHeight="1">
      <c r="A15" s="75"/>
      <c r="B15" s="75">
        <v>11010200</v>
      </c>
      <c r="C15" s="86" t="s">
        <v>40</v>
      </c>
      <c r="D15" s="65">
        <f>72800000-10000000</f>
        <v>62800000</v>
      </c>
      <c r="E15" s="91">
        <v>-4100000</v>
      </c>
      <c r="F15" s="65">
        <f t="shared" si="1"/>
        <v>58700000</v>
      </c>
      <c r="G15" s="29"/>
    </row>
    <row r="16" spans="1:8" ht="80.45" customHeight="1">
      <c r="A16" s="75"/>
      <c r="B16" s="75">
        <v>11010400</v>
      </c>
      <c r="C16" s="86" t="s">
        <v>41</v>
      </c>
      <c r="D16" s="65">
        <f>17400000+1700000+2200000</f>
        <v>21300000</v>
      </c>
      <c r="E16" s="91">
        <v>4800000</v>
      </c>
      <c r="F16" s="65">
        <f t="shared" si="1"/>
        <v>26100000</v>
      </c>
      <c r="G16" s="29"/>
    </row>
    <row r="17" spans="1:7" ht="27" customHeight="1">
      <c r="A17" s="75"/>
      <c r="B17" s="75">
        <v>11020000</v>
      </c>
      <c r="C17" s="86" t="s">
        <v>42</v>
      </c>
      <c r="D17" s="65">
        <f>900000+3581000</f>
        <v>4481000</v>
      </c>
      <c r="E17" s="91">
        <f>+E18</f>
        <v>4202800</v>
      </c>
      <c r="F17" s="65">
        <f t="shared" si="1"/>
        <v>8683800</v>
      </c>
      <c r="G17" s="29"/>
    </row>
    <row r="18" spans="1:7" ht="49.9" customHeight="1">
      <c r="A18" s="75"/>
      <c r="B18" s="75">
        <v>11020200</v>
      </c>
      <c r="C18" s="86" t="s">
        <v>43</v>
      </c>
      <c r="D18" s="65">
        <f>900000+3581000</f>
        <v>4481000</v>
      </c>
      <c r="E18" s="91">
        <v>4202800</v>
      </c>
      <c r="F18" s="65">
        <f t="shared" si="1"/>
        <v>8683800</v>
      </c>
      <c r="G18" s="29"/>
    </row>
    <row r="19" spans="1:7" ht="56.45" customHeight="1">
      <c r="A19" s="63"/>
      <c r="B19" s="63" t="s">
        <v>44</v>
      </c>
      <c r="C19" s="88" t="s">
        <v>45</v>
      </c>
      <c r="D19" s="44">
        <f>+D20</f>
        <v>18000</v>
      </c>
      <c r="E19" s="90">
        <f>+E20</f>
        <v>-7200</v>
      </c>
      <c r="F19" s="44">
        <f t="shared" si="1"/>
        <v>10800</v>
      </c>
      <c r="G19" s="29"/>
    </row>
    <row r="20" spans="1:7" ht="42" customHeight="1">
      <c r="A20" s="75"/>
      <c r="B20" s="75" t="s">
        <v>46</v>
      </c>
      <c r="C20" s="86" t="s">
        <v>47</v>
      </c>
      <c r="D20" s="65">
        <f>+D21</f>
        <v>18000</v>
      </c>
      <c r="E20" s="91">
        <f>+E21</f>
        <v>-7200</v>
      </c>
      <c r="F20" s="65">
        <f t="shared" si="1"/>
        <v>10800</v>
      </c>
      <c r="G20" s="29"/>
    </row>
    <row r="21" spans="1:7" ht="124.9" customHeight="1">
      <c r="A21" s="75"/>
      <c r="B21" s="75">
        <v>13010200</v>
      </c>
      <c r="C21" s="86" t="s">
        <v>48</v>
      </c>
      <c r="D21" s="65">
        <v>18000</v>
      </c>
      <c r="E21" s="91">
        <v>-7200</v>
      </c>
      <c r="F21" s="65">
        <f t="shared" si="1"/>
        <v>10800</v>
      </c>
      <c r="G21" s="29"/>
    </row>
    <row r="22" spans="1:7" ht="40.15" customHeight="1">
      <c r="A22" s="75"/>
      <c r="B22" s="63">
        <v>14000000</v>
      </c>
      <c r="C22" s="88" t="s">
        <v>49</v>
      </c>
      <c r="D22" s="44">
        <v>228687030</v>
      </c>
      <c r="E22" s="90">
        <f>+E23+E25+E27</f>
        <v>-18260000</v>
      </c>
      <c r="F22" s="44">
        <f t="shared" si="1"/>
        <v>210427030</v>
      </c>
      <c r="G22" s="29"/>
    </row>
    <row r="23" spans="1:7" ht="54" customHeight="1">
      <c r="A23" s="75"/>
      <c r="B23" s="75">
        <v>14020000</v>
      </c>
      <c r="C23" s="86" t="s">
        <v>50</v>
      </c>
      <c r="D23" s="65">
        <f>D24</f>
        <v>20508430</v>
      </c>
      <c r="E23" s="91">
        <f>+E24</f>
        <v>-2818000</v>
      </c>
      <c r="F23" s="65">
        <f t="shared" si="1"/>
        <v>17690430</v>
      </c>
      <c r="G23" s="29"/>
    </row>
    <row r="24" spans="1:7" ht="22.9" customHeight="1">
      <c r="A24" s="75"/>
      <c r="B24" s="75">
        <v>14021900</v>
      </c>
      <c r="C24" s="86" t="s">
        <v>51</v>
      </c>
      <c r="D24" s="65">
        <v>20508430</v>
      </c>
      <c r="E24" s="91">
        <v>-2818000</v>
      </c>
      <c r="F24" s="65">
        <f t="shared" si="1"/>
        <v>17690430</v>
      </c>
      <c r="G24" s="29"/>
    </row>
    <row r="25" spans="1:7" ht="56.25">
      <c r="A25" s="75"/>
      <c r="B25" s="75" t="s">
        <v>52</v>
      </c>
      <c r="C25" s="86" t="s">
        <v>53</v>
      </c>
      <c r="D25" s="65">
        <f>+D26</f>
        <v>78878600</v>
      </c>
      <c r="E25" s="91">
        <f>+E26</f>
        <v>-11522000</v>
      </c>
      <c r="F25" s="65">
        <f t="shared" si="1"/>
        <v>67356600</v>
      </c>
      <c r="G25" s="29"/>
    </row>
    <row r="26" spans="1:7" ht="18.75" customHeight="1">
      <c r="A26" s="75"/>
      <c r="B26" s="75">
        <v>14031900</v>
      </c>
      <c r="C26" s="86" t="s">
        <v>51</v>
      </c>
      <c r="D26" s="65">
        <v>78878600</v>
      </c>
      <c r="E26" s="91">
        <v>-11522000</v>
      </c>
      <c r="F26" s="65">
        <f t="shared" si="1"/>
        <v>67356600</v>
      </c>
      <c r="G26" s="29"/>
    </row>
    <row r="27" spans="1:7" ht="70.900000000000006" customHeight="1">
      <c r="A27" s="75"/>
      <c r="B27" s="75">
        <v>14040000</v>
      </c>
      <c r="C27" s="86" t="s">
        <v>54</v>
      </c>
      <c r="D27" s="65">
        <v>129300000</v>
      </c>
      <c r="E27" s="91">
        <v>-3920000</v>
      </c>
      <c r="F27" s="65">
        <f t="shared" si="1"/>
        <v>125380000</v>
      </c>
      <c r="G27" s="29"/>
    </row>
    <row r="28" spans="1:7" ht="24" customHeight="1">
      <c r="A28" s="75"/>
      <c r="B28" s="63">
        <v>18000000</v>
      </c>
      <c r="C28" s="88" t="s">
        <v>55</v>
      </c>
      <c r="D28" s="44">
        <f>D29+D36</f>
        <v>967422500</v>
      </c>
      <c r="E28" s="90">
        <f>+E29+E36</f>
        <v>-31204900</v>
      </c>
      <c r="F28" s="44">
        <f t="shared" si="1"/>
        <v>936217600</v>
      </c>
      <c r="G28" s="29"/>
    </row>
    <row r="29" spans="1:7" ht="18.75" customHeight="1">
      <c r="A29" s="75"/>
      <c r="B29" s="86">
        <v>18010000</v>
      </c>
      <c r="C29" s="89" t="s">
        <v>56</v>
      </c>
      <c r="D29" s="65">
        <f>+D30+D31+D32+D33+D34+D35</f>
        <v>910601900</v>
      </c>
      <c r="E29" s="91">
        <f>+E30+E31+E32+E33+E34+E35</f>
        <v>-50254900</v>
      </c>
      <c r="F29" s="65">
        <f t="shared" si="1"/>
        <v>860347000</v>
      </c>
      <c r="G29" s="29"/>
    </row>
    <row r="30" spans="1:7" ht="26.45" customHeight="1">
      <c r="A30" s="75"/>
      <c r="B30" s="86">
        <v>18010500</v>
      </c>
      <c r="C30" s="86" t="s">
        <v>57</v>
      </c>
      <c r="D30" s="65">
        <v>197836700</v>
      </c>
      <c r="E30" s="91">
        <v>-17406100</v>
      </c>
      <c r="F30" s="65">
        <f t="shared" si="1"/>
        <v>180430600</v>
      </c>
      <c r="G30" s="29"/>
    </row>
    <row r="31" spans="1:7" ht="18.75" customHeight="1">
      <c r="A31" s="75"/>
      <c r="B31" s="86">
        <v>18010600</v>
      </c>
      <c r="C31" s="86" t="s">
        <v>58</v>
      </c>
      <c r="D31" s="65">
        <v>668058000</v>
      </c>
      <c r="E31" s="91">
        <v>-29692580</v>
      </c>
      <c r="F31" s="65">
        <f t="shared" si="1"/>
        <v>638365420</v>
      </c>
      <c r="G31" s="29"/>
    </row>
    <row r="32" spans="1:7" ht="18.75" customHeight="1">
      <c r="A32" s="75"/>
      <c r="B32" s="86">
        <v>18010700</v>
      </c>
      <c r="C32" s="86" t="s">
        <v>59</v>
      </c>
      <c r="D32" s="65">
        <v>11089200</v>
      </c>
      <c r="E32" s="91">
        <v>-1581809</v>
      </c>
      <c r="F32" s="65">
        <f t="shared" si="1"/>
        <v>9507391</v>
      </c>
      <c r="G32" s="29"/>
    </row>
    <row r="33" spans="1:7" ht="18.75" customHeight="1">
      <c r="A33" s="75"/>
      <c r="B33" s="86">
        <v>18010900</v>
      </c>
      <c r="C33" s="86" t="s">
        <v>60</v>
      </c>
      <c r="D33" s="65">
        <v>31478000</v>
      </c>
      <c r="E33" s="91">
        <v>-1319511</v>
      </c>
      <c r="F33" s="65">
        <f t="shared" si="1"/>
        <v>30158489</v>
      </c>
      <c r="G33" s="29"/>
    </row>
    <row r="34" spans="1:7" ht="34.9" customHeight="1">
      <c r="A34" s="75"/>
      <c r="B34" s="86">
        <v>18011000</v>
      </c>
      <c r="C34" s="86" t="s">
        <v>61</v>
      </c>
      <c r="D34" s="65">
        <v>1540000</v>
      </c>
      <c r="E34" s="91">
        <v>-214900</v>
      </c>
      <c r="F34" s="65">
        <f t="shared" si="1"/>
        <v>1325100</v>
      </c>
      <c r="G34" s="29"/>
    </row>
    <row r="35" spans="1:7" ht="39.6" customHeight="1">
      <c r="A35" s="75"/>
      <c r="B35" s="86">
        <v>18011100</v>
      </c>
      <c r="C35" s="86" t="s">
        <v>62</v>
      </c>
      <c r="D35" s="65">
        <v>600000</v>
      </c>
      <c r="E35" s="91">
        <v>-40000</v>
      </c>
      <c r="F35" s="65">
        <f t="shared" si="1"/>
        <v>560000</v>
      </c>
      <c r="G35" s="29"/>
    </row>
    <row r="36" spans="1:7" ht="18.75" customHeight="1">
      <c r="A36" s="75"/>
      <c r="B36" s="86">
        <v>18050000</v>
      </c>
      <c r="C36" s="86" t="s">
        <v>63</v>
      </c>
      <c r="D36" s="65">
        <f>D37+D38</f>
        <v>56820600</v>
      </c>
      <c r="E36" s="91">
        <f>+E37+E38</f>
        <v>19050000</v>
      </c>
      <c r="F36" s="65">
        <f t="shared" si="1"/>
        <v>75870600</v>
      </c>
      <c r="G36" s="29"/>
    </row>
    <row r="37" spans="1:7" ht="18.75" customHeight="1">
      <c r="A37" s="75"/>
      <c r="B37" s="86">
        <v>18050300</v>
      </c>
      <c r="C37" s="86" t="s">
        <v>64</v>
      </c>
      <c r="D37" s="65">
        <f>4451400+4888700+70000+670000</f>
        <v>10080100</v>
      </c>
      <c r="E37" s="91">
        <v>1900000</v>
      </c>
      <c r="F37" s="65">
        <f t="shared" si="1"/>
        <v>11980100</v>
      </c>
      <c r="G37" s="29"/>
    </row>
    <row r="38" spans="1:7" ht="18.75" customHeight="1">
      <c r="A38" s="82"/>
      <c r="B38" s="75">
        <v>18050400</v>
      </c>
      <c r="C38" s="86" t="s">
        <v>65</v>
      </c>
      <c r="D38" s="65">
        <f>10360700+13689800+2430000+4360000+15900000</f>
        <v>46740500</v>
      </c>
      <c r="E38" s="91">
        <v>17150000</v>
      </c>
      <c r="F38" s="65">
        <f t="shared" si="1"/>
        <v>63890500</v>
      </c>
      <c r="G38" s="29"/>
    </row>
    <row r="39" spans="1:7" ht="18.75" customHeight="1">
      <c r="A39" s="83"/>
      <c r="B39" s="83">
        <v>20000000</v>
      </c>
      <c r="C39" s="100" t="s">
        <v>66</v>
      </c>
      <c r="D39" s="101">
        <v>68536669</v>
      </c>
      <c r="E39" s="102">
        <f>+E40+E48+E58</f>
        <v>13529200</v>
      </c>
      <c r="F39" s="101">
        <f>D39+E39</f>
        <v>82065869</v>
      </c>
      <c r="G39" s="29"/>
    </row>
    <row r="40" spans="1:7" ht="41.45" customHeight="1">
      <c r="A40" s="82"/>
      <c r="B40" s="88">
        <v>21000000</v>
      </c>
      <c r="C40" s="88" t="s">
        <v>67</v>
      </c>
      <c r="D40" s="44">
        <f>D44+D41+D43</f>
        <v>27935570</v>
      </c>
      <c r="E40" s="90">
        <f>+E41+E44+E43</f>
        <v>5802800</v>
      </c>
      <c r="F40" s="44">
        <f t="shared" si="1"/>
        <v>33738370</v>
      </c>
      <c r="G40" s="29"/>
    </row>
    <row r="41" spans="1:7" ht="159" customHeight="1">
      <c r="A41" s="83"/>
      <c r="B41" s="86">
        <v>21010000</v>
      </c>
      <c r="C41" s="45" t="s">
        <v>68</v>
      </c>
      <c r="D41" s="65">
        <f>+D42</f>
        <v>521000</v>
      </c>
      <c r="E41" s="91">
        <f>+E42</f>
        <v>375900</v>
      </c>
      <c r="F41" s="65">
        <f t="shared" si="1"/>
        <v>896900</v>
      </c>
      <c r="G41" s="29"/>
    </row>
    <row r="42" spans="1:7" ht="79.900000000000006" customHeight="1">
      <c r="A42" s="82"/>
      <c r="B42" s="86">
        <v>21010300</v>
      </c>
      <c r="C42" s="86" t="s">
        <v>69</v>
      </c>
      <c r="D42" s="65">
        <f>107000+414000</f>
        <v>521000</v>
      </c>
      <c r="E42" s="91">
        <v>375900</v>
      </c>
      <c r="F42" s="65">
        <f t="shared" si="1"/>
        <v>896900</v>
      </c>
      <c r="G42" s="29"/>
    </row>
    <row r="43" spans="1:7" ht="39.6" customHeight="1">
      <c r="A43" s="84"/>
      <c r="B43" s="86">
        <v>21050000</v>
      </c>
      <c r="C43" s="86" t="s">
        <v>70</v>
      </c>
      <c r="D43" s="65">
        <f>10000000+3900000+2530000+10600000</f>
        <v>27030000</v>
      </c>
      <c r="E43" s="91">
        <v>5000000</v>
      </c>
      <c r="F43" s="65">
        <f t="shared" si="1"/>
        <v>32030000</v>
      </c>
      <c r="G43" s="29"/>
    </row>
    <row r="44" spans="1:7" ht="18.75" customHeight="1">
      <c r="A44" s="84"/>
      <c r="B44" s="86">
        <v>21080000</v>
      </c>
      <c r="C44" s="86" t="s">
        <v>71</v>
      </c>
      <c r="D44" s="65">
        <f>+D45+D46+D47</f>
        <v>384570</v>
      </c>
      <c r="E44" s="91">
        <f>+E45+E46+E47</f>
        <v>426900</v>
      </c>
      <c r="F44" s="65">
        <f t="shared" si="1"/>
        <v>811470</v>
      </c>
      <c r="G44" s="29"/>
    </row>
    <row r="45" spans="1:7" ht="18.75" customHeight="1">
      <c r="A45" s="84"/>
      <c r="B45" s="86">
        <v>21080500</v>
      </c>
      <c r="C45" s="86" t="s">
        <v>71</v>
      </c>
      <c r="D45" s="65">
        <v>140000</v>
      </c>
      <c r="E45" s="91">
        <v>-50381</v>
      </c>
      <c r="F45" s="65">
        <f t="shared" si="1"/>
        <v>89619</v>
      </c>
      <c r="G45" s="29"/>
    </row>
    <row r="46" spans="1:7" ht="35.450000000000003" customHeight="1">
      <c r="A46" s="84"/>
      <c r="B46" s="86">
        <v>21081100</v>
      </c>
      <c r="C46" s="86" t="s">
        <v>72</v>
      </c>
      <c r="D46" s="65">
        <f>50000+45000</f>
        <v>95000</v>
      </c>
      <c r="E46" s="91">
        <v>417900</v>
      </c>
      <c r="F46" s="65">
        <f t="shared" si="1"/>
        <v>512900</v>
      </c>
      <c r="G46" s="29"/>
    </row>
    <row r="47" spans="1:7" ht="89.45" customHeight="1">
      <c r="A47" s="84"/>
      <c r="B47" s="86">
        <v>21081500</v>
      </c>
      <c r="C47" s="86" t="s">
        <v>73</v>
      </c>
      <c r="D47" s="65">
        <f>112000+37570</f>
        <v>149570</v>
      </c>
      <c r="E47" s="91">
        <v>59381</v>
      </c>
      <c r="F47" s="65">
        <f t="shared" si="1"/>
        <v>208951</v>
      </c>
      <c r="G47" s="29"/>
    </row>
    <row r="48" spans="1:7" ht="55.9" customHeight="1">
      <c r="A48" s="84"/>
      <c r="B48" s="88">
        <v>22000000</v>
      </c>
      <c r="C48" s="88" t="s">
        <v>74</v>
      </c>
      <c r="D48" s="44">
        <f>D55+D54+D49</f>
        <v>38386000</v>
      </c>
      <c r="E48" s="90">
        <f>+E49+E53+E55</f>
        <v>7345000</v>
      </c>
      <c r="F48" s="44">
        <f t="shared" si="1"/>
        <v>45731000</v>
      </c>
      <c r="G48" s="29"/>
    </row>
    <row r="49" spans="1:7" ht="37.5">
      <c r="A49" s="84"/>
      <c r="B49" s="86">
        <v>22010000</v>
      </c>
      <c r="C49" s="86" t="s">
        <v>75</v>
      </c>
      <c r="D49" s="65">
        <f>D50+D51+D52</f>
        <v>17210000</v>
      </c>
      <c r="E49" s="91">
        <f>+E50+E51+E52</f>
        <v>6200000</v>
      </c>
      <c r="F49" s="65">
        <f t="shared" si="1"/>
        <v>23410000</v>
      </c>
      <c r="G49" s="29"/>
    </row>
    <row r="50" spans="1:7" ht="93.75">
      <c r="A50" s="84"/>
      <c r="B50" s="86">
        <v>22010300</v>
      </c>
      <c r="C50" s="86" t="s">
        <v>76</v>
      </c>
      <c r="D50" s="65">
        <v>860000</v>
      </c>
      <c r="E50" s="91">
        <v>-60000</v>
      </c>
      <c r="F50" s="65">
        <f t="shared" si="1"/>
        <v>800000</v>
      </c>
      <c r="G50" s="29"/>
    </row>
    <row r="51" spans="1:7" ht="44.45" customHeight="1">
      <c r="A51" s="83"/>
      <c r="B51" s="86" t="s">
        <v>77</v>
      </c>
      <c r="C51" s="86" t="s">
        <v>78</v>
      </c>
      <c r="D51" s="65">
        <f>11910000+1135000+475000</f>
        <v>13520000</v>
      </c>
      <c r="E51" s="91">
        <v>6533076</v>
      </c>
      <c r="F51" s="65">
        <f t="shared" si="1"/>
        <v>20053076</v>
      </c>
      <c r="G51" s="29"/>
    </row>
    <row r="52" spans="1:7" ht="51" customHeight="1">
      <c r="A52" s="82"/>
      <c r="B52" s="86">
        <v>22012600</v>
      </c>
      <c r="C52" s="86" t="s">
        <v>79</v>
      </c>
      <c r="D52" s="65">
        <v>2830000</v>
      </c>
      <c r="E52" s="91">
        <v>-273076</v>
      </c>
      <c r="F52" s="65">
        <f t="shared" si="1"/>
        <v>2556924</v>
      </c>
      <c r="G52" s="29"/>
    </row>
    <row r="53" spans="1:7" ht="75">
      <c r="A53" s="82"/>
      <c r="B53" s="86">
        <v>22080000</v>
      </c>
      <c r="C53" s="86" t="s">
        <v>80</v>
      </c>
      <c r="D53" s="65">
        <f>D54</f>
        <v>20000000</v>
      </c>
      <c r="E53" s="91">
        <f>+E54</f>
        <v>1000000</v>
      </c>
      <c r="F53" s="65">
        <f t="shared" si="1"/>
        <v>21000000</v>
      </c>
      <c r="G53" s="29"/>
    </row>
    <row r="54" spans="1:7" ht="75">
      <c r="A54" s="82"/>
      <c r="B54" s="86">
        <v>22080400</v>
      </c>
      <c r="C54" s="86" t="s">
        <v>81</v>
      </c>
      <c r="D54" s="65">
        <v>20000000</v>
      </c>
      <c r="E54" s="91">
        <v>1000000</v>
      </c>
      <c r="F54" s="65">
        <f t="shared" si="1"/>
        <v>21000000</v>
      </c>
      <c r="G54" s="29"/>
    </row>
    <row r="55" spans="1:7" ht="18.75" customHeight="1">
      <c r="A55" s="82"/>
      <c r="B55" s="86">
        <v>22090000</v>
      </c>
      <c r="C55" s="86" t="s">
        <v>82</v>
      </c>
      <c r="D55" s="65">
        <v>1176000</v>
      </c>
      <c r="E55" s="91">
        <f>+E56+E57</f>
        <v>145000</v>
      </c>
      <c r="F55" s="65">
        <f t="shared" si="1"/>
        <v>1321000</v>
      </c>
      <c r="G55" s="29"/>
    </row>
    <row r="56" spans="1:7" ht="33" customHeight="1">
      <c r="A56" s="84"/>
      <c r="B56" s="86">
        <v>22090200</v>
      </c>
      <c r="C56" s="86" t="s">
        <v>83</v>
      </c>
      <c r="D56" s="65">
        <v>4000</v>
      </c>
      <c r="E56" s="91">
        <v>-3000</v>
      </c>
      <c r="F56" s="65">
        <f t="shared" si="1"/>
        <v>1000</v>
      </c>
      <c r="G56" s="29"/>
    </row>
    <row r="57" spans="1:7" ht="71.45" customHeight="1">
      <c r="A57" s="84"/>
      <c r="B57" s="86" t="s">
        <v>84</v>
      </c>
      <c r="C57" s="86" t="s">
        <v>85</v>
      </c>
      <c r="D57" s="65">
        <v>77000</v>
      </c>
      <c r="E57" s="91">
        <v>148000</v>
      </c>
      <c r="F57" s="65">
        <f t="shared" si="1"/>
        <v>225000</v>
      </c>
      <c r="G57" s="29"/>
    </row>
    <row r="58" spans="1:7" ht="25.9" customHeight="1">
      <c r="A58" s="103"/>
      <c r="B58" s="100">
        <v>24000000</v>
      </c>
      <c r="C58" s="100" t="s">
        <v>86</v>
      </c>
      <c r="D58" s="101">
        <f>+D59</f>
        <v>2215099</v>
      </c>
      <c r="E58" s="102">
        <f>+E59</f>
        <v>381400</v>
      </c>
      <c r="F58" s="101">
        <f t="shared" si="1"/>
        <v>2596499</v>
      </c>
      <c r="G58" s="29"/>
    </row>
    <row r="59" spans="1:7" ht="18.75" customHeight="1">
      <c r="A59" s="84"/>
      <c r="B59" s="86">
        <v>24060000</v>
      </c>
      <c r="C59" s="86" t="s">
        <v>71</v>
      </c>
      <c r="D59" s="65">
        <f>+D60</f>
        <v>2215099</v>
      </c>
      <c r="E59" s="91">
        <f>+E60</f>
        <v>381400</v>
      </c>
      <c r="F59" s="65">
        <f t="shared" si="1"/>
        <v>2596499</v>
      </c>
      <c r="G59" s="29"/>
    </row>
    <row r="60" spans="1:7" ht="18.75" customHeight="1">
      <c r="A60" s="84"/>
      <c r="B60" s="86">
        <v>24060300</v>
      </c>
      <c r="C60" s="86" t="s">
        <v>87</v>
      </c>
      <c r="D60" s="65">
        <f>1715103-4+500000</f>
        <v>2215099</v>
      </c>
      <c r="E60" s="91">
        <v>381400</v>
      </c>
      <c r="F60" s="65">
        <f t="shared" si="1"/>
        <v>2596499</v>
      </c>
      <c r="G60" s="29"/>
    </row>
    <row r="61" spans="1:7" ht="24" customHeight="1">
      <c r="A61" s="84"/>
      <c r="B61" s="100">
        <v>30000000</v>
      </c>
      <c r="C61" s="101" t="s">
        <v>88</v>
      </c>
      <c r="D61" s="102">
        <f>+D62</f>
        <v>89502</v>
      </c>
      <c r="E61" s="101">
        <f>+E62</f>
        <v>40100</v>
      </c>
      <c r="F61" s="101">
        <f t="shared" si="1"/>
        <v>129602</v>
      </c>
      <c r="G61" s="29"/>
    </row>
    <row r="62" spans="1:7" ht="46.15" customHeight="1">
      <c r="A62" s="84"/>
      <c r="B62" s="86">
        <v>31000000</v>
      </c>
      <c r="C62" s="86" t="s">
        <v>89</v>
      </c>
      <c r="D62" s="65">
        <f>+D63</f>
        <v>89502</v>
      </c>
      <c r="E62" s="91">
        <f>+E63</f>
        <v>40100</v>
      </c>
      <c r="F62" s="65">
        <f t="shared" si="1"/>
        <v>129602</v>
      </c>
      <c r="G62" s="29"/>
    </row>
    <row r="63" spans="1:7" ht="130.5" customHeight="1">
      <c r="A63" s="84"/>
      <c r="B63" s="86">
        <v>31010000</v>
      </c>
      <c r="C63" s="45" t="s">
        <v>90</v>
      </c>
      <c r="D63" s="65">
        <f>D64</f>
        <v>89502</v>
      </c>
      <c r="E63" s="91">
        <f>+E64</f>
        <v>40100</v>
      </c>
      <c r="F63" s="65">
        <f t="shared" si="1"/>
        <v>129602</v>
      </c>
      <c r="G63" s="29"/>
    </row>
    <row r="64" spans="1:7" ht="117.75" customHeight="1" thickBot="1">
      <c r="A64" s="85"/>
      <c r="B64" s="87">
        <v>31010200</v>
      </c>
      <c r="C64" s="94" t="s">
        <v>91</v>
      </c>
      <c r="D64" s="104">
        <f>12000+65302+12200</f>
        <v>89502</v>
      </c>
      <c r="E64" s="105">
        <v>40100</v>
      </c>
      <c r="F64" s="104">
        <f t="shared" si="1"/>
        <v>129602</v>
      </c>
      <c r="G64" s="29"/>
    </row>
    <row r="65" spans="1:7" ht="39.6" customHeight="1" thickBot="1">
      <c r="A65" s="11"/>
      <c r="B65" s="59"/>
      <c r="C65" s="34" t="s">
        <v>8</v>
      </c>
      <c r="D65" s="48">
        <f>292833+5800474860.07+30600+587700+92900</f>
        <v>5801478893.0699997</v>
      </c>
      <c r="E65" s="40">
        <f>E81+E91+E94+E100+E66</f>
        <v>13294100</v>
      </c>
      <c r="F65" s="48">
        <f t="shared" ref="F65:F67" si="2">D65+E65</f>
        <v>5814772993.0699997</v>
      </c>
      <c r="G65" s="29"/>
    </row>
    <row r="66" spans="1:7" ht="39.6" customHeight="1">
      <c r="A66" s="66" t="s">
        <v>132</v>
      </c>
      <c r="B66" s="47"/>
      <c r="C66" s="47" t="s">
        <v>133</v>
      </c>
      <c r="D66" s="27">
        <f>D67</f>
        <v>1698705898.3800001</v>
      </c>
      <c r="E66" s="27">
        <f>E67</f>
        <v>0</v>
      </c>
      <c r="F66" s="27">
        <f t="shared" si="2"/>
        <v>1698705898.3800001</v>
      </c>
      <c r="G66" s="29"/>
    </row>
    <row r="67" spans="1:7" ht="39.6" customHeight="1">
      <c r="A67" s="66" t="s">
        <v>134</v>
      </c>
      <c r="B67" s="47"/>
      <c r="C67" s="47" t="s">
        <v>133</v>
      </c>
      <c r="D67" s="27">
        <f>1698374450+331448.38</f>
        <v>1698705898.3800001</v>
      </c>
      <c r="E67" s="27">
        <f>E69+E73+E75+E78+E71+E77</f>
        <v>0</v>
      </c>
      <c r="F67" s="27">
        <f t="shared" si="2"/>
        <v>1698705898.3800001</v>
      </c>
      <c r="G67" s="29"/>
    </row>
    <row r="68" spans="1:7" ht="24.75" customHeight="1">
      <c r="A68" s="67"/>
      <c r="B68" s="64"/>
      <c r="C68" s="64" t="s">
        <v>135</v>
      </c>
      <c r="D68" s="43">
        <v>1067016479</v>
      </c>
      <c r="E68" s="43">
        <f>E70+E74+E76+E80+E72</f>
        <v>93927</v>
      </c>
      <c r="F68" s="43">
        <f>D68+E68</f>
        <v>1067110406</v>
      </c>
      <c r="G68" s="29"/>
    </row>
    <row r="69" spans="1:7" ht="35.25" customHeight="1">
      <c r="A69" s="63" t="s">
        <v>136</v>
      </c>
      <c r="B69" s="63" t="s">
        <v>137</v>
      </c>
      <c r="C69" s="46" t="s">
        <v>138</v>
      </c>
      <c r="D69" s="42">
        <f>555741278+146267.58</f>
        <v>555887545.58000004</v>
      </c>
      <c r="E69" s="42">
        <v>945322</v>
      </c>
      <c r="F69" s="42">
        <f t="shared" ref="F69" si="3">D69+E69</f>
        <v>556832867.58000004</v>
      </c>
      <c r="G69" s="29"/>
    </row>
    <row r="70" spans="1:7" ht="21.75" customHeight="1">
      <c r="A70" s="63"/>
      <c r="B70" s="63"/>
      <c r="C70" s="45" t="s">
        <v>135</v>
      </c>
      <c r="D70" s="53">
        <v>337326945</v>
      </c>
      <c r="E70" s="53">
        <v>1045322</v>
      </c>
      <c r="F70" s="53">
        <f>D70+E70</f>
        <v>338372267</v>
      </c>
      <c r="G70" s="29"/>
    </row>
    <row r="71" spans="1:7" ht="110.25" customHeight="1">
      <c r="A71" s="63" t="s">
        <v>150</v>
      </c>
      <c r="B71" s="63" t="s">
        <v>151</v>
      </c>
      <c r="C71" s="46" t="s">
        <v>149</v>
      </c>
      <c r="D71" s="42">
        <v>9172350</v>
      </c>
      <c r="E71" s="42">
        <v>-8037</v>
      </c>
      <c r="F71" s="42">
        <f t="shared" ref="F71" si="4">D71+E71</f>
        <v>9164313</v>
      </c>
      <c r="G71" s="29"/>
    </row>
    <row r="72" spans="1:7" ht="21.75" customHeight="1">
      <c r="A72" s="108"/>
      <c r="B72" s="73"/>
      <c r="C72" s="45" t="s">
        <v>135</v>
      </c>
      <c r="D72" s="74">
        <v>5742421</v>
      </c>
      <c r="E72" s="74">
        <v>-6314</v>
      </c>
      <c r="F72" s="53">
        <f>D72+E72</f>
        <v>5736107</v>
      </c>
      <c r="G72" s="29"/>
    </row>
    <row r="73" spans="1:7" ht="49.5" customHeight="1">
      <c r="A73" s="63" t="s">
        <v>139</v>
      </c>
      <c r="B73" s="63" t="s">
        <v>140</v>
      </c>
      <c r="C73" s="46" t="s">
        <v>141</v>
      </c>
      <c r="D73" s="42">
        <v>86585407</v>
      </c>
      <c r="E73" s="42">
        <v>619795</v>
      </c>
      <c r="F73" s="42">
        <f t="shared" ref="F73" si="5">D73+E73</f>
        <v>87205202</v>
      </c>
      <c r="G73" s="29"/>
    </row>
    <row r="74" spans="1:7" ht="25.5" customHeight="1">
      <c r="A74" s="108"/>
      <c r="B74" s="73"/>
      <c r="C74" s="45" t="s">
        <v>135</v>
      </c>
      <c r="D74" s="74">
        <v>52937133</v>
      </c>
      <c r="E74" s="74">
        <v>435630</v>
      </c>
      <c r="F74" s="53">
        <f>D74+E74</f>
        <v>53372763</v>
      </c>
      <c r="G74" s="29"/>
    </row>
    <row r="75" spans="1:7" ht="57" customHeight="1">
      <c r="A75" s="63" t="s">
        <v>142</v>
      </c>
      <c r="B75" s="63" t="s">
        <v>143</v>
      </c>
      <c r="C75" s="46" t="s">
        <v>144</v>
      </c>
      <c r="D75" s="42">
        <v>46173161</v>
      </c>
      <c r="E75" s="42">
        <v>442920</v>
      </c>
      <c r="F75" s="42">
        <f t="shared" ref="F75" si="6">D75+E75</f>
        <v>46616081</v>
      </c>
      <c r="G75" s="29"/>
    </row>
    <row r="76" spans="1:7" ht="21" customHeight="1">
      <c r="A76" s="108"/>
      <c r="B76" s="73"/>
      <c r="C76" s="45" t="s">
        <v>135</v>
      </c>
      <c r="D76" s="74">
        <v>6575719</v>
      </c>
      <c r="E76" s="74">
        <v>359299</v>
      </c>
      <c r="F76" s="53">
        <f>D76+E76</f>
        <v>6935018</v>
      </c>
      <c r="G76" s="29"/>
    </row>
    <row r="77" spans="1:7" ht="42" customHeight="1">
      <c r="A77" s="63" t="s">
        <v>158</v>
      </c>
      <c r="B77" s="63" t="s">
        <v>159</v>
      </c>
      <c r="C77" s="46" t="s">
        <v>160</v>
      </c>
      <c r="D77" s="42">
        <v>24044355</v>
      </c>
      <c r="E77" s="42">
        <v>-24000</v>
      </c>
      <c r="F77" s="42">
        <f>D77+E77</f>
        <v>24020355</v>
      </c>
      <c r="G77" s="29"/>
    </row>
    <row r="78" spans="1:7" ht="35.25" customHeight="1">
      <c r="A78" s="63">
        <v>1015030</v>
      </c>
      <c r="B78" s="63" t="s">
        <v>145</v>
      </c>
      <c r="C78" s="46" t="s">
        <v>146</v>
      </c>
      <c r="D78" s="78">
        <f>D79</f>
        <v>36748367</v>
      </c>
      <c r="E78" s="78">
        <f>E79</f>
        <v>-1976000</v>
      </c>
      <c r="F78" s="42">
        <f t="shared" ref="F78:F79" si="7">D78+E78</f>
        <v>34772367</v>
      </c>
      <c r="G78" s="29"/>
    </row>
    <row r="79" spans="1:7" ht="57.75" customHeight="1">
      <c r="A79" s="75">
        <v>1015031</v>
      </c>
      <c r="B79" s="75" t="s">
        <v>147</v>
      </c>
      <c r="C79" s="45" t="s">
        <v>148</v>
      </c>
      <c r="D79" s="74">
        <f>36708367+40000</f>
        <v>36748367</v>
      </c>
      <c r="E79" s="74">
        <v>-1976000</v>
      </c>
      <c r="F79" s="53">
        <f t="shared" si="7"/>
        <v>34772367</v>
      </c>
      <c r="G79" s="29"/>
    </row>
    <row r="80" spans="1:7" ht="24.75" customHeight="1">
      <c r="A80" s="108"/>
      <c r="B80" s="73"/>
      <c r="C80" s="45" t="s">
        <v>135</v>
      </c>
      <c r="D80" s="74">
        <v>21832742</v>
      </c>
      <c r="E80" s="74">
        <v>-1740010</v>
      </c>
      <c r="F80" s="53">
        <f>D80+E80</f>
        <v>20092732</v>
      </c>
      <c r="G80" s="29"/>
    </row>
    <row r="81" spans="1:7" ht="37.9" customHeight="1">
      <c r="A81" s="66" t="s">
        <v>101</v>
      </c>
      <c r="B81" s="47"/>
      <c r="C81" s="47" t="s">
        <v>103</v>
      </c>
      <c r="D81" s="27">
        <f>D82</f>
        <v>1127502662.7</v>
      </c>
      <c r="E81" s="27">
        <f>E82</f>
        <v>0</v>
      </c>
      <c r="F81" s="27">
        <f t="shared" ref="F81:F90" si="8">D81+E81</f>
        <v>1127502662.7</v>
      </c>
      <c r="G81" s="29"/>
    </row>
    <row r="82" spans="1:7" ht="37.9" customHeight="1">
      <c r="A82" s="66" t="s">
        <v>102</v>
      </c>
      <c r="B82" s="47"/>
      <c r="C82" s="47" t="s">
        <v>103</v>
      </c>
      <c r="D82" s="27">
        <f>1126520884.95+301177.75+587700+92900</f>
        <v>1127502662.7</v>
      </c>
      <c r="E82" s="27">
        <f>E83+E86+E87+E89+E90</f>
        <v>0</v>
      </c>
      <c r="F82" s="27">
        <f t="shared" si="8"/>
        <v>1127502662.7</v>
      </c>
      <c r="G82" s="29"/>
    </row>
    <row r="83" spans="1:7" ht="224.25" customHeight="1">
      <c r="A83" s="63" t="s">
        <v>105</v>
      </c>
      <c r="B83" s="63" t="s">
        <v>106</v>
      </c>
      <c r="C83" s="106" t="s">
        <v>104</v>
      </c>
      <c r="D83" s="78">
        <f>1775148</f>
        <v>1775148</v>
      </c>
      <c r="E83" s="78">
        <f>SUM(E84:E85)</f>
        <v>4058072</v>
      </c>
      <c r="F83" s="42">
        <f t="shared" ref="F83:F87" si="9">D83+E83</f>
        <v>5833220</v>
      </c>
      <c r="G83" s="29"/>
    </row>
    <row r="84" spans="1:7" ht="37.9" customHeight="1">
      <c r="A84" s="108" t="s">
        <v>108</v>
      </c>
      <c r="B84" s="73" t="s">
        <v>109</v>
      </c>
      <c r="C84" s="107" t="s">
        <v>107</v>
      </c>
      <c r="D84" s="74">
        <v>212748</v>
      </c>
      <c r="E84" s="74">
        <v>1865335</v>
      </c>
      <c r="F84" s="53">
        <f t="shared" si="9"/>
        <v>2078083</v>
      </c>
      <c r="G84" s="29"/>
    </row>
    <row r="85" spans="1:7" ht="53.45" customHeight="1">
      <c r="A85" s="108" t="s">
        <v>110</v>
      </c>
      <c r="B85" s="73" t="s">
        <v>111</v>
      </c>
      <c r="C85" s="107" t="s">
        <v>112</v>
      </c>
      <c r="D85" s="74">
        <v>500000</v>
      </c>
      <c r="E85" s="74">
        <v>2192737</v>
      </c>
      <c r="F85" s="53">
        <f t="shared" ref="F85" si="10">D85+E85</f>
        <v>2692737</v>
      </c>
      <c r="G85" s="29"/>
    </row>
    <row r="86" spans="1:7" ht="105.6" customHeight="1">
      <c r="A86" s="71" t="s">
        <v>113</v>
      </c>
      <c r="B86" s="70" t="s">
        <v>114</v>
      </c>
      <c r="C86" s="46" t="s">
        <v>115</v>
      </c>
      <c r="D86" s="78">
        <v>81467500</v>
      </c>
      <c r="E86" s="78">
        <v>-4225000</v>
      </c>
      <c r="F86" s="42">
        <f t="shared" si="9"/>
        <v>77242500</v>
      </c>
      <c r="G86" s="29"/>
    </row>
    <row r="87" spans="1:7" ht="26.45" customHeight="1">
      <c r="A87" s="71" t="s">
        <v>116</v>
      </c>
      <c r="B87" s="70" t="s">
        <v>117</v>
      </c>
      <c r="C87" s="72" t="s">
        <v>118</v>
      </c>
      <c r="D87" s="78">
        <v>9147522</v>
      </c>
      <c r="E87" s="78">
        <v>0</v>
      </c>
      <c r="F87" s="42">
        <f t="shared" si="9"/>
        <v>9147522</v>
      </c>
      <c r="G87" s="29"/>
    </row>
    <row r="88" spans="1:7" ht="32.25" customHeight="1">
      <c r="A88" s="71"/>
      <c r="B88" s="70"/>
      <c r="C88" s="45" t="s">
        <v>21</v>
      </c>
      <c r="D88" s="53">
        <v>1753281</v>
      </c>
      <c r="E88" s="53">
        <v>-15560</v>
      </c>
      <c r="F88" s="53">
        <f>D88+E88</f>
        <v>1737721</v>
      </c>
      <c r="G88" s="29"/>
    </row>
    <row r="89" spans="1:7" ht="34.9" customHeight="1">
      <c r="A89" s="71" t="s">
        <v>119</v>
      </c>
      <c r="B89" s="70" t="s">
        <v>120</v>
      </c>
      <c r="C89" s="72" t="s">
        <v>123</v>
      </c>
      <c r="D89" s="78">
        <f>48058716+301177.75</f>
        <v>48359893.75</v>
      </c>
      <c r="E89" s="78">
        <v>67128</v>
      </c>
      <c r="F89" s="42">
        <f t="shared" si="8"/>
        <v>48427021.75</v>
      </c>
      <c r="G89" s="29"/>
    </row>
    <row r="90" spans="1:7" ht="24.6" customHeight="1">
      <c r="A90" s="71" t="s">
        <v>121</v>
      </c>
      <c r="B90" s="70" t="s">
        <v>122</v>
      </c>
      <c r="C90" s="72" t="s">
        <v>124</v>
      </c>
      <c r="D90" s="78">
        <v>310900</v>
      </c>
      <c r="E90" s="78">
        <v>99800</v>
      </c>
      <c r="F90" s="42">
        <f t="shared" si="8"/>
        <v>410700</v>
      </c>
      <c r="G90" s="29"/>
    </row>
    <row r="91" spans="1:7" ht="37.9" customHeight="1">
      <c r="A91" s="66" t="s">
        <v>24</v>
      </c>
      <c r="B91" s="47"/>
      <c r="C91" s="47" t="s">
        <v>22</v>
      </c>
      <c r="D91" s="27">
        <f>D92</f>
        <v>161036822</v>
      </c>
      <c r="E91" s="27">
        <f t="shared" ref="E91:F91" si="11">E92</f>
        <v>268000</v>
      </c>
      <c r="F91" s="27">
        <f t="shared" si="11"/>
        <v>161304822</v>
      </c>
      <c r="G91" s="29"/>
    </row>
    <row r="92" spans="1:7" ht="37.9" customHeight="1">
      <c r="A92" s="66" t="s">
        <v>25</v>
      </c>
      <c r="B92" s="47"/>
      <c r="C92" s="47" t="s">
        <v>22</v>
      </c>
      <c r="D92" s="27">
        <f>161036822</f>
        <v>161036822</v>
      </c>
      <c r="E92" s="27">
        <f>E93</f>
        <v>268000</v>
      </c>
      <c r="F92" s="27">
        <f t="shared" ref="F92" si="12">D92+E92</f>
        <v>161304822</v>
      </c>
      <c r="G92" s="29"/>
    </row>
    <row r="93" spans="1:7" ht="35.450000000000003" customHeight="1">
      <c r="A93" s="63" t="s">
        <v>26</v>
      </c>
      <c r="B93" s="63" t="s">
        <v>27</v>
      </c>
      <c r="C93" s="46" t="s">
        <v>23</v>
      </c>
      <c r="D93" s="42">
        <f>19369850</f>
        <v>19369850</v>
      </c>
      <c r="E93" s="42">
        <v>268000</v>
      </c>
      <c r="F93" s="42">
        <f>D93+E93</f>
        <v>19637850</v>
      </c>
      <c r="G93" s="29"/>
    </row>
    <row r="94" spans="1:7" ht="57.6" customHeight="1">
      <c r="A94" s="66">
        <v>4000000</v>
      </c>
      <c r="B94" s="47"/>
      <c r="C94" s="47" t="s">
        <v>7</v>
      </c>
      <c r="D94" s="27">
        <f>D95</f>
        <v>738068619.50999999</v>
      </c>
      <c r="E94" s="27">
        <f>E95</f>
        <v>12926100</v>
      </c>
      <c r="F94" s="27">
        <f t="shared" ref="F94:F105" si="13">D94+E94</f>
        <v>750994719.50999999</v>
      </c>
      <c r="G94" s="29"/>
    </row>
    <row r="95" spans="1:7" ht="57" customHeight="1">
      <c r="A95" s="66">
        <v>4010000</v>
      </c>
      <c r="B95" s="47"/>
      <c r="C95" s="47" t="s">
        <v>7</v>
      </c>
      <c r="D95" s="27">
        <f>738150944.64-82325.13</f>
        <v>738068619.50999999</v>
      </c>
      <c r="E95" s="27">
        <f>SUM(E96:E99)</f>
        <v>12926100</v>
      </c>
      <c r="F95" s="27">
        <f t="shared" si="13"/>
        <v>750994719.50999999</v>
      </c>
      <c r="G95" s="29"/>
    </row>
    <row r="96" spans="1:7" ht="38.25" customHeight="1">
      <c r="A96" s="63" t="s">
        <v>152</v>
      </c>
      <c r="B96" s="63" t="s">
        <v>153</v>
      </c>
      <c r="C96" s="46" t="s">
        <v>154</v>
      </c>
      <c r="D96" s="42">
        <v>44000000</v>
      </c>
      <c r="E96" s="42">
        <v>10000000</v>
      </c>
      <c r="F96" s="42">
        <f>D96+E96</f>
        <v>54000000</v>
      </c>
      <c r="G96" s="29"/>
    </row>
    <row r="97" spans="1:8" ht="90" customHeight="1">
      <c r="A97" s="63" t="s">
        <v>95</v>
      </c>
      <c r="B97" s="63" t="s">
        <v>96</v>
      </c>
      <c r="C97" s="46" t="s">
        <v>125</v>
      </c>
      <c r="D97" s="42">
        <f>11148622</f>
        <v>11148622</v>
      </c>
      <c r="E97" s="42">
        <v>3475300</v>
      </c>
      <c r="F97" s="42">
        <f>D97+E97</f>
        <v>14623922</v>
      </c>
      <c r="G97" s="29"/>
    </row>
    <row r="98" spans="1:8" ht="39" customHeight="1">
      <c r="A98" s="63" t="s">
        <v>98</v>
      </c>
      <c r="B98" s="63" t="s">
        <v>97</v>
      </c>
      <c r="C98" s="46" t="s">
        <v>126</v>
      </c>
      <c r="D98" s="42">
        <f>8596808</f>
        <v>8596808</v>
      </c>
      <c r="E98" s="42">
        <v>-1379200</v>
      </c>
      <c r="F98" s="42">
        <f>D98+E98</f>
        <v>7217608</v>
      </c>
      <c r="G98" s="29"/>
    </row>
    <row r="99" spans="1:8" ht="39" customHeight="1">
      <c r="A99" s="63" t="s">
        <v>161</v>
      </c>
      <c r="B99" s="63" t="s">
        <v>162</v>
      </c>
      <c r="C99" s="46" t="s">
        <v>163</v>
      </c>
      <c r="D99" s="42">
        <v>4162500</v>
      </c>
      <c r="E99" s="42">
        <v>830000</v>
      </c>
      <c r="F99" s="42">
        <f>D99+E99</f>
        <v>4992500</v>
      </c>
      <c r="G99" s="29"/>
    </row>
    <row r="100" spans="1:8" ht="43.15" customHeight="1">
      <c r="A100" s="66" t="s">
        <v>30</v>
      </c>
      <c r="B100" s="47"/>
      <c r="C100" s="47" t="s">
        <v>28</v>
      </c>
      <c r="D100" s="27">
        <f>D101</f>
        <v>1041639093</v>
      </c>
      <c r="E100" s="27">
        <f>E101</f>
        <v>100000</v>
      </c>
      <c r="F100" s="27">
        <f t="shared" ref="F100:F101" si="14">D100+E100</f>
        <v>1041739093</v>
      </c>
      <c r="G100" s="29"/>
    </row>
    <row r="101" spans="1:8" ht="45" customHeight="1">
      <c r="A101" s="66" t="s">
        <v>29</v>
      </c>
      <c r="B101" s="47"/>
      <c r="C101" s="47" t="s">
        <v>28</v>
      </c>
      <c r="D101" s="27">
        <f>1042359794-720701</f>
        <v>1041639093</v>
      </c>
      <c r="E101" s="27">
        <f>SUM(E103:E103)</f>
        <v>100000</v>
      </c>
      <c r="F101" s="27">
        <f t="shared" si="14"/>
        <v>1041739093</v>
      </c>
      <c r="G101" s="29"/>
    </row>
    <row r="102" spans="1:8" ht="31.15" customHeight="1">
      <c r="A102" s="63">
        <v>7618700</v>
      </c>
      <c r="B102" s="79" t="s">
        <v>129</v>
      </c>
      <c r="C102" s="46" t="s">
        <v>128</v>
      </c>
      <c r="D102" s="78">
        <f>84943398</f>
        <v>84943398</v>
      </c>
      <c r="E102" s="78">
        <f>E103</f>
        <v>100000</v>
      </c>
      <c r="F102" s="78">
        <f>D102+E102</f>
        <v>85043398</v>
      </c>
      <c r="G102" s="29"/>
    </row>
    <row r="103" spans="1:8" ht="30.6" customHeight="1" thickBot="1">
      <c r="A103" s="70"/>
      <c r="B103" s="79"/>
      <c r="C103" s="109" t="s">
        <v>130</v>
      </c>
      <c r="D103" s="78">
        <v>19124273</v>
      </c>
      <c r="E103" s="78">
        <f>100000</f>
        <v>100000</v>
      </c>
      <c r="F103" s="78">
        <f>D103+E103</f>
        <v>19224273</v>
      </c>
      <c r="G103" s="29"/>
    </row>
    <row r="104" spans="1:8" ht="33.6" customHeight="1">
      <c r="A104" s="38"/>
      <c r="B104" s="60"/>
      <c r="C104" s="35" t="s">
        <v>9</v>
      </c>
      <c r="D104" s="49">
        <f>290942+726969479.2+194400</f>
        <v>727454821.20000005</v>
      </c>
      <c r="E104" s="25">
        <f>E106+E113</f>
        <v>-13194100</v>
      </c>
      <c r="F104" s="25">
        <f t="shared" si="13"/>
        <v>714260721.20000005</v>
      </c>
      <c r="G104" s="29"/>
    </row>
    <row r="105" spans="1:8" ht="25.5" customHeight="1" thickBot="1">
      <c r="A105" s="39"/>
      <c r="B105" s="61"/>
      <c r="C105" s="36" t="s">
        <v>6</v>
      </c>
      <c r="D105" s="26">
        <f>532536702.2+194400</f>
        <v>532731102.19999999</v>
      </c>
      <c r="E105" s="26">
        <f>E108+E115</f>
        <v>-13194100</v>
      </c>
      <c r="F105" s="26">
        <f t="shared" si="13"/>
        <v>519537002.19999999</v>
      </c>
      <c r="G105" s="29"/>
    </row>
    <row r="106" spans="1:8" ht="41.45" customHeight="1">
      <c r="A106" s="66" t="s">
        <v>24</v>
      </c>
      <c r="B106" s="47"/>
      <c r="C106" s="47" t="s">
        <v>22</v>
      </c>
      <c r="D106" s="27">
        <f>D107</f>
        <v>38715248</v>
      </c>
      <c r="E106" s="27">
        <f t="shared" ref="E106:F106" si="15">E107</f>
        <v>-268000</v>
      </c>
      <c r="F106" s="27">
        <f t="shared" si="15"/>
        <v>38447248</v>
      </c>
      <c r="G106" s="7"/>
      <c r="H106" s="7"/>
    </row>
    <row r="107" spans="1:8" ht="45" customHeight="1">
      <c r="A107" s="66" t="s">
        <v>25</v>
      </c>
      <c r="B107" s="47"/>
      <c r="C107" s="47" t="s">
        <v>22</v>
      </c>
      <c r="D107" s="27">
        <f>38715248</f>
        <v>38715248</v>
      </c>
      <c r="E107" s="27">
        <f>E109+E111</f>
        <v>-268000</v>
      </c>
      <c r="F107" s="27">
        <f t="shared" ref="F107:F110" si="16">D107+E107</f>
        <v>38447248</v>
      </c>
      <c r="G107" s="7"/>
      <c r="H107" s="7"/>
    </row>
    <row r="108" spans="1:8" ht="18.600000000000001" customHeight="1">
      <c r="A108" s="67"/>
      <c r="B108" s="64"/>
      <c r="C108" s="64" t="s">
        <v>6</v>
      </c>
      <c r="D108" s="43">
        <f>32761472</f>
        <v>32761472</v>
      </c>
      <c r="E108" s="43">
        <f>E110+E112</f>
        <v>-268000</v>
      </c>
      <c r="F108" s="43">
        <f t="shared" si="16"/>
        <v>32493472</v>
      </c>
      <c r="G108" s="7"/>
      <c r="H108" s="7"/>
    </row>
    <row r="109" spans="1:8" ht="27" customHeight="1">
      <c r="A109" s="71" t="s">
        <v>92</v>
      </c>
      <c r="B109" s="70" t="s">
        <v>93</v>
      </c>
      <c r="C109" s="46" t="s">
        <v>94</v>
      </c>
      <c r="D109" s="44">
        <f>16459849</f>
        <v>16459849</v>
      </c>
      <c r="E109" s="42">
        <f>E110</f>
        <v>-1430570</v>
      </c>
      <c r="F109" s="42">
        <f t="shared" si="16"/>
        <v>15029279</v>
      </c>
      <c r="G109" s="7"/>
      <c r="H109" s="7"/>
    </row>
    <row r="110" spans="1:8" ht="18.600000000000001" customHeight="1">
      <c r="A110" s="54"/>
      <c r="B110" s="54"/>
      <c r="C110" s="45" t="s">
        <v>6</v>
      </c>
      <c r="D110" s="65">
        <f>16459849</f>
        <v>16459849</v>
      </c>
      <c r="E110" s="53">
        <v>-1430570</v>
      </c>
      <c r="F110" s="53">
        <f t="shared" si="16"/>
        <v>15029279</v>
      </c>
      <c r="G110" s="7"/>
      <c r="H110" s="7"/>
    </row>
    <row r="111" spans="1:8" ht="35.450000000000003" customHeight="1">
      <c r="A111" s="71" t="s">
        <v>26</v>
      </c>
      <c r="B111" s="70" t="s">
        <v>27</v>
      </c>
      <c r="C111" s="46" t="s">
        <v>23</v>
      </c>
      <c r="D111" s="44">
        <f>11798164</f>
        <v>11798164</v>
      </c>
      <c r="E111" s="42">
        <f>E112</f>
        <v>1162570</v>
      </c>
      <c r="F111" s="42">
        <f t="shared" ref="F111:F112" si="17">D111+E111</f>
        <v>12960734</v>
      </c>
      <c r="G111" s="7"/>
      <c r="H111" s="7"/>
    </row>
    <row r="112" spans="1:8" ht="18.600000000000001" customHeight="1">
      <c r="A112" s="54"/>
      <c r="B112" s="54"/>
      <c r="C112" s="45" t="s">
        <v>6</v>
      </c>
      <c r="D112" s="65">
        <f>11391118</f>
        <v>11391118</v>
      </c>
      <c r="E112" s="53">
        <v>1162570</v>
      </c>
      <c r="F112" s="53">
        <f t="shared" si="17"/>
        <v>12553688</v>
      </c>
      <c r="G112" s="7"/>
      <c r="H112" s="7"/>
    </row>
    <row r="113" spans="1:8" ht="54" customHeight="1">
      <c r="A113" s="66" t="s">
        <v>31</v>
      </c>
      <c r="B113" s="47"/>
      <c r="C113" s="47" t="s">
        <v>7</v>
      </c>
      <c r="D113" s="27">
        <f>D114</f>
        <v>320440929</v>
      </c>
      <c r="E113" s="27">
        <f t="shared" ref="E113:F113" si="18">E114</f>
        <v>-12926100</v>
      </c>
      <c r="F113" s="27">
        <f t="shared" si="18"/>
        <v>307514829</v>
      </c>
      <c r="G113" s="7"/>
      <c r="H113" s="7"/>
    </row>
    <row r="114" spans="1:8" ht="60" customHeight="1">
      <c r="A114" s="66" t="s">
        <v>32</v>
      </c>
      <c r="B114" s="47"/>
      <c r="C114" s="47" t="s">
        <v>7</v>
      </c>
      <c r="D114" s="27">
        <f>320453229-12300</f>
        <v>320440929</v>
      </c>
      <c r="E114" s="27">
        <f>E118+E120+E116</f>
        <v>-12926100</v>
      </c>
      <c r="F114" s="27">
        <f t="shared" ref="F114:F121" si="19">D114+E114</f>
        <v>307514829</v>
      </c>
      <c r="G114" s="7"/>
      <c r="H114" s="7"/>
    </row>
    <row r="115" spans="1:8" ht="18.600000000000001" customHeight="1">
      <c r="A115" s="67"/>
      <c r="B115" s="64"/>
      <c r="C115" s="64" t="s">
        <v>6</v>
      </c>
      <c r="D115" s="43">
        <f>292713929-12300</f>
        <v>292701629</v>
      </c>
      <c r="E115" s="43">
        <f>E119+E121+E117</f>
        <v>-12926100</v>
      </c>
      <c r="F115" s="43">
        <f t="shared" si="19"/>
        <v>279775529</v>
      </c>
      <c r="G115" s="7"/>
      <c r="H115" s="7"/>
    </row>
    <row r="116" spans="1:8" ht="34.5" customHeight="1">
      <c r="A116" s="63" t="s">
        <v>155</v>
      </c>
      <c r="B116" s="63" t="s">
        <v>156</v>
      </c>
      <c r="C116" s="46" t="s">
        <v>157</v>
      </c>
      <c r="D116" s="42">
        <v>51177760</v>
      </c>
      <c r="E116" s="42">
        <f>E117</f>
        <v>-10000000</v>
      </c>
      <c r="F116" s="42">
        <f>D116+E116</f>
        <v>41177760</v>
      </c>
      <c r="G116" s="7"/>
      <c r="H116" s="7"/>
    </row>
    <row r="117" spans="1:8" ht="18.600000000000001" customHeight="1">
      <c r="A117" s="54"/>
      <c r="B117" s="54"/>
      <c r="C117" s="45" t="s">
        <v>6</v>
      </c>
      <c r="D117" s="53">
        <v>51077760</v>
      </c>
      <c r="E117" s="53">
        <v>-10000000</v>
      </c>
      <c r="F117" s="53">
        <f t="shared" ref="F117" si="20">D117+E117</f>
        <v>41077760</v>
      </c>
      <c r="G117" s="7"/>
      <c r="H117" s="7"/>
    </row>
    <row r="118" spans="1:8" ht="34.15" customHeight="1">
      <c r="A118" s="63" t="s">
        <v>99</v>
      </c>
      <c r="B118" s="63" t="s">
        <v>100</v>
      </c>
      <c r="C118" s="46" t="s">
        <v>127</v>
      </c>
      <c r="D118" s="42">
        <f>73023905</f>
        <v>73023905</v>
      </c>
      <c r="E118" s="42">
        <f>E119</f>
        <v>-317000</v>
      </c>
      <c r="F118" s="42">
        <f>D118+E118</f>
        <v>72706905</v>
      </c>
      <c r="G118" s="7"/>
      <c r="H118" s="7"/>
    </row>
    <row r="119" spans="1:8" ht="21.6" customHeight="1">
      <c r="A119" s="54"/>
      <c r="B119" s="54"/>
      <c r="C119" s="45" t="s">
        <v>6</v>
      </c>
      <c r="D119" s="65">
        <v>73023905</v>
      </c>
      <c r="E119" s="53">
        <v>-317000</v>
      </c>
      <c r="F119" s="53">
        <f t="shared" ref="F119" si="21">D119+E119</f>
        <v>72706905</v>
      </c>
      <c r="G119" s="7"/>
      <c r="H119" s="7"/>
    </row>
    <row r="120" spans="1:8" ht="35.450000000000003" customHeight="1">
      <c r="A120" s="71" t="s">
        <v>98</v>
      </c>
      <c r="B120" s="70" t="s">
        <v>97</v>
      </c>
      <c r="C120" s="46" t="s">
        <v>126</v>
      </c>
      <c r="D120" s="44">
        <v>104503973</v>
      </c>
      <c r="E120" s="42">
        <f>E121</f>
        <v>-2609100</v>
      </c>
      <c r="F120" s="42">
        <f t="shared" si="19"/>
        <v>101894873</v>
      </c>
      <c r="G120" s="7"/>
      <c r="H120" s="7"/>
    </row>
    <row r="121" spans="1:8" ht="24" customHeight="1" thickBot="1">
      <c r="A121" s="54"/>
      <c r="B121" s="54"/>
      <c r="C121" s="45" t="s">
        <v>6</v>
      </c>
      <c r="D121" s="65">
        <v>104503973</v>
      </c>
      <c r="E121" s="53">
        <f>-2609100</f>
        <v>-2609100</v>
      </c>
      <c r="F121" s="53">
        <f t="shared" si="19"/>
        <v>101894873</v>
      </c>
      <c r="G121" s="7"/>
      <c r="H121" s="7"/>
    </row>
    <row r="122" spans="1:8" ht="60" customHeight="1" thickBot="1">
      <c r="A122" s="11"/>
      <c r="B122" s="11"/>
      <c r="C122" s="34" t="s">
        <v>18</v>
      </c>
      <c r="D122" s="40">
        <f>D65+D104</f>
        <v>6528933714.2699995</v>
      </c>
      <c r="E122" s="40">
        <f>E65+E104</f>
        <v>100000</v>
      </c>
      <c r="F122" s="40">
        <f t="shared" ref="F122" si="22">D122+E122</f>
        <v>6529033714.2699995</v>
      </c>
      <c r="G122" s="7"/>
      <c r="H122" s="2"/>
    </row>
    <row r="123" spans="1:8" ht="39" customHeight="1" thickBot="1">
      <c r="A123" s="11"/>
      <c r="B123" s="59"/>
      <c r="C123" s="34" t="s">
        <v>10</v>
      </c>
      <c r="D123" s="24">
        <f>D124+D125</f>
        <v>-146214374.51999998</v>
      </c>
      <c r="E123" s="24">
        <f>E124+E125</f>
        <v>13294100</v>
      </c>
      <c r="F123" s="24">
        <f t="shared" ref="F123:F128" si="23">D123+E123</f>
        <v>-132920274.51999998</v>
      </c>
      <c r="G123" s="7"/>
      <c r="H123" s="2"/>
    </row>
    <row r="124" spans="1:8" ht="72.599999999999994" customHeight="1" thickBot="1">
      <c r="A124" s="55"/>
      <c r="B124" s="55"/>
      <c r="C124" s="56" t="s">
        <v>14</v>
      </c>
      <c r="D124" s="57">
        <v>330085474.48000002</v>
      </c>
      <c r="E124" s="57">
        <f>100000</f>
        <v>100000</v>
      </c>
      <c r="F124" s="57">
        <f t="shared" si="23"/>
        <v>330185474.48000002</v>
      </c>
      <c r="G124" s="7"/>
      <c r="H124" s="2"/>
    </row>
    <row r="125" spans="1:8" ht="72.599999999999994" customHeight="1" thickBot="1">
      <c r="A125" s="20"/>
      <c r="B125" s="62"/>
      <c r="C125" s="37" t="s">
        <v>4</v>
      </c>
      <c r="D125" s="41">
        <f>-476105449-194400</f>
        <v>-476299849</v>
      </c>
      <c r="E125" s="41">
        <f>-E105</f>
        <v>13194100</v>
      </c>
      <c r="F125" s="41">
        <f t="shared" si="23"/>
        <v>-463105749</v>
      </c>
      <c r="G125" s="7"/>
      <c r="H125" s="2"/>
    </row>
    <row r="126" spans="1:8" ht="50.45" customHeight="1" thickBot="1">
      <c r="A126" s="11"/>
      <c r="B126" s="59"/>
      <c r="C126" s="34" t="s">
        <v>11</v>
      </c>
      <c r="D126" s="24">
        <f>SUM(D127:D128)</f>
        <v>533619138</v>
      </c>
      <c r="E126" s="24">
        <f>SUM(E127:E128)</f>
        <v>-13194100</v>
      </c>
      <c r="F126" s="24">
        <f t="shared" si="23"/>
        <v>520425038</v>
      </c>
      <c r="G126" s="7"/>
      <c r="H126" s="2"/>
    </row>
    <row r="127" spans="1:8" ht="78" hidden="1" customHeight="1" thickBot="1">
      <c r="A127" s="58"/>
      <c r="B127" s="58"/>
      <c r="C127" s="56" t="s">
        <v>15</v>
      </c>
      <c r="D127" s="57">
        <v>57319289</v>
      </c>
      <c r="E127" s="57"/>
      <c r="F127" s="57">
        <f t="shared" si="23"/>
        <v>57319289</v>
      </c>
      <c r="G127" s="7"/>
      <c r="H127" s="2"/>
    </row>
    <row r="128" spans="1:8" ht="66" customHeight="1" thickBot="1">
      <c r="A128" s="20"/>
      <c r="B128" s="62"/>
      <c r="C128" s="37" t="s">
        <v>5</v>
      </c>
      <c r="D128" s="41">
        <f>476105449+194400</f>
        <v>476299849</v>
      </c>
      <c r="E128" s="41">
        <f>-E125</f>
        <v>-13194100</v>
      </c>
      <c r="F128" s="41">
        <f t="shared" si="23"/>
        <v>463105749</v>
      </c>
      <c r="G128" s="7"/>
      <c r="H128" s="2"/>
    </row>
    <row r="129" spans="1:8" ht="78.599999999999994" customHeight="1">
      <c r="A129" s="21"/>
      <c r="B129" s="21"/>
      <c r="C129" s="22"/>
      <c r="D129" s="7"/>
      <c r="E129" s="7"/>
      <c r="F129" s="7"/>
      <c r="G129" s="7"/>
      <c r="H129" s="2"/>
    </row>
    <row r="130" spans="1:8" ht="54.75" customHeight="1">
      <c r="A130" s="110" t="s">
        <v>34</v>
      </c>
      <c r="B130" s="110"/>
      <c r="C130" s="110"/>
      <c r="D130" s="52" t="s">
        <v>131</v>
      </c>
      <c r="E130" s="52"/>
      <c r="F130" s="12"/>
      <c r="G130" s="7"/>
      <c r="H130" s="2"/>
    </row>
    <row r="131" spans="1:8" ht="22.5" customHeight="1">
      <c r="A131" s="15"/>
      <c r="B131" s="15"/>
      <c r="C131" s="13"/>
      <c r="D131" s="10"/>
      <c r="E131" s="14"/>
      <c r="F131" s="12"/>
      <c r="G131" s="7"/>
      <c r="H131" s="2"/>
    </row>
    <row r="132" spans="1:8" ht="53.25" customHeight="1">
      <c r="A132" s="10"/>
      <c r="B132" s="10"/>
      <c r="E132" s="10"/>
      <c r="F132" s="5"/>
      <c r="G132" s="7"/>
      <c r="H132" s="2"/>
    </row>
    <row r="133" spans="1:8" ht="25.5" customHeight="1">
      <c r="A133" s="8"/>
      <c r="B133" s="8"/>
      <c r="C133" s="9"/>
      <c r="D133" s="5"/>
      <c r="E133" s="5"/>
      <c r="F133" s="5"/>
      <c r="G133" s="7"/>
      <c r="H133" s="2"/>
    </row>
    <row r="134" spans="1:8" ht="39" customHeight="1">
      <c r="A134" s="8"/>
      <c r="B134" s="8"/>
      <c r="C134" s="9"/>
      <c r="D134" s="5"/>
      <c r="E134" s="23"/>
      <c r="F134" s="5"/>
      <c r="G134" s="7"/>
      <c r="H134" s="2"/>
    </row>
    <row r="135" spans="1:8" ht="42" customHeight="1">
      <c r="A135" s="8"/>
      <c r="B135" s="8"/>
      <c r="C135" s="9"/>
      <c r="D135" s="5"/>
      <c r="E135" s="5"/>
      <c r="F135" s="5"/>
      <c r="G135" s="7"/>
      <c r="H135" s="2"/>
    </row>
    <row r="136" spans="1:8" ht="20.25" customHeight="1">
      <c r="A136" s="8"/>
      <c r="B136" s="8"/>
      <c r="C136" s="9"/>
      <c r="D136" s="5"/>
      <c r="E136" s="5"/>
      <c r="F136" s="5"/>
      <c r="G136" s="7"/>
      <c r="H136" s="2"/>
    </row>
    <row r="137" spans="1:8" ht="44.25" customHeight="1">
      <c r="A137" s="8"/>
      <c r="B137" s="8"/>
      <c r="C137" s="9"/>
      <c r="D137" s="5"/>
      <c r="E137" s="5"/>
      <c r="F137" s="5"/>
      <c r="G137" s="7"/>
      <c r="H137" s="2"/>
    </row>
    <row r="138" spans="1:8" ht="20.25" customHeight="1">
      <c r="A138" s="8"/>
      <c r="B138" s="8"/>
      <c r="C138" s="9"/>
      <c r="D138" s="5"/>
      <c r="E138" s="5"/>
      <c r="F138" s="5"/>
      <c r="G138" s="7"/>
      <c r="H138" s="2"/>
    </row>
    <row r="139" spans="1:8" ht="60.75" customHeight="1">
      <c r="A139" s="8"/>
      <c r="B139" s="8"/>
      <c r="C139" s="9"/>
      <c r="D139" s="5"/>
      <c r="E139" s="5"/>
      <c r="F139" s="5"/>
      <c r="G139" s="7"/>
      <c r="H139" s="2"/>
    </row>
    <row r="140" spans="1:8" ht="59.25" customHeight="1">
      <c r="A140" s="8"/>
      <c r="B140" s="8"/>
      <c r="C140" s="9"/>
      <c r="D140" s="5"/>
      <c r="E140" s="5"/>
      <c r="F140" s="5"/>
      <c r="G140" s="7"/>
      <c r="H140" s="2"/>
    </row>
    <row r="141" spans="1:8" ht="20.25" customHeight="1">
      <c r="A141" s="8"/>
      <c r="B141" s="8"/>
      <c r="C141" s="9"/>
      <c r="D141" s="5"/>
      <c r="E141" s="5"/>
      <c r="F141" s="5"/>
      <c r="G141" s="7"/>
      <c r="H141" s="2"/>
    </row>
    <row r="142" spans="1:8" ht="37.5" customHeight="1">
      <c r="A142" s="8"/>
      <c r="B142" s="8"/>
      <c r="C142" s="9"/>
      <c r="D142" s="5"/>
      <c r="E142" s="5"/>
      <c r="F142" s="5"/>
      <c r="G142" s="7"/>
      <c r="H142" s="2"/>
    </row>
    <row r="143" spans="1:8" ht="37.5" customHeight="1">
      <c r="A143" s="8"/>
      <c r="B143" s="8"/>
      <c r="C143" s="9"/>
      <c r="D143" s="5"/>
      <c r="E143" s="5"/>
      <c r="F143" s="5"/>
      <c r="G143" s="7"/>
      <c r="H143" s="2"/>
    </row>
    <row r="144" spans="1:8" ht="20.25" customHeight="1">
      <c r="A144" s="3"/>
      <c r="B144" s="3"/>
      <c r="C144" s="2"/>
      <c r="G144" s="7"/>
      <c r="H144" s="2"/>
    </row>
    <row r="145" spans="1:11" ht="62.25" customHeight="1">
      <c r="A145" s="3"/>
      <c r="B145" s="3"/>
      <c r="C145" s="2"/>
      <c r="G145" s="7"/>
      <c r="H145" s="2"/>
    </row>
    <row r="146" spans="1:11" ht="60" customHeight="1">
      <c r="A146" s="3"/>
      <c r="B146" s="3"/>
      <c r="C146" s="2"/>
      <c r="G146" s="7"/>
      <c r="H146" s="2"/>
    </row>
    <row r="147" spans="1:11" ht="20.25" customHeight="1">
      <c r="A147" s="3"/>
      <c r="B147" s="3"/>
      <c r="C147" s="2"/>
      <c r="G147" s="7"/>
      <c r="H147" s="2"/>
    </row>
    <row r="148" spans="1:11" ht="38.25" customHeight="1">
      <c r="A148" s="3"/>
      <c r="B148" s="3"/>
      <c r="C148" s="2"/>
      <c r="G148" s="7"/>
      <c r="H148" s="2"/>
    </row>
    <row r="149" spans="1:11" ht="20.25" customHeight="1">
      <c r="A149" s="3"/>
      <c r="B149" s="3"/>
      <c r="C149" s="2"/>
      <c r="G149" s="7"/>
      <c r="H149" s="2"/>
    </row>
    <row r="150" spans="1:11" ht="78.75" customHeight="1">
      <c r="A150" s="3"/>
      <c r="B150" s="3"/>
      <c r="C150" s="2"/>
      <c r="G150" s="7"/>
      <c r="H150" s="7"/>
    </row>
    <row r="151" spans="1:11" ht="75" customHeight="1">
      <c r="A151" s="3"/>
      <c r="B151" s="3"/>
      <c r="C151" s="2"/>
      <c r="G151" s="7"/>
      <c r="H151" s="7"/>
    </row>
    <row r="152" spans="1:11" ht="23.25" customHeight="1">
      <c r="A152" s="3"/>
      <c r="B152" s="3"/>
      <c r="C152" s="2"/>
      <c r="G152" s="7"/>
      <c r="H152" s="7"/>
    </row>
    <row r="153" spans="1:11" ht="126" customHeight="1">
      <c r="A153" s="3"/>
      <c r="B153" s="3"/>
      <c r="C153" s="2"/>
      <c r="G153" s="7"/>
      <c r="H153" s="7"/>
    </row>
    <row r="154" spans="1:11" ht="24" customHeight="1">
      <c r="A154" s="3"/>
      <c r="B154" s="3"/>
      <c r="C154" s="2"/>
      <c r="G154" s="7"/>
      <c r="H154" s="7"/>
    </row>
    <row r="155" spans="1:11" ht="58.5" customHeight="1">
      <c r="A155" s="3"/>
      <c r="B155" s="3"/>
      <c r="C155" s="2"/>
      <c r="G155" s="7"/>
      <c r="H155" s="76"/>
      <c r="I155" s="77"/>
    </row>
    <row r="156" spans="1:11" ht="38.25" customHeight="1">
      <c r="A156" s="3"/>
      <c r="B156" s="3"/>
      <c r="C156" s="2"/>
      <c r="G156" s="7"/>
      <c r="H156" s="2"/>
      <c r="I156" s="68"/>
    </row>
    <row r="157" spans="1:11" ht="67.5" hidden="1" customHeight="1" thickBot="1">
      <c r="A157" s="3"/>
      <c r="B157" s="3"/>
      <c r="C157" s="2"/>
      <c r="G157" s="7"/>
      <c r="H157" s="2"/>
      <c r="I157" s="68"/>
    </row>
    <row r="158" spans="1:11" ht="65.25" customHeight="1">
      <c r="A158" s="3"/>
      <c r="B158" s="3"/>
      <c r="C158" s="2"/>
      <c r="G158" s="7"/>
      <c r="H158" s="76"/>
      <c r="I158" s="68"/>
    </row>
    <row r="159" spans="1:11" ht="38.25" customHeight="1">
      <c r="A159" s="3"/>
      <c r="B159" s="3"/>
      <c r="C159" s="2"/>
      <c r="G159" s="7"/>
      <c r="H159" s="2"/>
      <c r="I159" s="68"/>
    </row>
    <row r="160" spans="1:11" ht="72.75" hidden="1" customHeight="1" thickBot="1">
      <c r="A160" s="3"/>
      <c r="B160" s="3"/>
      <c r="C160" s="2"/>
      <c r="G160" s="7"/>
      <c r="H160" s="2"/>
      <c r="I160" s="68"/>
      <c r="K160" s="68"/>
    </row>
    <row r="161" spans="1:12" ht="70.5" customHeight="1">
      <c r="A161" s="3"/>
      <c r="B161" s="3"/>
      <c r="C161" s="2"/>
      <c r="G161" s="7"/>
      <c r="H161" s="2"/>
      <c r="I161" s="69"/>
    </row>
    <row r="162" spans="1:12" ht="18.75" customHeight="1">
      <c r="A162" s="3"/>
      <c r="B162" s="3"/>
      <c r="C162" s="2"/>
      <c r="G162" s="7"/>
      <c r="H162" s="2"/>
    </row>
    <row r="163" spans="1:12" ht="93.75" customHeight="1">
      <c r="A163" s="3"/>
      <c r="B163" s="3"/>
      <c r="C163" s="2"/>
      <c r="G163" s="12"/>
      <c r="H163" s="2"/>
      <c r="J163" s="28"/>
      <c r="K163" s="28"/>
      <c r="L163" s="28"/>
    </row>
    <row r="164" spans="1:12" ht="23.25" customHeight="1">
      <c r="A164" s="3"/>
      <c r="B164" s="3"/>
      <c r="C164" s="2"/>
      <c r="G164" s="12"/>
      <c r="H164" s="2"/>
      <c r="J164" s="28"/>
      <c r="K164" s="28"/>
      <c r="L164" s="28"/>
    </row>
    <row r="165" spans="1:12" ht="18.75">
      <c r="A165" s="3"/>
      <c r="B165" s="3"/>
      <c r="C165" s="2"/>
      <c r="G165" s="5"/>
      <c r="H165" s="2"/>
      <c r="J165" s="28"/>
      <c r="K165" s="28"/>
      <c r="L165" s="28"/>
    </row>
    <row r="166" spans="1:12" ht="18.75">
      <c r="A166" s="3"/>
      <c r="B166" s="3"/>
      <c r="C166" s="2"/>
      <c r="G166" s="5"/>
      <c r="H166" s="2"/>
    </row>
    <row r="167" spans="1:12" ht="18.75">
      <c r="A167" s="3"/>
      <c r="B167" s="3"/>
      <c r="C167" s="2"/>
      <c r="G167" s="5"/>
      <c r="H167" s="2"/>
    </row>
    <row r="168" spans="1:12" ht="18.75">
      <c r="A168" s="3"/>
      <c r="B168" s="3"/>
      <c r="C168" s="2"/>
      <c r="G168" s="5"/>
      <c r="H168" s="2"/>
      <c r="I168" s="30"/>
      <c r="J168" s="30"/>
      <c r="K168" s="30"/>
    </row>
    <row r="169" spans="1:12" ht="18.75">
      <c r="A169" s="3"/>
      <c r="B169" s="3"/>
      <c r="C169" s="2"/>
      <c r="G169" s="5"/>
      <c r="H169" s="2"/>
    </row>
    <row r="170" spans="1:12" ht="18.75">
      <c r="A170" s="3"/>
      <c r="B170" s="3"/>
      <c r="C170" s="2"/>
      <c r="G170" s="5"/>
      <c r="H170" s="2"/>
    </row>
    <row r="171" spans="1:12" ht="18.75">
      <c r="A171" s="3"/>
      <c r="B171" s="3"/>
      <c r="C171" s="2"/>
      <c r="G171" s="5"/>
      <c r="H171" s="2"/>
    </row>
    <row r="172" spans="1:12" ht="18.75">
      <c r="A172" s="3"/>
      <c r="B172" s="3"/>
      <c r="C172" s="2"/>
      <c r="G172" s="5"/>
      <c r="H172" s="2"/>
    </row>
    <row r="173" spans="1:12" ht="18.75">
      <c r="A173" s="3"/>
      <c r="B173" s="3"/>
      <c r="C173" s="2"/>
      <c r="G173" s="5"/>
      <c r="H173" s="2"/>
    </row>
    <row r="174" spans="1:12" ht="18.75">
      <c r="A174" s="3"/>
      <c r="B174" s="3"/>
      <c r="C174" s="2"/>
      <c r="G174" s="5"/>
      <c r="H174" s="2"/>
    </row>
    <row r="175" spans="1:12" ht="18.75">
      <c r="A175" s="3"/>
      <c r="B175" s="3"/>
      <c r="C175" s="2"/>
      <c r="G175" s="5"/>
      <c r="H175" s="2"/>
    </row>
    <row r="176" spans="1:12" ht="18.75">
      <c r="A176" s="3"/>
      <c r="B176" s="3"/>
      <c r="C176" s="2"/>
      <c r="G176" s="5"/>
      <c r="H176" s="2"/>
    </row>
    <row r="177" spans="1:8">
      <c r="A177" s="3"/>
      <c r="B177" s="3"/>
      <c r="C177" s="2"/>
      <c r="H177" s="2"/>
    </row>
    <row r="178" spans="1:8">
      <c r="A178" s="3"/>
      <c r="B178" s="3"/>
      <c r="C178" s="2"/>
      <c r="H178" s="2"/>
    </row>
    <row r="179" spans="1:8">
      <c r="A179" s="3"/>
      <c r="B179" s="3"/>
      <c r="C179" s="2"/>
      <c r="H179" s="2"/>
    </row>
    <row r="180" spans="1:8">
      <c r="A180" s="3"/>
      <c r="B180" s="3"/>
      <c r="C180" s="2"/>
      <c r="H180" s="2"/>
    </row>
    <row r="181" spans="1:8">
      <c r="A181" s="3"/>
      <c r="B181" s="3"/>
      <c r="C181" s="2"/>
      <c r="H181" s="2"/>
    </row>
    <row r="182" spans="1:8">
      <c r="A182" s="3"/>
      <c r="B182" s="3"/>
      <c r="C182" s="2"/>
      <c r="H182" s="2"/>
    </row>
    <row r="183" spans="1:8">
      <c r="A183" s="3"/>
      <c r="B183" s="3"/>
      <c r="C183" s="2"/>
      <c r="H183" s="2"/>
    </row>
    <row r="184" spans="1:8">
      <c r="A184" s="3"/>
      <c r="B184" s="3"/>
      <c r="C184" s="2"/>
      <c r="H184" s="2"/>
    </row>
    <row r="185" spans="1:8">
      <c r="A185" s="3"/>
      <c r="B185" s="3"/>
      <c r="C185" s="2"/>
      <c r="H185" s="2"/>
    </row>
    <row r="186" spans="1:8">
      <c r="A186" s="3"/>
      <c r="B186" s="3"/>
      <c r="C186" s="2"/>
      <c r="H186" s="2"/>
    </row>
    <row r="187" spans="1:8">
      <c r="A187" s="3"/>
      <c r="B187" s="3"/>
      <c r="C187" s="2"/>
      <c r="H187" s="2"/>
    </row>
    <row r="188" spans="1:8">
      <c r="A188" s="3"/>
      <c r="B188" s="3"/>
      <c r="C188" s="2"/>
      <c r="H188" s="2"/>
    </row>
    <row r="189" spans="1:8">
      <c r="A189" s="3"/>
      <c r="B189" s="3"/>
      <c r="C189" s="2"/>
      <c r="H189" s="2"/>
    </row>
    <row r="190" spans="1:8">
      <c r="A190" s="3"/>
      <c r="B190" s="3"/>
      <c r="C190" s="2"/>
      <c r="H190" s="2"/>
    </row>
    <row r="191" spans="1:8">
      <c r="A191" s="3"/>
      <c r="B191" s="3"/>
      <c r="C191" s="2"/>
      <c r="H191" s="2"/>
    </row>
    <row r="192" spans="1:8">
      <c r="A192" s="3"/>
      <c r="B192" s="3"/>
      <c r="C192" s="2"/>
      <c r="H192" s="2"/>
    </row>
    <row r="193" spans="1:8">
      <c r="A193" s="3"/>
      <c r="B193" s="3"/>
      <c r="C193" s="2"/>
      <c r="H193" s="2"/>
    </row>
    <row r="194" spans="1:8">
      <c r="A194" s="3"/>
      <c r="B194" s="3"/>
      <c r="C194" s="2"/>
      <c r="H194" s="2"/>
    </row>
    <row r="195" spans="1:8">
      <c r="A195" s="3"/>
      <c r="B195" s="3"/>
      <c r="C195" s="2"/>
      <c r="H195" s="2"/>
    </row>
    <row r="196" spans="1:8">
      <c r="A196" s="3"/>
      <c r="B196" s="3"/>
      <c r="C196" s="2"/>
      <c r="H196" s="2"/>
    </row>
    <row r="197" spans="1:8">
      <c r="A197" s="3"/>
      <c r="B197" s="3"/>
      <c r="C197" s="2"/>
      <c r="H197" s="2"/>
    </row>
    <row r="198" spans="1:8">
      <c r="A198" s="3"/>
      <c r="B198" s="3"/>
      <c r="C198" s="2"/>
      <c r="H198" s="2"/>
    </row>
    <row r="199" spans="1:8">
      <c r="A199" s="3"/>
      <c r="B199" s="3"/>
      <c r="C199" s="2"/>
      <c r="H199" s="2"/>
    </row>
    <row r="200" spans="1:8">
      <c r="A200" s="3"/>
      <c r="B200" s="3"/>
      <c r="C200" s="2"/>
      <c r="H200" s="2"/>
    </row>
    <row r="201" spans="1:8">
      <c r="A201" s="3"/>
      <c r="B201" s="3"/>
      <c r="C201" s="2"/>
      <c r="H201" s="2"/>
    </row>
    <row r="202" spans="1:8">
      <c r="A202" s="3"/>
      <c r="B202" s="3"/>
      <c r="C202" s="2"/>
      <c r="H202" s="2"/>
    </row>
    <row r="203" spans="1:8">
      <c r="A203" s="3"/>
      <c r="B203" s="3"/>
      <c r="C203" s="2"/>
      <c r="H203" s="2"/>
    </row>
    <row r="204" spans="1:8">
      <c r="A204" s="3"/>
      <c r="B204" s="3"/>
      <c r="C204" s="2"/>
      <c r="H204" s="2"/>
    </row>
    <row r="205" spans="1:8">
      <c r="A205" s="3"/>
      <c r="B205" s="3"/>
      <c r="C205" s="2"/>
      <c r="H205" s="2"/>
    </row>
    <row r="206" spans="1:8">
      <c r="A206" s="3"/>
      <c r="B206" s="3"/>
      <c r="C206" s="2"/>
      <c r="H206" s="2"/>
    </row>
    <row r="207" spans="1:8">
      <c r="A207" s="3"/>
      <c r="B207" s="3"/>
      <c r="C207" s="2"/>
    </row>
    <row r="208" spans="1:8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</sheetData>
  <mergeCells count="8">
    <mergeCell ref="A130:C130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1" manualBreakCount="1">
    <brk id="1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2017-11-09T11:58:10Z</cp:lastPrinted>
  <dcterms:created xsi:type="dcterms:W3CDTF">2005-04-08T06:14:05Z</dcterms:created>
  <dcterms:modified xsi:type="dcterms:W3CDTF">2017-11-16T14:07:42Z</dcterms:modified>
</cp:coreProperties>
</file>