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80" windowWidth="11340" windowHeight="5016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додаток!$A$1:$F$93</definedName>
  </definedNames>
  <calcPr calcId="144525"/>
</workbook>
</file>

<file path=xl/calcChain.xml><?xml version="1.0" encoding="utf-8"?>
<calcChain xmlns="http://schemas.openxmlformats.org/spreadsheetml/2006/main">
  <c r="D91" i="4" l="1"/>
  <c r="D88" i="4"/>
  <c r="D75" i="4"/>
  <c r="D74" i="4"/>
  <c r="D73" i="4"/>
  <c r="D72" i="4"/>
  <c r="D68" i="4"/>
  <c r="D67" i="4"/>
  <c r="D66" i="4"/>
  <c r="D65" i="4"/>
  <c r="D47" i="4"/>
  <c r="D46" i="4"/>
  <c r="D45" i="4"/>
  <c r="D44" i="4"/>
  <c r="D38" i="4"/>
  <c r="D34" i="4"/>
  <c r="D26" i="4"/>
  <c r="D25" i="4"/>
  <c r="E45" i="4"/>
  <c r="E59" i="4"/>
  <c r="D63" i="4"/>
  <c r="D61" i="4"/>
  <c r="D59" i="4"/>
  <c r="D58" i="4"/>
  <c r="D57" i="4"/>
  <c r="D56" i="4"/>
  <c r="D53" i="4"/>
  <c r="D52" i="4"/>
  <c r="D51" i="4"/>
  <c r="D50" i="4"/>
  <c r="D49" i="4"/>
  <c r="D13" i="4"/>
  <c r="D10" i="4"/>
  <c r="D12" i="4"/>
  <c r="E38" i="4" l="1"/>
  <c r="E87" i="4" l="1"/>
  <c r="E26" i="4"/>
  <c r="F26" i="4"/>
  <c r="E25" i="4"/>
  <c r="F25" i="4" s="1"/>
  <c r="E24" i="4"/>
  <c r="D24" i="4"/>
  <c r="E63" i="4"/>
  <c r="F24" i="4" l="1"/>
  <c r="E21" i="4" l="1"/>
  <c r="F22" i="4"/>
  <c r="E56" i="4"/>
  <c r="E57" i="4"/>
  <c r="E52" i="4"/>
  <c r="E61" i="4"/>
  <c r="F63" i="4"/>
  <c r="E14" i="4"/>
  <c r="E73" i="4"/>
  <c r="E72" i="4"/>
  <c r="E75" i="4"/>
  <c r="E74" i="4" s="1"/>
  <c r="F74" i="4" s="1"/>
  <c r="F75" i="4"/>
  <c r="E50" i="4" l="1"/>
  <c r="E12" i="4"/>
  <c r="E15" i="4"/>
  <c r="E13" i="4"/>
  <c r="F13" i="4" s="1"/>
  <c r="F15" i="4"/>
  <c r="F16" i="4"/>
  <c r="E90" i="4"/>
  <c r="E82" i="4"/>
  <c r="E84" i="4"/>
  <c r="F84" i="4" s="1"/>
  <c r="E83" i="4"/>
  <c r="F83" i="4" s="1"/>
  <c r="E35" i="4"/>
  <c r="E36" i="4"/>
  <c r="F36" i="4" s="1"/>
  <c r="D77" i="4" l="1"/>
  <c r="D76" i="4" s="1"/>
  <c r="E77" i="4"/>
  <c r="E76" i="4"/>
  <c r="D71" i="4"/>
  <c r="E34" i="4"/>
  <c r="F37" i="4"/>
  <c r="F35" i="4"/>
  <c r="F76" i="4" l="1"/>
  <c r="F77" i="4"/>
  <c r="F73" i="4" l="1"/>
  <c r="E71" i="4" l="1"/>
  <c r="F72" i="4"/>
  <c r="F71" i="4" s="1"/>
  <c r="F45" i="4"/>
  <c r="E44" i="4"/>
  <c r="F44" i="4" s="1"/>
  <c r="D43" i="4"/>
  <c r="E66" i="4"/>
  <c r="D64" i="4"/>
  <c r="F68" i="4"/>
  <c r="E67" i="4"/>
  <c r="F67" i="4" s="1"/>
  <c r="F70" i="4"/>
  <c r="E69" i="4"/>
  <c r="F69" i="4" s="1"/>
  <c r="F66" i="4"/>
  <c r="E43" i="4" l="1"/>
  <c r="F43" i="4" s="1"/>
  <c r="E65" i="4"/>
  <c r="E64" i="4" l="1"/>
  <c r="F65" i="4"/>
  <c r="F64" i="4" s="1"/>
  <c r="E53" i="4"/>
  <c r="E60" i="4" l="1"/>
  <c r="F60" i="4" s="1"/>
  <c r="F62" i="4"/>
  <c r="F61" i="4"/>
  <c r="E58" i="4" l="1"/>
  <c r="F56" i="4" l="1"/>
  <c r="F55" i="4"/>
  <c r="D14" i="4"/>
  <c r="E51" i="4" l="1"/>
  <c r="E49" i="4" s="1"/>
  <c r="F38" i="4"/>
  <c r="E28" i="4"/>
  <c r="F32" i="4"/>
  <c r="F31" i="4"/>
  <c r="F30" i="4" l="1"/>
  <c r="F29" i="4"/>
  <c r="E20" i="4"/>
  <c r="F20" i="4" s="1"/>
  <c r="F21" i="4"/>
  <c r="D18" i="4"/>
  <c r="E19" i="4" l="1"/>
  <c r="F19" i="4" l="1"/>
  <c r="E18" i="4"/>
  <c r="D27" i="4"/>
  <c r="E27" i="4" l="1"/>
  <c r="F27" i="4" s="1"/>
  <c r="F28" i="4" l="1"/>
  <c r="E17" i="4" l="1"/>
  <c r="D17" i="4"/>
  <c r="F58" i="4"/>
  <c r="F57" i="4"/>
  <c r="F23" i="4" l="1"/>
  <c r="F17" i="4"/>
  <c r="F18" i="4"/>
  <c r="F51" i="4"/>
  <c r="F50" i="4" l="1"/>
  <c r="F59" i="4"/>
  <c r="F82" i="4" l="1"/>
  <c r="D78" i="4"/>
  <c r="E80" i="4" l="1"/>
  <c r="E47" i="4" s="1"/>
  <c r="E81" i="4"/>
  <c r="E79" i="4" s="1"/>
  <c r="F81" i="4" l="1"/>
  <c r="E78" i="4"/>
  <c r="F80" i="4"/>
  <c r="D40" i="4"/>
  <c r="F79" i="4" l="1"/>
  <c r="F78" i="4" s="1"/>
  <c r="F39" i="4"/>
  <c r="E41" i="4"/>
  <c r="E40" i="4" s="1"/>
  <c r="F40" i="4" s="1"/>
  <c r="F42" i="4"/>
  <c r="E48" i="4" l="1"/>
  <c r="E46" i="4" s="1"/>
  <c r="F41" i="4"/>
  <c r="F52" i="4" l="1"/>
  <c r="F53" i="4" l="1"/>
  <c r="D33" i="4" l="1"/>
  <c r="D11" i="4"/>
  <c r="E91" i="4" l="1"/>
  <c r="D48" i="4" l="1"/>
  <c r="F49" i="4" l="1"/>
  <c r="F48" i="4" l="1"/>
  <c r="D86" i="4" l="1"/>
  <c r="D89" i="4"/>
  <c r="F90" i="4"/>
  <c r="F14" i="4"/>
  <c r="F87" i="4"/>
  <c r="F91" i="4"/>
  <c r="E89" i="4"/>
  <c r="F89" i="4" l="1"/>
  <c r="D85" i="4"/>
  <c r="E88" i="4" l="1"/>
  <c r="F34" i="4"/>
  <c r="E33" i="4"/>
  <c r="E10" i="4" s="1"/>
  <c r="F47" i="4"/>
  <c r="F33" i="4" l="1"/>
  <c r="F88" i="4"/>
  <c r="E86" i="4"/>
  <c r="E11" i="4"/>
  <c r="F12" i="4"/>
  <c r="F86" i="4" l="1"/>
  <c r="F10" i="4"/>
  <c r="F11" i="4"/>
  <c r="F46" i="4" l="1"/>
  <c r="E85" i="4"/>
  <c r="F85" i="4" l="1"/>
</calcChain>
</file>

<file path=xl/sharedStrings.xml><?xml version="1.0" encoding="utf-8"?>
<sst xmlns="http://schemas.openxmlformats.org/spreadsheetml/2006/main" count="163" uniqueCount="119">
  <si>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</si>
  <si>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</si>
  <si>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</si>
  <si>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</si>
  <si>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</si>
  <si>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</si>
  <si>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</si>
  <si>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</si>
  <si>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</si>
  <si>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</si>
  <si>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</si>
  <si>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</si>
  <si>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</si>
  <si>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 xml:space="preserve">Проект унесення змін до показників міського бюджету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</si>
  <si>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</si>
  <si>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</si>
  <si>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</si>
  <si>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</si>
  <si>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</si>
  <si>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</si>
  <si>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</si>
  <si>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</si>
  <si>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</si>
  <si>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1011010</t>
  </si>
  <si>
    <t>1011020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</si>
  <si>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</si>
  <si>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</si>
  <si>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</si>
  <si>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             Додаток </t>
  </si>
  <si>
    <t>Інші видатки</t>
  </si>
  <si>
    <t>з них оплата праці</t>
  </si>
  <si>
    <t>8600</t>
  </si>
  <si>
    <t>4700000</t>
  </si>
  <si>
    <t>4710000</t>
  </si>
  <si>
    <t>4718600</t>
  </si>
  <si>
    <t>4716310</t>
  </si>
  <si>
    <t>6310</t>
  </si>
  <si>
    <t>Реалізація заходів щодо інвестиційного розвитку території</t>
  </si>
  <si>
    <t>1010</t>
  </si>
  <si>
    <t>1011170</t>
  </si>
  <si>
    <t>1170</t>
  </si>
  <si>
    <t xml:space="preserve">Методичне забезпечення діяльності навчальних закладів та інші заходи в галузі освіти </t>
  </si>
  <si>
    <t xml:space="preserve">комунальні послуги та енергоносії </t>
  </si>
  <si>
    <t>Комітет у справах сім'ї і молоді виконкому Криворізької  міської ради</t>
  </si>
  <si>
    <t>1100000</t>
  </si>
  <si>
    <t>1110000</t>
  </si>
  <si>
    <t>Надання та повернення пільгового довгострокового кредиту на будівництво (реконструкцію) та придбання житла</t>
  </si>
  <si>
    <t>Надання пільгового довгострокового кредиту громадянам на будівництво (реконструкцію) та придбання житла</t>
  </si>
  <si>
    <t>Служба у справах дітей виконкому Криворізької міської ради</t>
  </si>
  <si>
    <t>2000000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</si>
  <si>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</si>
  <si>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</si>
  <si>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Утримання закладів, що надають соціальні послуги дітям, які опинились в складних життєвих обставинах</t>
  </si>
  <si>
    <t>2013110</t>
  </si>
  <si>
    <t>3111</t>
  </si>
  <si>
    <t>4016060</t>
  </si>
  <si>
    <t>6060</t>
  </si>
  <si>
    <t>Благоустрій міст, сіл, селищ</t>
  </si>
  <si>
    <t>4016640</t>
  </si>
  <si>
    <t>6640</t>
  </si>
  <si>
    <t>Інші заходи у сфері електротранспорту</t>
  </si>
  <si>
    <t>1020</t>
  </si>
  <si>
    <t xml:space="preserve">у тому числі </t>
  </si>
  <si>
    <t>видатки споживання</t>
  </si>
  <si>
    <t>видатки розвитку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</si>
  <si>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</si>
  <si>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</si>
  <si>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</si>
  <si>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</si>
  <si>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 xml:space="preserve">з них комунальні послуги та енергоносії </t>
  </si>
  <si>
    <t>В.о. керуючої справами виконкому - заступник міського голови</t>
  </si>
  <si>
    <t xml:space="preserve">                                    В.Бєрлін</t>
  </si>
  <si>
    <t>2010000</t>
  </si>
  <si>
    <t>Управління культури виконкому Криворізької міської ради</t>
  </si>
  <si>
    <t>Палаци і будинки культури, клуби та інші заклади клубного типу</t>
  </si>
  <si>
    <t>Школи естетичного виховання дітей</t>
  </si>
  <si>
    <t>2400000</t>
  </si>
  <si>
    <t>2410000</t>
  </si>
  <si>
    <t>2414090</t>
  </si>
  <si>
    <t>4090</t>
  </si>
  <si>
    <t>2414100</t>
  </si>
  <si>
    <t>4100</t>
  </si>
  <si>
    <t>Фінансове управління виконкому Криворізької міської ради</t>
  </si>
  <si>
    <t>7610000</t>
  </si>
  <si>
    <t>7600000</t>
  </si>
  <si>
    <t>7618600</t>
  </si>
  <si>
    <t>Фінансова підтримка об’єктів комунального господарства</t>
  </si>
  <si>
    <t>Забезпечення функціонування водопровідно-каналізаційного господарства</t>
  </si>
  <si>
    <t>4016050</t>
  </si>
  <si>
    <t>4016052</t>
  </si>
  <si>
    <t>6050</t>
  </si>
  <si>
    <t>6052</t>
  </si>
  <si>
    <t>4000000</t>
  </si>
  <si>
    <t>4010000</t>
  </si>
  <si>
    <t>4016310</t>
  </si>
  <si>
    <t xml:space="preserve">Затверджено на 2017 рік </t>
  </si>
  <si>
    <t xml:space="preserve">Забезпечення функціонування теплових мереж </t>
  </si>
  <si>
    <t>4016051</t>
  </si>
  <si>
    <t>6051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</si>
  <si>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</si>
  <si>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4719180</t>
  </si>
  <si>
    <t>9180</t>
  </si>
  <si>
    <t>у тому числі видатки розвитку</t>
  </si>
  <si>
    <t>1011090</t>
  </si>
  <si>
    <t>1090</t>
  </si>
  <si>
    <t>Надання позашкільної освіти позашкільними закладами освіти, заходи із позашкільної роботи з дітьми</t>
  </si>
  <si>
    <t>1011210</t>
  </si>
  <si>
    <t>1210</t>
  </si>
  <si>
    <t xml:space="preserve">Утримання інших закладів освіти </t>
  </si>
  <si>
    <t>1118108</t>
  </si>
  <si>
    <t>8108</t>
  </si>
  <si>
    <t>Витрати, пов'язані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</si>
  <si>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>Управління охорони  здоров'я виконкому Криворізької міської ради</t>
  </si>
  <si>
    <t>1400000</t>
  </si>
  <si>
    <t>1410000</t>
  </si>
  <si>
    <t xml:space="preserve">Багатопрофільна стаціонарна медична допомога населенню </t>
  </si>
  <si>
    <t>1412010</t>
  </si>
  <si>
    <t>2010</t>
  </si>
  <si>
    <t xml:space="preserve">           11.10.2017 №419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</si>
</sst>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4" fontId="4" fillId="0" borderId="6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85" zoomScaleNormal="85" zoomScaleSheetLayoutView="89" workbookViewId="0">
      <selection activeCell="A4" sqref="A4:F4"/>
    </sheetView>
  </sheetViews>
  <sheetFormatPr defaultRowHeight="13.2" x14ac:dyDescent="0.25"/>
  <cols>
    <col min="1" max="1" width="15.6640625" customWidth="1"/>
    <col min="2" max="2" width="14.109375" customWidth="1"/>
    <col min="3" max="3" width="44.88671875" customWidth="1"/>
    <col min="4" max="4" width="21.6640625" customWidth="1"/>
    <col min="5" max="5" width="18.5546875" customWidth="1"/>
    <col min="6" max="6" width="21.44140625" customWidth="1"/>
    <col min="7" max="7" width="16.88671875" customWidth="1"/>
    <col min="8" max="8" width="15.6640625" customWidth="1"/>
    <col min="9" max="9" width="17.6640625" bestFit="1" customWidth="1"/>
    <col min="10" max="10" width="15.33203125" customWidth="1"/>
    <col min="11" max="11" width="18.5546875" customWidth="1"/>
  </cols>
  <sheetData>
    <row r="1" spans="1:8" ht="27" customHeight="1" x14ac:dyDescent="0.9">
      <c r="A1" s="5"/>
      <c r="B1" s="5"/>
      <c r="C1" s="5"/>
      <c r="D1" s="53" t="s">
        <v>28</v>
      </c>
      <c r="E1" s="52"/>
      <c r="F1" s="33"/>
      <c r="G1" s="20"/>
    </row>
    <row r="2" spans="1:8" ht="24" customHeight="1" x14ac:dyDescent="0.8">
      <c r="A2" s="5"/>
      <c r="B2" s="5"/>
      <c r="C2" s="5"/>
      <c r="D2" s="53" t="s">
        <v>25</v>
      </c>
      <c r="E2" s="35"/>
      <c r="F2" s="34"/>
      <c r="G2" s="21"/>
    </row>
    <row r="3" spans="1:8" ht="22.8" customHeight="1" x14ac:dyDescent="0.4">
      <c r="A3" s="5"/>
      <c r="B3" s="5"/>
      <c r="C3" s="5"/>
      <c r="D3" s="53" t="s">
        <v>118</v>
      </c>
      <c r="E3" s="20"/>
      <c r="F3" s="21"/>
      <c r="G3" s="21"/>
    </row>
    <row r="4" spans="1:8" ht="26.25" customHeight="1" x14ac:dyDescent="0.3">
      <c r="A4" s="87" t="s">
        <v>13</v>
      </c>
      <c r="B4" s="87"/>
      <c r="C4" s="88"/>
      <c r="D4" s="88"/>
      <c r="E4" s="88"/>
      <c r="F4" s="88"/>
      <c r="G4" s="17"/>
      <c r="H4" s="1"/>
    </row>
    <row r="5" spans="1:8" ht="12" customHeight="1" x14ac:dyDescent="0.3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4">
      <c r="A6" s="5"/>
      <c r="B6" s="5"/>
      <c r="C6" s="5"/>
      <c r="D6" s="6"/>
      <c r="E6" s="6"/>
      <c r="F6" s="4" t="s">
        <v>0</v>
      </c>
      <c r="G6" s="4"/>
    </row>
    <row r="7" spans="1:8" ht="113.25" customHeight="1" x14ac:dyDescent="0.25">
      <c r="A7" s="91" t="s">
        <v>20</v>
      </c>
      <c r="B7" s="91" t="s">
        <v>27</v>
      </c>
      <c r="C7" s="89" t="s">
        <v>1</v>
      </c>
      <c r="D7" s="89" t="s">
        <v>95</v>
      </c>
      <c r="E7" s="89" t="s">
        <v>3</v>
      </c>
      <c r="F7" s="89" t="s">
        <v>14</v>
      </c>
      <c r="G7" s="31"/>
    </row>
    <row r="8" spans="1:8" ht="1.8" customHeight="1" thickBot="1" x14ac:dyDescent="0.3">
      <c r="A8" s="92" t="s">
        <v>2</v>
      </c>
      <c r="B8" s="92"/>
      <c r="C8" s="90"/>
      <c r="D8" s="90"/>
      <c r="E8" s="90"/>
      <c r="F8" s="90"/>
      <c r="G8" s="31"/>
    </row>
    <row r="9" spans="1:8" ht="18.75" customHeight="1" thickBot="1" x14ac:dyDescent="0.3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39.6" customHeight="1" thickBot="1" x14ac:dyDescent="0.35">
      <c r="A10" s="11"/>
      <c r="B10" s="62"/>
      <c r="C10" s="36" t="s">
        <v>8</v>
      </c>
      <c r="D10" s="50">
        <f>349433+5804410239.07+2860340-16813000-1250700-490500</f>
        <v>5789065812.0699997</v>
      </c>
      <c r="E10" s="42">
        <f>E11+E17+E27+E33+E40+E43+E24</f>
        <v>11701881</v>
      </c>
      <c r="F10" s="50">
        <f t="shared" ref="F10:F13" si="0">D10+E10</f>
        <v>5800767693.0699997</v>
      </c>
      <c r="G10" s="31"/>
    </row>
    <row r="11" spans="1:8" ht="41.25" customHeight="1" x14ac:dyDescent="0.25">
      <c r="A11" s="69" t="s">
        <v>18</v>
      </c>
      <c r="B11" s="49"/>
      <c r="C11" s="49" t="s">
        <v>17</v>
      </c>
      <c r="D11" s="29">
        <f>D12</f>
        <v>1698325118</v>
      </c>
      <c r="E11" s="29">
        <f>E12</f>
        <v>49332</v>
      </c>
      <c r="F11" s="29">
        <f t="shared" si="0"/>
        <v>1698374450</v>
      </c>
      <c r="G11" s="31"/>
    </row>
    <row r="12" spans="1:8" ht="44.4" customHeight="1" x14ac:dyDescent="0.25">
      <c r="A12" s="69" t="s">
        <v>19</v>
      </c>
      <c r="B12" s="49"/>
      <c r="C12" s="49" t="s">
        <v>17</v>
      </c>
      <c r="D12" s="29">
        <f>1698156018+15000+154100</f>
        <v>1698325118</v>
      </c>
      <c r="E12" s="29">
        <f>SUM(E13:E16)</f>
        <v>49332</v>
      </c>
      <c r="F12" s="29">
        <f t="shared" si="0"/>
        <v>1698374450</v>
      </c>
      <c r="G12" s="31"/>
    </row>
    <row r="13" spans="1:8" ht="27" customHeight="1" x14ac:dyDescent="0.25">
      <c r="A13" s="66" t="s">
        <v>23</v>
      </c>
      <c r="B13" s="66" t="s">
        <v>38</v>
      </c>
      <c r="C13" s="48" t="s">
        <v>21</v>
      </c>
      <c r="D13" s="44">
        <f>555701718+15000</f>
        <v>555716718</v>
      </c>
      <c r="E13" s="44">
        <f>24560</f>
        <v>24560</v>
      </c>
      <c r="F13" s="44">
        <f t="shared" si="0"/>
        <v>555741278</v>
      </c>
      <c r="G13" s="31"/>
    </row>
    <row r="14" spans="1:8" ht="94.8" customHeight="1" x14ac:dyDescent="0.25">
      <c r="A14" s="66" t="s">
        <v>24</v>
      </c>
      <c r="B14" s="66">
        <v>1020</v>
      </c>
      <c r="C14" s="48" t="s">
        <v>22</v>
      </c>
      <c r="D14" s="44">
        <f>887041563+94100</f>
        <v>887135663</v>
      </c>
      <c r="E14" s="44">
        <f>68953+45203-19621</f>
        <v>94535</v>
      </c>
      <c r="F14" s="44">
        <f t="shared" ref="F14:F16" si="1">D14+E14</f>
        <v>887230198</v>
      </c>
      <c r="G14" s="31"/>
    </row>
    <row r="15" spans="1:8" ht="53.4" customHeight="1" x14ac:dyDescent="0.25">
      <c r="A15" s="75" t="s">
        <v>103</v>
      </c>
      <c r="B15" s="74" t="s">
        <v>104</v>
      </c>
      <c r="C15" s="48" t="s">
        <v>105</v>
      </c>
      <c r="D15" s="82">
        <v>86655440</v>
      </c>
      <c r="E15" s="82">
        <f>-70033</f>
        <v>-70033</v>
      </c>
      <c r="F15" s="44">
        <f t="shared" si="1"/>
        <v>86585407</v>
      </c>
      <c r="G15" s="31"/>
    </row>
    <row r="16" spans="1:8" ht="34.200000000000003" customHeight="1" x14ac:dyDescent="0.25">
      <c r="A16" s="75" t="s">
        <v>106</v>
      </c>
      <c r="B16" s="74" t="s">
        <v>107</v>
      </c>
      <c r="C16" s="48" t="s">
        <v>108</v>
      </c>
      <c r="D16" s="82">
        <v>2868773</v>
      </c>
      <c r="E16" s="82">
        <v>270</v>
      </c>
      <c r="F16" s="44">
        <f t="shared" si="1"/>
        <v>2869043</v>
      </c>
      <c r="G16" s="31"/>
    </row>
    <row r="17" spans="1:7" ht="37.799999999999997" customHeight="1" x14ac:dyDescent="0.25">
      <c r="A17" s="69" t="s">
        <v>44</v>
      </c>
      <c r="B17" s="49"/>
      <c r="C17" s="49" t="s">
        <v>43</v>
      </c>
      <c r="D17" s="29">
        <f>D18</f>
        <v>7748706</v>
      </c>
      <c r="E17" s="29">
        <f>E18</f>
        <v>0</v>
      </c>
      <c r="F17" s="29">
        <f t="shared" ref="F17:F26" si="2">D17+E17</f>
        <v>7748706</v>
      </c>
      <c r="G17" s="31"/>
    </row>
    <row r="18" spans="1:7" ht="46.5" customHeight="1" x14ac:dyDescent="0.25">
      <c r="A18" s="69" t="s">
        <v>45</v>
      </c>
      <c r="B18" s="49"/>
      <c r="C18" s="49" t="s">
        <v>43</v>
      </c>
      <c r="D18" s="29">
        <f>7399273+349433</f>
        <v>7748706</v>
      </c>
      <c r="E18" s="29">
        <f>E19+E21</f>
        <v>0</v>
      </c>
      <c r="F18" s="29">
        <f t="shared" si="2"/>
        <v>7748706</v>
      </c>
      <c r="G18" s="31"/>
    </row>
    <row r="19" spans="1:7" ht="36.6" customHeight="1" x14ac:dyDescent="0.25">
      <c r="A19" s="66">
        <v>1113110</v>
      </c>
      <c r="B19" s="66">
        <v>3110</v>
      </c>
      <c r="C19" s="48" t="s">
        <v>50</v>
      </c>
      <c r="D19" s="82">
        <v>174500</v>
      </c>
      <c r="E19" s="82">
        <f>E20</f>
        <v>60000</v>
      </c>
      <c r="F19" s="44">
        <f t="shared" ref="F19:F22" si="3">D19+E19</f>
        <v>234500</v>
      </c>
      <c r="G19" s="31"/>
    </row>
    <row r="20" spans="1:7" ht="36.6" customHeight="1" x14ac:dyDescent="0.25">
      <c r="A20" s="79">
        <v>1113112</v>
      </c>
      <c r="B20" s="79">
        <v>3112</v>
      </c>
      <c r="C20" s="47" t="s">
        <v>51</v>
      </c>
      <c r="D20" s="78">
        <v>174500</v>
      </c>
      <c r="E20" s="78">
        <f>60000</f>
        <v>60000</v>
      </c>
      <c r="F20" s="56">
        <f t="shared" si="3"/>
        <v>234500</v>
      </c>
      <c r="G20" s="31"/>
    </row>
    <row r="21" spans="1:7" ht="57" customHeight="1" x14ac:dyDescent="0.25">
      <c r="A21" s="66">
        <v>1118100</v>
      </c>
      <c r="B21" s="66">
        <v>8100</v>
      </c>
      <c r="C21" s="48" t="s">
        <v>46</v>
      </c>
      <c r="D21" s="82">
        <v>488594</v>
      </c>
      <c r="E21" s="82">
        <f>SUM(E22:E23)</f>
        <v>-60000</v>
      </c>
      <c r="F21" s="44">
        <f t="shared" si="3"/>
        <v>428594</v>
      </c>
      <c r="G21" s="31"/>
    </row>
    <row r="22" spans="1:7" ht="57" customHeight="1" x14ac:dyDescent="0.25">
      <c r="A22" s="79">
        <v>1118103</v>
      </c>
      <c r="B22" s="79">
        <v>8103</v>
      </c>
      <c r="C22" s="47" t="s">
        <v>47</v>
      </c>
      <c r="D22" s="78">
        <v>349433</v>
      </c>
      <c r="E22" s="78">
        <v>-56600</v>
      </c>
      <c r="F22" s="56">
        <f t="shared" si="3"/>
        <v>292833</v>
      </c>
      <c r="G22" s="31"/>
    </row>
    <row r="23" spans="1:7" ht="85.8" customHeight="1" x14ac:dyDescent="0.25">
      <c r="A23" s="79" t="s">
        <v>109</v>
      </c>
      <c r="B23" s="79" t="s">
        <v>110</v>
      </c>
      <c r="C23" s="47" t="s">
        <v>111</v>
      </c>
      <c r="D23" s="78">
        <v>39161</v>
      </c>
      <c r="E23" s="78">
        <v>-3400</v>
      </c>
      <c r="F23" s="56">
        <f t="shared" si="2"/>
        <v>35761</v>
      </c>
      <c r="G23" s="31"/>
    </row>
    <row r="24" spans="1:7" ht="39.6" customHeight="1" x14ac:dyDescent="0.25">
      <c r="A24" s="69" t="s">
        <v>113</v>
      </c>
      <c r="B24" s="49"/>
      <c r="C24" s="49" t="s">
        <v>112</v>
      </c>
      <c r="D24" s="29">
        <f>D25</f>
        <v>851473801.48000002</v>
      </c>
      <c r="E24" s="29">
        <f>E25</f>
        <v>250000</v>
      </c>
      <c r="F24" s="29">
        <f t="shared" si="2"/>
        <v>851723801.48000002</v>
      </c>
      <c r="G24" s="31"/>
    </row>
    <row r="25" spans="1:7" ht="39" customHeight="1" x14ac:dyDescent="0.25">
      <c r="A25" s="69" t="s">
        <v>114</v>
      </c>
      <c r="B25" s="49"/>
      <c r="C25" s="49" t="s">
        <v>112</v>
      </c>
      <c r="D25" s="29">
        <f>848302597.48+3121204+50000</f>
        <v>851473801.48000002</v>
      </c>
      <c r="E25" s="29">
        <f>E26</f>
        <v>250000</v>
      </c>
      <c r="F25" s="29">
        <f t="shared" si="2"/>
        <v>851723801.48000002</v>
      </c>
      <c r="G25" s="31"/>
    </row>
    <row r="26" spans="1:7" ht="37.799999999999997" customHeight="1" x14ac:dyDescent="0.25">
      <c r="A26" s="66" t="s">
        <v>116</v>
      </c>
      <c r="B26" s="66" t="s">
        <v>117</v>
      </c>
      <c r="C26" s="48" t="s">
        <v>115</v>
      </c>
      <c r="D26" s="82">
        <f>525532412+50000+3110804</f>
        <v>528693216</v>
      </c>
      <c r="E26" s="82">
        <f>250000</f>
        <v>250000</v>
      </c>
      <c r="F26" s="44">
        <f t="shared" si="2"/>
        <v>528943216</v>
      </c>
      <c r="G26" s="31"/>
    </row>
    <row r="27" spans="1:7" ht="45.6" customHeight="1" x14ac:dyDescent="0.25">
      <c r="A27" s="69" t="s">
        <v>49</v>
      </c>
      <c r="B27" s="49"/>
      <c r="C27" s="49" t="s">
        <v>48</v>
      </c>
      <c r="D27" s="29">
        <f>D28</f>
        <v>11387056</v>
      </c>
      <c r="E27" s="29">
        <f>E28</f>
        <v>0</v>
      </c>
      <c r="F27" s="29">
        <f t="shared" ref="F27:F28" si="4">D27+E27</f>
        <v>11387056</v>
      </c>
      <c r="G27" s="31"/>
    </row>
    <row r="28" spans="1:7" ht="40.200000000000003" customHeight="1" x14ac:dyDescent="0.25">
      <c r="A28" s="69" t="s">
        <v>72</v>
      </c>
      <c r="B28" s="49"/>
      <c r="C28" s="49" t="s">
        <v>48</v>
      </c>
      <c r="D28" s="29">
        <v>11387056</v>
      </c>
      <c r="E28" s="29">
        <f>E29</f>
        <v>0</v>
      </c>
      <c r="F28" s="29">
        <f t="shared" si="4"/>
        <v>11387056</v>
      </c>
      <c r="G28" s="31"/>
    </row>
    <row r="29" spans="1:7" ht="40.200000000000003" customHeight="1" x14ac:dyDescent="0.25">
      <c r="A29" s="66" t="s">
        <v>53</v>
      </c>
      <c r="B29" s="66">
        <v>3110</v>
      </c>
      <c r="C29" s="48" t="s">
        <v>50</v>
      </c>
      <c r="D29" s="82">
        <v>11335728</v>
      </c>
      <c r="E29" s="82">
        <v>0</v>
      </c>
      <c r="F29" s="44">
        <f t="shared" ref="F29:F30" si="5">D29+E29</f>
        <v>11335728</v>
      </c>
      <c r="G29" s="31"/>
    </row>
    <row r="30" spans="1:7" ht="52.8" customHeight="1" x14ac:dyDescent="0.25">
      <c r="A30" s="79">
        <v>2013111</v>
      </c>
      <c r="B30" s="79" t="s">
        <v>54</v>
      </c>
      <c r="C30" s="47" t="s">
        <v>52</v>
      </c>
      <c r="D30" s="78">
        <v>11221428</v>
      </c>
      <c r="E30" s="78">
        <v>0</v>
      </c>
      <c r="F30" s="56">
        <f t="shared" si="5"/>
        <v>11221428</v>
      </c>
      <c r="G30" s="31"/>
    </row>
    <row r="31" spans="1:7" ht="19.8" customHeight="1" x14ac:dyDescent="0.25">
      <c r="A31" s="66"/>
      <c r="B31" s="66"/>
      <c r="C31" s="47" t="s">
        <v>30</v>
      </c>
      <c r="D31" s="56">
        <v>5913252</v>
      </c>
      <c r="E31" s="56">
        <v>21000</v>
      </c>
      <c r="F31" s="56">
        <f>D31+E31</f>
        <v>5934252</v>
      </c>
      <c r="G31" s="31"/>
    </row>
    <row r="32" spans="1:7" ht="19.2" customHeight="1" x14ac:dyDescent="0.25">
      <c r="A32" s="66"/>
      <c r="B32" s="66"/>
      <c r="C32" s="47" t="s">
        <v>42</v>
      </c>
      <c r="D32" s="78">
        <v>1387534</v>
      </c>
      <c r="E32" s="78">
        <v>-89851</v>
      </c>
      <c r="F32" s="56">
        <f>D32+E32</f>
        <v>1297683</v>
      </c>
      <c r="G32" s="31"/>
    </row>
    <row r="33" spans="1:7" ht="57.6" customHeight="1" x14ac:dyDescent="0.25">
      <c r="A33" s="69">
        <v>4000000</v>
      </c>
      <c r="B33" s="49"/>
      <c r="C33" s="49" t="s">
        <v>7</v>
      </c>
      <c r="D33" s="29">
        <f>D34</f>
        <v>727580494.63999999</v>
      </c>
      <c r="E33" s="29">
        <f>E34</f>
        <v>10570450</v>
      </c>
      <c r="F33" s="29">
        <f t="shared" ref="F33:F56" si="6">D33+E33</f>
        <v>738150944.63999999</v>
      </c>
      <c r="G33" s="31"/>
    </row>
    <row r="34" spans="1:7" ht="57" customHeight="1" x14ac:dyDescent="0.25">
      <c r="A34" s="69">
        <v>4010000</v>
      </c>
      <c r="B34" s="49"/>
      <c r="C34" s="49" t="s">
        <v>7</v>
      </c>
      <c r="D34" s="29">
        <f>727070094.64+225400+285000</f>
        <v>727580494.63999999</v>
      </c>
      <c r="E34" s="29">
        <f>E35+E38+E39</f>
        <v>10570450</v>
      </c>
      <c r="F34" s="29">
        <f t="shared" si="6"/>
        <v>738150944.63999999</v>
      </c>
      <c r="G34" s="31"/>
    </row>
    <row r="35" spans="1:7" ht="34.200000000000003" customHeight="1" x14ac:dyDescent="0.25">
      <c r="A35" s="66" t="s">
        <v>88</v>
      </c>
      <c r="B35" s="66" t="s">
        <v>90</v>
      </c>
      <c r="C35" s="48" t="s">
        <v>86</v>
      </c>
      <c r="D35" s="44">
        <v>47440000</v>
      </c>
      <c r="E35" s="44">
        <f>E36+E37</f>
        <v>10600000</v>
      </c>
      <c r="F35" s="44">
        <f>D35+E35</f>
        <v>58040000</v>
      </c>
      <c r="G35" s="31"/>
    </row>
    <row r="36" spans="1:7" ht="34.200000000000003" customHeight="1" x14ac:dyDescent="0.25">
      <c r="A36" s="79" t="s">
        <v>97</v>
      </c>
      <c r="B36" s="79" t="s">
        <v>98</v>
      </c>
      <c r="C36" s="47" t="s">
        <v>96</v>
      </c>
      <c r="D36" s="56">
        <v>34000000</v>
      </c>
      <c r="E36" s="56">
        <f>10000000</f>
        <v>10000000</v>
      </c>
      <c r="F36" s="56">
        <f>D36+E36</f>
        <v>44000000</v>
      </c>
      <c r="G36" s="31"/>
    </row>
    <row r="37" spans="1:7" ht="49.8" customHeight="1" x14ac:dyDescent="0.25">
      <c r="A37" s="79" t="s">
        <v>89</v>
      </c>
      <c r="B37" s="79" t="s">
        <v>91</v>
      </c>
      <c r="C37" s="47" t="s">
        <v>87</v>
      </c>
      <c r="D37" s="56">
        <v>13440000</v>
      </c>
      <c r="E37" s="56">
        <v>600000</v>
      </c>
      <c r="F37" s="56">
        <f>D37+E37</f>
        <v>14040000</v>
      </c>
      <c r="G37" s="31"/>
    </row>
    <row r="38" spans="1:7" ht="26.4" customHeight="1" x14ac:dyDescent="0.25">
      <c r="A38" s="66" t="s">
        <v>55</v>
      </c>
      <c r="B38" s="66" t="s">
        <v>56</v>
      </c>
      <c r="C38" s="48" t="s">
        <v>57</v>
      </c>
      <c r="D38" s="44">
        <f>94493217.2+225400</f>
        <v>94718617.200000003</v>
      </c>
      <c r="E38" s="44">
        <f>-176000-29550</f>
        <v>-205550</v>
      </c>
      <c r="F38" s="44">
        <f>D38+E38</f>
        <v>94513067.200000003</v>
      </c>
      <c r="G38" s="31"/>
    </row>
    <row r="39" spans="1:7" ht="25.2" customHeight="1" x14ac:dyDescent="0.25">
      <c r="A39" s="66" t="s">
        <v>58</v>
      </c>
      <c r="B39" s="66" t="s">
        <v>59</v>
      </c>
      <c r="C39" s="48" t="s">
        <v>60</v>
      </c>
      <c r="D39" s="44">
        <v>261172200</v>
      </c>
      <c r="E39" s="44">
        <v>176000</v>
      </c>
      <c r="F39" s="44">
        <f>D39+E39</f>
        <v>261348200</v>
      </c>
      <c r="G39" s="31"/>
    </row>
    <row r="40" spans="1:7" ht="52.2" customHeight="1" x14ac:dyDescent="0.25">
      <c r="A40" s="69" t="s">
        <v>32</v>
      </c>
      <c r="B40" s="49"/>
      <c r="C40" s="49" t="s">
        <v>12</v>
      </c>
      <c r="D40" s="29">
        <f>D41</f>
        <v>132298.28</v>
      </c>
      <c r="E40" s="29">
        <f>E41</f>
        <v>31599</v>
      </c>
      <c r="F40" s="29">
        <f t="shared" ref="F40:F42" si="7">D40+E40</f>
        <v>163897.28</v>
      </c>
      <c r="G40" s="31"/>
    </row>
    <row r="41" spans="1:7" ht="55.2" customHeight="1" x14ac:dyDescent="0.25">
      <c r="A41" s="69" t="s">
        <v>33</v>
      </c>
      <c r="B41" s="49"/>
      <c r="C41" s="49" t="s">
        <v>12</v>
      </c>
      <c r="D41" s="29">
        <v>132298.28</v>
      </c>
      <c r="E41" s="29">
        <f>SUM(E42:E42)</f>
        <v>31599</v>
      </c>
      <c r="F41" s="29">
        <f t="shared" si="7"/>
        <v>163897.28</v>
      </c>
      <c r="G41" s="31"/>
    </row>
    <row r="42" spans="1:7" ht="30.6" customHeight="1" x14ac:dyDescent="0.25">
      <c r="A42" s="66" t="s">
        <v>34</v>
      </c>
      <c r="B42" s="66" t="s">
        <v>31</v>
      </c>
      <c r="C42" s="48" t="s">
        <v>29</v>
      </c>
      <c r="D42" s="44">
        <v>24970.28</v>
      </c>
      <c r="E42" s="44">
        <v>31599</v>
      </c>
      <c r="F42" s="44">
        <f t="shared" si="7"/>
        <v>56569.279999999999</v>
      </c>
      <c r="G42" s="31"/>
    </row>
    <row r="43" spans="1:7" ht="43.2" customHeight="1" x14ac:dyDescent="0.25">
      <c r="A43" s="69" t="s">
        <v>84</v>
      </c>
      <c r="B43" s="49"/>
      <c r="C43" s="49" t="s">
        <v>82</v>
      </c>
      <c r="D43" s="29">
        <f>D44</f>
        <v>1041559294</v>
      </c>
      <c r="E43" s="29">
        <f>E44</f>
        <v>800500</v>
      </c>
      <c r="F43" s="29">
        <f t="shared" ref="F43:F44" si="8">D43+E43</f>
        <v>1042359794</v>
      </c>
      <c r="G43" s="31"/>
    </row>
    <row r="44" spans="1:7" ht="45" customHeight="1" x14ac:dyDescent="0.25">
      <c r="A44" s="69" t="s">
        <v>83</v>
      </c>
      <c r="B44" s="49"/>
      <c r="C44" s="49" t="s">
        <v>82</v>
      </c>
      <c r="D44" s="29">
        <f>1043091778-714884-817600</f>
        <v>1041559294</v>
      </c>
      <c r="E44" s="29">
        <f>SUM(E45:E45)</f>
        <v>800500</v>
      </c>
      <c r="F44" s="29">
        <f t="shared" si="8"/>
        <v>1042359794</v>
      </c>
      <c r="G44" s="31"/>
    </row>
    <row r="45" spans="1:7" ht="30.6" customHeight="1" thickBot="1" x14ac:dyDescent="0.3">
      <c r="A45" s="74" t="s">
        <v>85</v>
      </c>
      <c r="B45" s="85" t="s">
        <v>31</v>
      </c>
      <c r="C45" s="48" t="s">
        <v>29</v>
      </c>
      <c r="D45" s="82">
        <f>3046777-734884-936725</f>
        <v>1375168</v>
      </c>
      <c r="E45" s="82">
        <f>-199500+1000000</f>
        <v>800500</v>
      </c>
      <c r="F45" s="82">
        <f>D45+E45</f>
        <v>2175668</v>
      </c>
      <c r="G45" s="31"/>
    </row>
    <row r="46" spans="1:7" ht="33.6" customHeight="1" x14ac:dyDescent="0.3">
      <c r="A46" s="40"/>
      <c r="B46" s="63"/>
      <c r="C46" s="37" t="s">
        <v>9</v>
      </c>
      <c r="D46" s="51">
        <f>290942+718975236.2+500500+7792760</f>
        <v>727559438.20000005</v>
      </c>
      <c r="E46" s="27">
        <f>E48+E64+E71+E78</f>
        <v>-299017</v>
      </c>
      <c r="F46" s="27">
        <f t="shared" si="6"/>
        <v>727260421.20000005</v>
      </c>
      <c r="G46" s="31"/>
    </row>
    <row r="47" spans="1:7" ht="25.5" customHeight="1" thickBot="1" x14ac:dyDescent="0.35">
      <c r="A47" s="41"/>
      <c r="B47" s="64"/>
      <c r="C47" s="38" t="s">
        <v>6</v>
      </c>
      <c r="D47" s="28">
        <f>524574883.2+7792760+500500</f>
        <v>532868143.19999999</v>
      </c>
      <c r="E47" s="28">
        <f>E50+E66+E73+E80</f>
        <v>-331441</v>
      </c>
      <c r="F47" s="28">
        <f t="shared" si="6"/>
        <v>532536702.19999999</v>
      </c>
      <c r="G47" s="31"/>
    </row>
    <row r="48" spans="1:7" ht="39.6" customHeight="1" x14ac:dyDescent="0.25">
      <c r="A48" s="69" t="s">
        <v>18</v>
      </c>
      <c r="B48" s="49"/>
      <c r="C48" s="49" t="s">
        <v>17</v>
      </c>
      <c r="D48" s="29">
        <f>D49</f>
        <v>156923849.19999999</v>
      </c>
      <c r="E48" s="29">
        <f>E49</f>
        <v>633061</v>
      </c>
      <c r="F48" s="29">
        <f t="shared" si="6"/>
        <v>157556910.19999999</v>
      </c>
      <c r="G48" s="31"/>
    </row>
    <row r="49" spans="1:8" ht="41.4" customHeight="1" x14ac:dyDescent="0.25">
      <c r="A49" s="69" t="s">
        <v>19</v>
      </c>
      <c r="B49" s="49"/>
      <c r="C49" s="49" t="s">
        <v>17</v>
      </c>
      <c r="D49" s="29">
        <f>150193349.2+115500+6615000</f>
        <v>156923849.19999999</v>
      </c>
      <c r="E49" s="29">
        <f>E51+E53+E58+E60</f>
        <v>633061</v>
      </c>
      <c r="F49" s="29">
        <f t="shared" si="6"/>
        <v>157556910.19999999</v>
      </c>
      <c r="G49" s="31"/>
    </row>
    <row r="50" spans="1:8" ht="27.6" customHeight="1" x14ac:dyDescent="0.25">
      <c r="A50" s="83"/>
      <c r="B50" s="49"/>
      <c r="C50" s="67" t="s">
        <v>6</v>
      </c>
      <c r="D50" s="29">
        <f>71826168.2+6615000+115500</f>
        <v>78556668.200000003</v>
      </c>
      <c r="E50" s="29">
        <f>E52+E57+E59+E63</f>
        <v>633061</v>
      </c>
      <c r="F50" s="29">
        <f>D50+E50</f>
        <v>79189729.200000003</v>
      </c>
      <c r="G50" s="55"/>
      <c r="H50" s="2"/>
    </row>
    <row r="51" spans="1:8" ht="27" customHeight="1" x14ac:dyDescent="0.25">
      <c r="A51" s="66" t="s">
        <v>23</v>
      </c>
      <c r="B51" s="66" t="s">
        <v>38</v>
      </c>
      <c r="C51" s="48" t="s">
        <v>21</v>
      </c>
      <c r="D51" s="44">
        <f>42056443+2080000+20000</f>
        <v>44156443</v>
      </c>
      <c r="E51" s="44">
        <f>E52</f>
        <v>590237</v>
      </c>
      <c r="F51" s="44">
        <f t="shared" ref="F51" si="9">D51+E51</f>
        <v>44746680</v>
      </c>
      <c r="G51" s="7"/>
      <c r="H51" s="2"/>
    </row>
    <row r="52" spans="1:8" ht="23.4" customHeight="1" x14ac:dyDescent="0.25">
      <c r="A52" s="57"/>
      <c r="B52" s="57"/>
      <c r="C52" s="47" t="s">
        <v>6</v>
      </c>
      <c r="D52" s="68">
        <f>3048680+2080000+20000</f>
        <v>5148680</v>
      </c>
      <c r="E52" s="56">
        <f>840384-312547+62400</f>
        <v>590237</v>
      </c>
      <c r="F52" s="56">
        <f t="shared" si="6"/>
        <v>5738917</v>
      </c>
      <c r="G52" s="72"/>
      <c r="H52" s="2"/>
    </row>
    <row r="53" spans="1:8" ht="90" customHeight="1" x14ac:dyDescent="0.25">
      <c r="A53" s="66" t="s">
        <v>24</v>
      </c>
      <c r="B53" s="66" t="s">
        <v>61</v>
      </c>
      <c r="C53" s="48" t="s">
        <v>22</v>
      </c>
      <c r="D53" s="44">
        <f>42315717+1935000+67500</f>
        <v>44318217</v>
      </c>
      <c r="E53" s="44">
        <f>E55+E56</f>
        <v>1519158</v>
      </c>
      <c r="F53" s="44">
        <f t="shared" si="6"/>
        <v>45837375</v>
      </c>
      <c r="G53" s="72"/>
      <c r="H53" s="2"/>
    </row>
    <row r="54" spans="1:8" ht="18" customHeight="1" x14ac:dyDescent="0.25">
      <c r="A54" s="57"/>
      <c r="B54" s="57"/>
      <c r="C54" s="47" t="s">
        <v>62</v>
      </c>
      <c r="D54" s="68"/>
      <c r="E54" s="56"/>
      <c r="F54" s="56"/>
      <c r="G54" s="72"/>
      <c r="H54" s="2"/>
    </row>
    <row r="55" spans="1:8" ht="21" customHeight="1" x14ac:dyDescent="0.25">
      <c r="A55" s="57"/>
      <c r="B55" s="57"/>
      <c r="C55" s="47" t="s">
        <v>63</v>
      </c>
      <c r="D55" s="68">
        <v>32767116</v>
      </c>
      <c r="E55" s="56">
        <v>-150000</v>
      </c>
      <c r="F55" s="56">
        <f t="shared" ref="F55" si="10">D55+E55</f>
        <v>32617116</v>
      </c>
      <c r="G55" s="72"/>
      <c r="H55" s="2"/>
    </row>
    <row r="56" spans="1:8" ht="21" customHeight="1" x14ac:dyDescent="0.25">
      <c r="A56" s="57"/>
      <c r="B56" s="57"/>
      <c r="C56" s="47" t="s">
        <v>64</v>
      </c>
      <c r="D56" s="68">
        <f>9548601+1935000+67500</f>
        <v>11551101</v>
      </c>
      <c r="E56" s="56">
        <f>150000-68953+420000+199500+1120440-199500+47671</f>
        <v>1669158</v>
      </c>
      <c r="F56" s="56">
        <f t="shared" si="6"/>
        <v>13220259</v>
      </c>
      <c r="G56" s="72"/>
      <c r="H56" s="2"/>
    </row>
    <row r="57" spans="1:8" ht="18" customHeight="1" x14ac:dyDescent="0.25">
      <c r="A57" s="57"/>
      <c r="B57" s="57"/>
      <c r="C57" s="47" t="s">
        <v>6</v>
      </c>
      <c r="D57" s="68">
        <f>8922231+1935000+67500</f>
        <v>10924731</v>
      </c>
      <c r="E57" s="56">
        <f>-68953+420000+199500+1120440-199500+47671</f>
        <v>1519158</v>
      </c>
      <c r="F57" s="56">
        <f t="shared" ref="F57:F58" si="11">D57+E57</f>
        <v>12443889</v>
      </c>
      <c r="G57" s="72"/>
      <c r="H57" s="2"/>
    </row>
    <row r="58" spans="1:8" ht="56.4" customHeight="1" x14ac:dyDescent="0.25">
      <c r="A58" s="66" t="s">
        <v>39</v>
      </c>
      <c r="B58" s="66" t="s">
        <v>40</v>
      </c>
      <c r="C58" s="48" t="s">
        <v>41</v>
      </c>
      <c r="D58" s="44">
        <f>41468555+3000000</f>
        <v>44468555</v>
      </c>
      <c r="E58" s="44">
        <f>E59</f>
        <v>-1346544</v>
      </c>
      <c r="F58" s="44">
        <f t="shared" si="11"/>
        <v>43122011</v>
      </c>
      <c r="G58" s="55"/>
      <c r="H58" s="2"/>
    </row>
    <row r="59" spans="1:8" ht="18.600000000000001" customHeight="1" x14ac:dyDescent="0.25">
      <c r="A59" s="84"/>
      <c r="B59" s="77"/>
      <c r="C59" s="47" t="s">
        <v>6</v>
      </c>
      <c r="D59" s="78">
        <f>D58</f>
        <v>44468555</v>
      </c>
      <c r="E59" s="78">
        <f>-165384-420000+199500+39340-1000000</f>
        <v>-1346544</v>
      </c>
      <c r="F59" s="56">
        <f t="shared" ref="F59:F62" si="12">D59+E59</f>
        <v>43122011</v>
      </c>
      <c r="G59" s="7"/>
      <c r="H59" s="7"/>
    </row>
    <row r="60" spans="1:8" ht="39" customHeight="1" x14ac:dyDescent="0.25">
      <c r="A60" s="66">
        <v>1015030</v>
      </c>
      <c r="B60" s="66" t="s">
        <v>65</v>
      </c>
      <c r="C60" s="48" t="s">
        <v>66</v>
      </c>
      <c r="D60" s="44">
        <v>15571222.199999999</v>
      </c>
      <c r="E60" s="44">
        <f>E61</f>
        <v>-129790</v>
      </c>
      <c r="F60" s="44">
        <f t="shared" si="12"/>
        <v>15441432.199999999</v>
      </c>
      <c r="G60" s="7"/>
      <c r="H60" s="7"/>
    </row>
    <row r="61" spans="1:8" ht="54" customHeight="1" x14ac:dyDescent="0.25">
      <c r="A61" s="79">
        <v>1015031</v>
      </c>
      <c r="B61" s="79" t="s">
        <v>67</v>
      </c>
      <c r="C61" s="47" t="s">
        <v>68</v>
      </c>
      <c r="D61" s="78">
        <f>15571222.2-400000</f>
        <v>15171222.199999999</v>
      </c>
      <c r="E61" s="78">
        <f>E63</f>
        <v>-129790</v>
      </c>
      <c r="F61" s="56">
        <f t="shared" si="12"/>
        <v>15041432.199999999</v>
      </c>
      <c r="G61" s="7"/>
      <c r="H61" s="7"/>
    </row>
    <row r="62" spans="1:8" ht="18.600000000000001" customHeight="1" x14ac:dyDescent="0.25">
      <c r="A62" s="84"/>
      <c r="B62" s="77"/>
      <c r="C62" s="47" t="s">
        <v>69</v>
      </c>
      <c r="D62" s="78">
        <v>248915</v>
      </c>
      <c r="E62" s="78">
        <v>-2000</v>
      </c>
      <c r="F62" s="56">
        <f t="shared" si="12"/>
        <v>246915</v>
      </c>
      <c r="G62" s="7"/>
      <c r="H62" s="7"/>
    </row>
    <row r="63" spans="1:8" ht="18.600000000000001" customHeight="1" x14ac:dyDescent="0.25">
      <c r="A63" s="84"/>
      <c r="B63" s="77"/>
      <c r="C63" s="47" t="s">
        <v>6</v>
      </c>
      <c r="D63" s="78">
        <f>14147078.2-400000</f>
        <v>13747078.199999999</v>
      </c>
      <c r="E63" s="78">
        <f>-129790</f>
        <v>-129790</v>
      </c>
      <c r="F63" s="56">
        <f t="shared" ref="F63" si="13">D63+E63</f>
        <v>13617288.199999999</v>
      </c>
      <c r="G63" s="7"/>
      <c r="H63" s="7"/>
    </row>
    <row r="64" spans="1:8" ht="41.4" customHeight="1" x14ac:dyDescent="0.25">
      <c r="A64" s="69" t="s">
        <v>76</v>
      </c>
      <c r="B64" s="49"/>
      <c r="C64" s="49" t="s">
        <v>73</v>
      </c>
      <c r="D64" s="29">
        <f>D65</f>
        <v>38715248</v>
      </c>
      <c r="E64" s="29">
        <f t="shared" ref="E64:F64" si="14">E65</f>
        <v>0</v>
      </c>
      <c r="F64" s="29">
        <f t="shared" si="14"/>
        <v>38715248</v>
      </c>
      <c r="G64" s="7"/>
      <c r="H64" s="7"/>
    </row>
    <row r="65" spans="1:9" ht="45" customHeight="1" x14ac:dyDescent="0.25">
      <c r="A65" s="69" t="s">
        <v>77</v>
      </c>
      <c r="B65" s="49"/>
      <c r="C65" s="49" t="s">
        <v>73</v>
      </c>
      <c r="D65" s="29">
        <f>38705248+10000</f>
        <v>38715248</v>
      </c>
      <c r="E65" s="29">
        <f>E67+E69</f>
        <v>0</v>
      </c>
      <c r="F65" s="29">
        <f t="shared" ref="F65:F70" si="15">D65+E65</f>
        <v>38715248</v>
      </c>
      <c r="G65" s="7"/>
      <c r="H65" s="7"/>
    </row>
    <row r="66" spans="1:9" ht="18.600000000000001" customHeight="1" x14ac:dyDescent="0.25">
      <c r="A66" s="70"/>
      <c r="B66" s="67"/>
      <c r="C66" s="67" t="s">
        <v>6</v>
      </c>
      <c r="D66" s="45">
        <f>32751472+10000</f>
        <v>32761472</v>
      </c>
      <c r="E66" s="45">
        <f>E68+E70</f>
        <v>0</v>
      </c>
      <c r="F66" s="45">
        <f t="shared" si="15"/>
        <v>32761472</v>
      </c>
      <c r="G66" s="7"/>
      <c r="H66" s="7"/>
    </row>
    <row r="67" spans="1:9" ht="35.4" customHeight="1" x14ac:dyDescent="0.25">
      <c r="A67" s="75" t="s">
        <v>78</v>
      </c>
      <c r="B67" s="74" t="s">
        <v>79</v>
      </c>
      <c r="C67" s="48" t="s">
        <v>74</v>
      </c>
      <c r="D67" s="46">
        <f>11635964+10000</f>
        <v>11645964</v>
      </c>
      <c r="E67" s="44">
        <f>E68</f>
        <v>152200</v>
      </c>
      <c r="F67" s="44">
        <f t="shared" ref="F67:F68" si="16">D67+E67</f>
        <v>11798164</v>
      </c>
      <c r="G67" s="7"/>
      <c r="H67" s="7"/>
    </row>
    <row r="68" spans="1:9" ht="18.600000000000001" customHeight="1" x14ac:dyDescent="0.25">
      <c r="A68" s="57"/>
      <c r="B68" s="57"/>
      <c r="C68" s="47" t="s">
        <v>6</v>
      </c>
      <c r="D68" s="68">
        <f>11228918+10000</f>
        <v>11238918</v>
      </c>
      <c r="E68" s="56">
        <v>152200</v>
      </c>
      <c r="F68" s="56">
        <f t="shared" si="16"/>
        <v>11391118</v>
      </c>
      <c r="G68" s="7"/>
      <c r="H68" s="7"/>
    </row>
    <row r="69" spans="1:9" ht="28.2" customHeight="1" x14ac:dyDescent="0.25">
      <c r="A69" s="75" t="s">
        <v>80</v>
      </c>
      <c r="B69" s="74" t="s">
        <v>81</v>
      </c>
      <c r="C69" s="48" t="s">
        <v>75</v>
      </c>
      <c r="D69" s="46">
        <v>6931872</v>
      </c>
      <c r="E69" s="44">
        <f>E70</f>
        <v>-152200</v>
      </c>
      <c r="F69" s="44">
        <f t="shared" si="15"/>
        <v>6779672</v>
      </c>
      <c r="G69" s="7"/>
      <c r="H69" s="7"/>
    </row>
    <row r="70" spans="1:9" ht="18.600000000000001" customHeight="1" x14ac:dyDescent="0.25">
      <c r="A70" s="57"/>
      <c r="B70" s="57"/>
      <c r="C70" s="47" t="s">
        <v>6</v>
      </c>
      <c r="D70" s="68">
        <v>1541683</v>
      </c>
      <c r="E70" s="56">
        <v>-152200</v>
      </c>
      <c r="F70" s="56">
        <f t="shared" si="15"/>
        <v>1389483</v>
      </c>
      <c r="G70" s="7"/>
      <c r="H70" s="7"/>
    </row>
    <row r="71" spans="1:9" ht="54" customHeight="1" x14ac:dyDescent="0.25">
      <c r="A71" s="69" t="s">
        <v>92</v>
      </c>
      <c r="B71" s="49"/>
      <c r="C71" s="49" t="s">
        <v>7</v>
      </c>
      <c r="D71" s="29">
        <f>D72</f>
        <v>321023679</v>
      </c>
      <c r="E71" s="29">
        <f t="shared" ref="E71:F71" si="17">E72</f>
        <v>-570450</v>
      </c>
      <c r="F71" s="29">
        <f t="shared" si="17"/>
        <v>320453229</v>
      </c>
      <c r="G71" s="7"/>
      <c r="H71" s="7"/>
    </row>
    <row r="72" spans="1:9" ht="60" customHeight="1" x14ac:dyDescent="0.25">
      <c r="A72" s="69" t="s">
        <v>93</v>
      </c>
      <c r="B72" s="49"/>
      <c r="C72" s="49" t="s">
        <v>7</v>
      </c>
      <c r="D72" s="29">
        <f>320080919+957760-15000</f>
        <v>321023679</v>
      </c>
      <c r="E72" s="29">
        <f>E74+E76</f>
        <v>-570450</v>
      </c>
      <c r="F72" s="29">
        <f t="shared" ref="F72:F77" si="18">D72+E72</f>
        <v>320453229</v>
      </c>
      <c r="G72" s="7"/>
      <c r="H72" s="7"/>
    </row>
    <row r="73" spans="1:9" ht="18.600000000000001" customHeight="1" x14ac:dyDescent="0.25">
      <c r="A73" s="70"/>
      <c r="B73" s="67"/>
      <c r="C73" s="67" t="s">
        <v>6</v>
      </c>
      <c r="D73" s="45">
        <f>292341619-15000+957760</f>
        <v>293284379</v>
      </c>
      <c r="E73" s="45">
        <f>E75+E77</f>
        <v>-570450</v>
      </c>
      <c r="F73" s="45">
        <f t="shared" si="18"/>
        <v>292713929</v>
      </c>
      <c r="G73" s="7"/>
      <c r="H73" s="7"/>
    </row>
    <row r="74" spans="1:9" ht="27.6" customHeight="1" x14ac:dyDescent="0.25">
      <c r="A74" s="66" t="s">
        <v>55</v>
      </c>
      <c r="B74" s="66" t="s">
        <v>56</v>
      </c>
      <c r="C74" s="48" t="s">
        <v>57</v>
      </c>
      <c r="D74" s="44">
        <f>18466118+957760+25000</f>
        <v>19448878</v>
      </c>
      <c r="E74" s="44">
        <f>E75</f>
        <v>29550</v>
      </c>
      <c r="F74" s="44">
        <f>D74+E74</f>
        <v>19478428</v>
      </c>
      <c r="G74" s="7"/>
      <c r="H74" s="7"/>
    </row>
    <row r="75" spans="1:9" ht="21.6" customHeight="1" x14ac:dyDescent="0.25">
      <c r="A75" s="57"/>
      <c r="B75" s="57"/>
      <c r="C75" s="47" t="s">
        <v>6</v>
      </c>
      <c r="D75" s="68">
        <f>D74</f>
        <v>19448878</v>
      </c>
      <c r="E75" s="56">
        <f>29550</f>
        <v>29550</v>
      </c>
      <c r="F75" s="56">
        <f t="shared" ref="F75" si="19">D75+E75</f>
        <v>19478428</v>
      </c>
      <c r="G75" s="7"/>
      <c r="H75" s="7"/>
    </row>
    <row r="76" spans="1:9" ht="35.4" customHeight="1" x14ac:dyDescent="0.25">
      <c r="A76" s="75" t="s">
        <v>94</v>
      </c>
      <c r="B76" s="74" t="s">
        <v>36</v>
      </c>
      <c r="C76" s="76" t="s">
        <v>37</v>
      </c>
      <c r="D76" s="46">
        <f>D77</f>
        <v>11153539</v>
      </c>
      <c r="E76" s="44">
        <f>E77</f>
        <v>-600000</v>
      </c>
      <c r="F76" s="44">
        <f t="shared" si="18"/>
        <v>10553539</v>
      </c>
      <c r="G76" s="7"/>
      <c r="H76" s="7"/>
    </row>
    <row r="77" spans="1:9" ht="24" customHeight="1" x14ac:dyDescent="0.25">
      <c r="A77" s="57"/>
      <c r="B77" s="57"/>
      <c r="C77" s="47" t="s">
        <v>6</v>
      </c>
      <c r="D77" s="68">
        <f>11193539-40000</f>
        <v>11153539</v>
      </c>
      <c r="E77" s="56">
        <f>-600000</f>
        <v>-600000</v>
      </c>
      <c r="F77" s="56">
        <f t="shared" si="18"/>
        <v>10553539</v>
      </c>
      <c r="G77" s="7"/>
      <c r="H77" s="7"/>
    </row>
    <row r="78" spans="1:9" ht="58.2" customHeight="1" x14ac:dyDescent="0.25">
      <c r="A78" s="69" t="s">
        <v>32</v>
      </c>
      <c r="B78" s="49"/>
      <c r="C78" s="49" t="s">
        <v>12</v>
      </c>
      <c r="D78" s="29">
        <f>D79</f>
        <v>93070566</v>
      </c>
      <c r="E78" s="29">
        <f t="shared" ref="E78:F78" si="20">E79</f>
        <v>-361628</v>
      </c>
      <c r="F78" s="29">
        <f t="shared" si="20"/>
        <v>92708938</v>
      </c>
      <c r="G78" s="7"/>
      <c r="H78" s="7"/>
    </row>
    <row r="79" spans="1:9" ht="55.5" customHeight="1" x14ac:dyDescent="0.25">
      <c r="A79" s="69" t="s">
        <v>33</v>
      </c>
      <c r="B79" s="49"/>
      <c r="C79" s="49" t="s">
        <v>12</v>
      </c>
      <c r="D79" s="29">
        <v>93070566</v>
      </c>
      <c r="E79" s="29">
        <f>E81+E83</f>
        <v>-361628</v>
      </c>
      <c r="F79" s="29">
        <f t="shared" ref="F79:F82" si="21">D79+E79</f>
        <v>92708938</v>
      </c>
      <c r="G79" s="55"/>
      <c r="H79" s="2"/>
    </row>
    <row r="80" spans="1:9" ht="27.6" customHeight="1" x14ac:dyDescent="0.25">
      <c r="A80" s="70"/>
      <c r="B80" s="67"/>
      <c r="C80" s="67" t="s">
        <v>6</v>
      </c>
      <c r="D80" s="45">
        <v>58846666</v>
      </c>
      <c r="E80" s="45">
        <f>E82</f>
        <v>-394052</v>
      </c>
      <c r="F80" s="45">
        <f t="shared" si="21"/>
        <v>58452614</v>
      </c>
      <c r="G80" s="7"/>
      <c r="H80" s="2"/>
      <c r="I80" s="73"/>
    </row>
    <row r="81" spans="1:8" ht="39.6" customHeight="1" x14ac:dyDescent="0.25">
      <c r="A81" s="75" t="s">
        <v>35</v>
      </c>
      <c r="B81" s="74" t="s">
        <v>36</v>
      </c>
      <c r="C81" s="76" t="s">
        <v>37</v>
      </c>
      <c r="D81" s="46">
        <v>40926666</v>
      </c>
      <c r="E81" s="44">
        <f>E82</f>
        <v>-394052</v>
      </c>
      <c r="F81" s="44">
        <f t="shared" si="21"/>
        <v>40532614</v>
      </c>
      <c r="G81" s="55"/>
      <c r="H81" s="2"/>
    </row>
    <row r="82" spans="1:8" ht="25.2" customHeight="1" x14ac:dyDescent="0.25">
      <c r="A82" s="57"/>
      <c r="B82" s="57"/>
      <c r="C82" s="47" t="s">
        <v>6</v>
      </c>
      <c r="D82" s="68">
        <v>40926666</v>
      </c>
      <c r="E82" s="56">
        <f>-31599-181245-181208</f>
        <v>-394052</v>
      </c>
      <c r="F82" s="56">
        <f t="shared" si="21"/>
        <v>40532614</v>
      </c>
      <c r="G82" s="55"/>
      <c r="H82" s="2"/>
    </row>
    <row r="83" spans="1:8" ht="72.599999999999994" customHeight="1" x14ac:dyDescent="0.25">
      <c r="A83" s="75" t="s">
        <v>100</v>
      </c>
      <c r="B83" s="74" t="s">
        <v>101</v>
      </c>
      <c r="C83" s="76" t="s">
        <v>99</v>
      </c>
      <c r="D83" s="46">
        <v>116000</v>
      </c>
      <c r="E83" s="44">
        <f>E84</f>
        <v>32424</v>
      </c>
      <c r="F83" s="44">
        <f t="shared" ref="F83:F84" si="22">D83+E83</f>
        <v>148424</v>
      </c>
      <c r="G83" s="55"/>
      <c r="H83" s="2"/>
    </row>
    <row r="84" spans="1:8" ht="25.2" customHeight="1" thickBot="1" x14ac:dyDescent="0.3">
      <c r="A84" s="57"/>
      <c r="B84" s="57"/>
      <c r="C84" s="47" t="s">
        <v>102</v>
      </c>
      <c r="D84" s="68">
        <v>0</v>
      </c>
      <c r="E84" s="56">
        <f>32424</f>
        <v>32424</v>
      </c>
      <c r="F84" s="56">
        <f t="shared" si="22"/>
        <v>32424</v>
      </c>
      <c r="G84" s="55"/>
      <c r="H84" s="2"/>
    </row>
    <row r="85" spans="1:8" ht="60" customHeight="1" thickBot="1" x14ac:dyDescent="0.35">
      <c r="A85" s="11"/>
      <c r="B85" s="11"/>
      <c r="C85" s="36" t="s">
        <v>26</v>
      </c>
      <c r="D85" s="42">
        <f>D10+D46</f>
        <v>6516625250.2699995</v>
      </c>
      <c r="E85" s="42">
        <f>E10+E46</f>
        <v>11402864</v>
      </c>
      <c r="F85" s="42">
        <f t="shared" ref="F85" si="23">D85+E85</f>
        <v>6528028114.2699995</v>
      </c>
      <c r="G85" s="7"/>
      <c r="H85" s="2"/>
    </row>
    <row r="86" spans="1:8" ht="39" customHeight="1" thickBot="1" x14ac:dyDescent="0.35">
      <c r="A86" s="11"/>
      <c r="B86" s="62"/>
      <c r="C86" s="36" t="s">
        <v>10</v>
      </c>
      <c r="D86" s="26">
        <f>D87+D88</f>
        <v>-157721855.51999998</v>
      </c>
      <c r="E86" s="26">
        <f>E87+E88</f>
        <v>11701881</v>
      </c>
      <c r="F86" s="26">
        <f t="shared" ref="F86:F91" si="24">D86+E86</f>
        <v>-146019974.51999998</v>
      </c>
      <c r="G86" s="7"/>
      <c r="H86" s="2"/>
    </row>
    <row r="87" spans="1:8" ht="72.599999999999994" customHeight="1" thickBot="1" x14ac:dyDescent="0.35">
      <c r="A87" s="58"/>
      <c r="B87" s="58"/>
      <c r="C87" s="59" t="s">
        <v>15</v>
      </c>
      <c r="D87" s="60">
        <v>318715034.48000002</v>
      </c>
      <c r="E87" s="60">
        <f>1120440+10000000+250000</f>
        <v>11370440</v>
      </c>
      <c r="F87" s="60">
        <f t="shared" si="24"/>
        <v>330085474.48000002</v>
      </c>
      <c r="G87" s="7"/>
      <c r="H87" s="2"/>
    </row>
    <row r="88" spans="1:8" ht="72.599999999999994" customHeight="1" thickBot="1" x14ac:dyDescent="0.3">
      <c r="A88" s="22"/>
      <c r="B88" s="65"/>
      <c r="C88" s="39" t="s">
        <v>4</v>
      </c>
      <c r="D88" s="43">
        <f>-468143630-100500-8192760</f>
        <v>-476436890</v>
      </c>
      <c r="E88" s="43">
        <f>-E91</f>
        <v>331441</v>
      </c>
      <c r="F88" s="43">
        <f t="shared" si="24"/>
        <v>-476105449</v>
      </c>
      <c r="G88" s="7"/>
      <c r="H88" s="2"/>
    </row>
    <row r="89" spans="1:8" ht="50.4" customHeight="1" thickBot="1" x14ac:dyDescent="0.35">
      <c r="A89" s="11"/>
      <c r="B89" s="62"/>
      <c r="C89" s="36" t="s">
        <v>11</v>
      </c>
      <c r="D89" s="26">
        <f>SUM(D90:D91)</f>
        <v>533723755</v>
      </c>
      <c r="E89" s="26">
        <f>SUM(E90:E91)</f>
        <v>-299017</v>
      </c>
      <c r="F89" s="26">
        <f t="shared" si="24"/>
        <v>533424738</v>
      </c>
      <c r="G89" s="7"/>
      <c r="H89" s="2"/>
    </row>
    <row r="90" spans="1:8" ht="78" customHeight="1" thickBot="1" x14ac:dyDescent="0.3">
      <c r="A90" s="61"/>
      <c r="B90" s="61"/>
      <c r="C90" s="59" t="s">
        <v>16</v>
      </c>
      <c r="D90" s="60">
        <v>57286865</v>
      </c>
      <c r="E90" s="60">
        <f>32424</f>
        <v>32424</v>
      </c>
      <c r="F90" s="60">
        <f t="shared" si="24"/>
        <v>57319289</v>
      </c>
      <c r="G90" s="7"/>
      <c r="H90" s="2"/>
    </row>
    <row r="91" spans="1:8" ht="66" customHeight="1" thickBot="1" x14ac:dyDescent="0.3">
      <c r="A91" s="22"/>
      <c r="B91" s="65"/>
      <c r="C91" s="39" t="s">
        <v>5</v>
      </c>
      <c r="D91" s="43">
        <f>468143630+100500+8192760</f>
        <v>476436890</v>
      </c>
      <c r="E91" s="43">
        <f>E47</f>
        <v>-331441</v>
      </c>
      <c r="F91" s="43">
        <f t="shared" si="24"/>
        <v>476105449</v>
      </c>
      <c r="G91" s="7"/>
      <c r="H91" s="2"/>
    </row>
    <row r="92" spans="1:8" ht="103.2" customHeight="1" x14ac:dyDescent="0.25">
      <c r="A92" s="23"/>
      <c r="B92" s="23"/>
      <c r="C92" s="24"/>
      <c r="D92" s="7"/>
      <c r="E92" s="7"/>
      <c r="F92" s="7"/>
      <c r="G92" s="7"/>
      <c r="H92" s="2"/>
    </row>
    <row r="93" spans="1:8" ht="54.75" customHeight="1" x14ac:dyDescent="0.4">
      <c r="A93" s="86" t="s">
        <v>70</v>
      </c>
      <c r="B93" s="86"/>
      <c r="C93" s="86"/>
      <c r="D93" s="54" t="s">
        <v>71</v>
      </c>
      <c r="E93" s="54"/>
      <c r="F93" s="12"/>
      <c r="G93" s="7"/>
      <c r="H93" s="2"/>
    </row>
    <row r="94" spans="1:8" ht="22.5" customHeight="1" x14ac:dyDescent="0.35">
      <c r="A94" s="15"/>
      <c r="B94" s="15"/>
      <c r="C94" s="13"/>
      <c r="D94" s="10"/>
      <c r="E94" s="14"/>
      <c r="F94" s="12"/>
      <c r="G94" s="7"/>
      <c r="H94" s="2"/>
    </row>
    <row r="95" spans="1:8" ht="53.25" customHeight="1" x14ac:dyDescent="0.35">
      <c r="A95" s="10"/>
      <c r="B95" s="10"/>
      <c r="E95" s="10"/>
      <c r="F95" s="5"/>
      <c r="G95" s="7"/>
      <c r="H95" s="2"/>
    </row>
    <row r="96" spans="1:8" ht="25.5" customHeight="1" x14ac:dyDescent="0.35">
      <c r="A96" s="8"/>
      <c r="B96" s="8"/>
      <c r="C96" s="9"/>
      <c r="D96" s="5"/>
      <c r="E96" s="5"/>
      <c r="F96" s="5"/>
      <c r="G96" s="7"/>
      <c r="H96" s="2"/>
    </row>
    <row r="97" spans="1:8" ht="39" customHeight="1" x14ac:dyDescent="0.35">
      <c r="A97" s="8"/>
      <c r="B97" s="8"/>
      <c r="C97" s="9"/>
      <c r="D97" s="5"/>
      <c r="E97" s="25"/>
      <c r="F97" s="5"/>
      <c r="G97" s="7"/>
      <c r="H97" s="2"/>
    </row>
    <row r="98" spans="1:8" ht="42" customHeight="1" x14ac:dyDescent="0.35">
      <c r="A98" s="8"/>
      <c r="B98" s="8"/>
      <c r="C98" s="9"/>
      <c r="D98" s="5"/>
      <c r="E98" s="5"/>
      <c r="F98" s="5"/>
      <c r="G98" s="7"/>
      <c r="H98" s="2"/>
    </row>
    <row r="99" spans="1:8" ht="20.25" customHeight="1" x14ac:dyDescent="0.35">
      <c r="A99" s="8"/>
      <c r="B99" s="8"/>
      <c r="C99" s="9"/>
      <c r="D99" s="5"/>
      <c r="E99" s="5"/>
      <c r="F99" s="5"/>
      <c r="G99" s="7"/>
      <c r="H99" s="2"/>
    </row>
    <row r="100" spans="1:8" ht="44.25" customHeight="1" x14ac:dyDescent="0.35">
      <c r="A100" s="8"/>
      <c r="B100" s="8"/>
      <c r="C100" s="9"/>
      <c r="D100" s="5"/>
      <c r="E100" s="5"/>
      <c r="F100" s="5"/>
      <c r="G100" s="7"/>
      <c r="H100" s="2"/>
    </row>
    <row r="101" spans="1:8" ht="20.25" customHeight="1" x14ac:dyDescent="0.35">
      <c r="A101" s="8"/>
      <c r="B101" s="8"/>
      <c r="C101" s="9"/>
      <c r="D101" s="5"/>
      <c r="E101" s="5"/>
      <c r="F101" s="5"/>
      <c r="G101" s="7"/>
      <c r="H101" s="2"/>
    </row>
    <row r="102" spans="1:8" ht="60.75" customHeight="1" x14ac:dyDescent="0.35">
      <c r="A102" s="8"/>
      <c r="B102" s="8"/>
      <c r="C102" s="9"/>
      <c r="D102" s="5"/>
      <c r="E102" s="5"/>
      <c r="F102" s="5"/>
      <c r="G102" s="7"/>
      <c r="H102" s="2"/>
    </row>
    <row r="103" spans="1:8" ht="59.25" customHeight="1" x14ac:dyDescent="0.35">
      <c r="A103" s="8"/>
      <c r="B103" s="8"/>
      <c r="C103" s="9"/>
      <c r="D103" s="5"/>
      <c r="E103" s="5"/>
      <c r="F103" s="5"/>
      <c r="G103" s="7"/>
      <c r="H103" s="2"/>
    </row>
    <row r="104" spans="1:8" ht="20.25" customHeight="1" x14ac:dyDescent="0.35">
      <c r="A104" s="8"/>
      <c r="B104" s="8"/>
      <c r="C104" s="9"/>
      <c r="D104" s="5"/>
      <c r="E104" s="5"/>
      <c r="F104" s="5"/>
      <c r="G104" s="7"/>
      <c r="H104" s="2"/>
    </row>
    <row r="105" spans="1:8" ht="37.5" customHeight="1" x14ac:dyDescent="0.35">
      <c r="A105" s="8"/>
      <c r="B105" s="8"/>
      <c r="C105" s="9"/>
      <c r="D105" s="5"/>
      <c r="E105" s="5"/>
      <c r="F105" s="5"/>
      <c r="G105" s="7"/>
      <c r="H105" s="2"/>
    </row>
    <row r="106" spans="1:8" ht="37.5" customHeight="1" x14ac:dyDescent="0.35">
      <c r="A106" s="8"/>
      <c r="B106" s="8"/>
      <c r="C106" s="9"/>
      <c r="D106" s="5"/>
      <c r="E106" s="5"/>
      <c r="F106" s="5"/>
      <c r="G106" s="7"/>
      <c r="H106" s="2"/>
    </row>
    <row r="107" spans="1:8" ht="20.25" customHeight="1" x14ac:dyDescent="0.25">
      <c r="A107" s="3"/>
      <c r="B107" s="3"/>
      <c r="C107" s="2"/>
      <c r="G107" s="7"/>
      <c r="H107" s="2"/>
    </row>
    <row r="108" spans="1:8" ht="62.25" customHeight="1" x14ac:dyDescent="0.25">
      <c r="A108" s="3"/>
      <c r="B108" s="3"/>
      <c r="C108" s="2"/>
      <c r="G108" s="7"/>
      <c r="H108" s="2"/>
    </row>
    <row r="109" spans="1:8" ht="60" customHeight="1" x14ac:dyDescent="0.25">
      <c r="A109" s="3"/>
      <c r="B109" s="3"/>
      <c r="C109" s="2"/>
      <c r="G109" s="7"/>
      <c r="H109" s="2"/>
    </row>
    <row r="110" spans="1:8" ht="20.25" customHeight="1" x14ac:dyDescent="0.25">
      <c r="A110" s="3"/>
      <c r="B110" s="3"/>
      <c r="C110" s="2"/>
      <c r="G110" s="7"/>
      <c r="H110" s="2"/>
    </row>
    <row r="111" spans="1:8" ht="38.25" customHeight="1" x14ac:dyDescent="0.25">
      <c r="A111" s="3"/>
      <c r="B111" s="3"/>
      <c r="C111" s="2"/>
      <c r="G111" s="7"/>
      <c r="H111" s="2"/>
    </row>
    <row r="112" spans="1:8" ht="20.25" customHeight="1" x14ac:dyDescent="0.25">
      <c r="A112" s="3"/>
      <c r="B112" s="3"/>
      <c r="C112" s="2"/>
      <c r="G112" s="7"/>
      <c r="H112" s="2"/>
    </row>
    <row r="113" spans="1:12" ht="78.75" customHeight="1" x14ac:dyDescent="0.25">
      <c r="A113" s="3"/>
      <c r="B113" s="3"/>
      <c r="C113" s="2"/>
      <c r="G113" s="7"/>
      <c r="H113" s="7"/>
    </row>
    <row r="114" spans="1:12" ht="75" customHeight="1" x14ac:dyDescent="0.25">
      <c r="A114" s="3"/>
      <c r="B114" s="3"/>
      <c r="C114" s="2"/>
      <c r="G114" s="7"/>
      <c r="H114" s="7"/>
    </row>
    <row r="115" spans="1:12" ht="23.25" customHeight="1" x14ac:dyDescent="0.25">
      <c r="A115" s="3"/>
      <c r="B115" s="3"/>
      <c r="C115" s="2"/>
      <c r="G115" s="7"/>
      <c r="H115" s="7"/>
    </row>
    <row r="116" spans="1:12" ht="126" customHeight="1" x14ac:dyDescent="0.25">
      <c r="A116" s="3"/>
      <c r="B116" s="3"/>
      <c r="C116" s="2"/>
      <c r="G116" s="7"/>
      <c r="H116" s="7"/>
    </row>
    <row r="117" spans="1:12" ht="24" customHeight="1" x14ac:dyDescent="0.25">
      <c r="A117" s="3"/>
      <c r="B117" s="3"/>
      <c r="C117" s="2"/>
      <c r="G117" s="7"/>
      <c r="H117" s="7"/>
    </row>
    <row r="118" spans="1:12" ht="58.5" customHeight="1" x14ac:dyDescent="0.25">
      <c r="A118" s="3"/>
      <c r="B118" s="3"/>
      <c r="C118" s="2"/>
      <c r="G118" s="7"/>
      <c r="H118" s="80"/>
      <c r="I118" s="81"/>
    </row>
    <row r="119" spans="1:12" ht="38.25" customHeight="1" x14ac:dyDescent="0.25">
      <c r="A119" s="3"/>
      <c r="B119" s="3"/>
      <c r="C119" s="2"/>
      <c r="G119" s="7"/>
      <c r="H119" s="2"/>
      <c r="I119" s="71"/>
    </row>
    <row r="120" spans="1:12" ht="67.5" hidden="1" customHeight="1" thickBot="1" x14ac:dyDescent="0.3">
      <c r="A120" s="3"/>
      <c r="B120" s="3"/>
      <c r="C120" s="2"/>
      <c r="G120" s="7"/>
      <c r="H120" s="2"/>
      <c r="I120" s="71"/>
    </row>
    <row r="121" spans="1:12" ht="65.25" customHeight="1" x14ac:dyDescent="0.25">
      <c r="A121" s="3"/>
      <c r="B121" s="3"/>
      <c r="C121" s="2"/>
      <c r="G121" s="7"/>
      <c r="H121" s="80"/>
      <c r="I121" s="71"/>
    </row>
    <row r="122" spans="1:12" ht="38.25" customHeight="1" x14ac:dyDescent="0.25">
      <c r="A122" s="3"/>
      <c r="B122" s="3"/>
      <c r="C122" s="2"/>
      <c r="G122" s="7"/>
      <c r="H122" s="2"/>
      <c r="I122" s="71"/>
    </row>
    <row r="123" spans="1:12" ht="72.75" hidden="1" customHeight="1" thickBot="1" x14ac:dyDescent="0.3">
      <c r="A123" s="3"/>
      <c r="B123" s="3"/>
      <c r="C123" s="2"/>
      <c r="G123" s="7"/>
      <c r="H123" s="2"/>
      <c r="I123" s="71"/>
      <c r="K123" s="71"/>
    </row>
    <row r="124" spans="1:12" ht="70.5" customHeight="1" x14ac:dyDescent="0.25">
      <c r="A124" s="3"/>
      <c r="B124" s="3"/>
      <c r="C124" s="2"/>
      <c r="G124" s="7"/>
      <c r="H124" s="2"/>
      <c r="I124" s="73"/>
    </row>
    <row r="125" spans="1:12" ht="18.75" customHeight="1" x14ac:dyDescent="0.25">
      <c r="A125" s="3"/>
      <c r="B125" s="3"/>
      <c r="C125" s="2"/>
      <c r="G125" s="7"/>
      <c r="H125" s="2"/>
    </row>
    <row r="126" spans="1:12" ht="93.75" customHeight="1" x14ac:dyDescent="0.25">
      <c r="A126" s="3"/>
      <c r="B126" s="3"/>
      <c r="C126" s="2"/>
      <c r="G126" s="12"/>
      <c r="H126" s="2"/>
      <c r="J126" s="30"/>
      <c r="K126" s="30"/>
      <c r="L126" s="30"/>
    </row>
    <row r="127" spans="1:12" ht="23.25" customHeight="1" x14ac:dyDescent="0.25">
      <c r="A127" s="3"/>
      <c r="B127" s="3"/>
      <c r="C127" s="2"/>
      <c r="G127" s="12"/>
      <c r="H127" s="2"/>
      <c r="J127" s="30"/>
      <c r="K127" s="30"/>
      <c r="L127" s="30"/>
    </row>
    <row r="128" spans="1:12" ht="18" x14ac:dyDescent="0.35">
      <c r="A128" s="3"/>
      <c r="B128" s="3"/>
      <c r="C128" s="2"/>
      <c r="G128" s="5"/>
      <c r="H128" s="2"/>
      <c r="J128" s="30"/>
      <c r="K128" s="30"/>
      <c r="L128" s="30"/>
    </row>
    <row r="129" spans="1:11" ht="18" x14ac:dyDescent="0.35">
      <c r="A129" s="3"/>
      <c r="B129" s="3"/>
      <c r="C129" s="2"/>
      <c r="G129" s="5"/>
      <c r="H129" s="2"/>
    </row>
    <row r="130" spans="1:11" ht="18" x14ac:dyDescent="0.35">
      <c r="A130" s="3"/>
      <c r="B130" s="3"/>
      <c r="C130" s="2"/>
      <c r="G130" s="5"/>
      <c r="H130" s="2"/>
    </row>
    <row r="131" spans="1:11" ht="18" x14ac:dyDescent="0.35">
      <c r="A131" s="3"/>
      <c r="B131" s="3"/>
      <c r="C131" s="2"/>
      <c r="G131" s="5"/>
      <c r="H131" s="2"/>
      <c r="I131" s="32"/>
      <c r="J131" s="32"/>
      <c r="K131" s="32"/>
    </row>
    <row r="132" spans="1:11" ht="18" x14ac:dyDescent="0.35">
      <c r="A132" s="3"/>
      <c r="B132" s="3"/>
      <c r="C132" s="2"/>
      <c r="G132" s="5"/>
      <c r="H132" s="2"/>
    </row>
    <row r="133" spans="1:11" ht="18" x14ac:dyDescent="0.35">
      <c r="A133" s="3"/>
      <c r="B133" s="3"/>
      <c r="C133" s="2"/>
      <c r="G133" s="5"/>
      <c r="H133" s="2"/>
    </row>
    <row r="134" spans="1:11" ht="18" x14ac:dyDescent="0.35">
      <c r="A134" s="3"/>
      <c r="B134" s="3"/>
      <c r="C134" s="2"/>
      <c r="G134" s="5"/>
      <c r="H134" s="2"/>
    </row>
    <row r="135" spans="1:11" ht="18" x14ac:dyDescent="0.35">
      <c r="A135" s="3"/>
      <c r="B135" s="3"/>
      <c r="C135" s="2"/>
      <c r="G135" s="5"/>
      <c r="H135" s="2"/>
    </row>
    <row r="136" spans="1:11" ht="18" x14ac:dyDescent="0.35">
      <c r="A136" s="3"/>
      <c r="B136" s="3"/>
      <c r="C136" s="2"/>
      <c r="G136" s="5"/>
      <c r="H136" s="2"/>
    </row>
    <row r="137" spans="1:11" ht="18" x14ac:dyDescent="0.35">
      <c r="A137" s="3"/>
      <c r="B137" s="3"/>
      <c r="C137" s="2"/>
      <c r="G137" s="5"/>
      <c r="H137" s="2"/>
    </row>
    <row r="138" spans="1:11" ht="18" x14ac:dyDescent="0.35">
      <c r="A138" s="3"/>
      <c r="B138" s="3"/>
      <c r="C138" s="2"/>
      <c r="G138" s="5"/>
      <c r="H138" s="2"/>
    </row>
    <row r="139" spans="1:11" ht="18" x14ac:dyDescent="0.35">
      <c r="A139" s="3"/>
      <c r="B139" s="3"/>
      <c r="C139" s="2"/>
      <c r="G139" s="5"/>
      <c r="H139" s="2"/>
    </row>
    <row r="140" spans="1:11" x14ac:dyDescent="0.25">
      <c r="A140" s="3"/>
      <c r="B140" s="3"/>
      <c r="C140" s="2"/>
      <c r="H140" s="2"/>
    </row>
    <row r="141" spans="1:11" x14ac:dyDescent="0.25">
      <c r="A141" s="3"/>
      <c r="B141" s="3"/>
      <c r="C141" s="2"/>
      <c r="H141" s="2"/>
    </row>
    <row r="142" spans="1:11" x14ac:dyDescent="0.25">
      <c r="A142" s="3"/>
      <c r="B142" s="3"/>
      <c r="C142" s="2"/>
      <c r="H142" s="2"/>
    </row>
    <row r="143" spans="1:11" x14ac:dyDescent="0.25">
      <c r="A143" s="3"/>
      <c r="B143" s="3"/>
      <c r="C143" s="2"/>
      <c r="H143" s="2"/>
    </row>
    <row r="144" spans="1:11" x14ac:dyDescent="0.25">
      <c r="A144" s="3"/>
      <c r="B144" s="3"/>
      <c r="C144" s="2"/>
      <c r="H144" s="2"/>
    </row>
    <row r="145" spans="1:8" x14ac:dyDescent="0.25">
      <c r="A145" s="3"/>
      <c r="B145" s="3"/>
      <c r="C145" s="2"/>
      <c r="H145" s="2"/>
    </row>
    <row r="146" spans="1:8" x14ac:dyDescent="0.25">
      <c r="A146" s="3"/>
      <c r="B146" s="3"/>
      <c r="C146" s="2"/>
      <c r="H146" s="2"/>
    </row>
    <row r="147" spans="1:8" x14ac:dyDescent="0.25">
      <c r="A147" s="3"/>
      <c r="B147" s="3"/>
      <c r="C147" s="2"/>
      <c r="H147" s="2"/>
    </row>
    <row r="148" spans="1:8" x14ac:dyDescent="0.25">
      <c r="A148" s="3"/>
      <c r="B148" s="3"/>
      <c r="C148" s="2"/>
      <c r="H148" s="2"/>
    </row>
    <row r="149" spans="1:8" x14ac:dyDescent="0.25">
      <c r="A149" s="3"/>
      <c r="B149" s="3"/>
      <c r="C149" s="2"/>
      <c r="H149" s="2"/>
    </row>
    <row r="150" spans="1:8" x14ac:dyDescent="0.25">
      <c r="A150" s="3"/>
      <c r="B150" s="3"/>
      <c r="C150" s="2"/>
      <c r="H150" s="2"/>
    </row>
    <row r="151" spans="1:8" x14ac:dyDescent="0.25">
      <c r="A151" s="3"/>
      <c r="B151" s="3"/>
      <c r="C151" s="2"/>
      <c r="H151" s="2"/>
    </row>
    <row r="152" spans="1:8" x14ac:dyDescent="0.25">
      <c r="A152" s="3"/>
      <c r="B152" s="3"/>
      <c r="C152" s="2"/>
      <c r="H152" s="2"/>
    </row>
    <row r="153" spans="1:8" x14ac:dyDescent="0.25">
      <c r="A153" s="3"/>
      <c r="B153" s="3"/>
      <c r="C153" s="2"/>
      <c r="H153" s="2"/>
    </row>
    <row r="154" spans="1:8" x14ac:dyDescent="0.25">
      <c r="A154" s="3"/>
      <c r="B154" s="3"/>
      <c r="C154" s="2"/>
      <c r="H154" s="2"/>
    </row>
    <row r="155" spans="1:8" x14ac:dyDescent="0.25">
      <c r="A155" s="3"/>
      <c r="B155" s="3"/>
      <c r="C155" s="2"/>
      <c r="H155" s="2"/>
    </row>
    <row r="156" spans="1:8" x14ac:dyDescent="0.25">
      <c r="A156" s="3"/>
      <c r="B156" s="3"/>
      <c r="C156" s="2"/>
      <c r="H156" s="2"/>
    </row>
    <row r="157" spans="1:8" x14ac:dyDescent="0.25">
      <c r="A157" s="3"/>
      <c r="B157" s="3"/>
      <c r="C157" s="2"/>
      <c r="H157" s="2"/>
    </row>
    <row r="158" spans="1:8" x14ac:dyDescent="0.25">
      <c r="A158" s="3"/>
      <c r="B158" s="3"/>
      <c r="C158" s="2"/>
      <c r="H158" s="2"/>
    </row>
    <row r="159" spans="1:8" x14ac:dyDescent="0.25">
      <c r="A159" s="3"/>
      <c r="B159" s="3"/>
      <c r="C159" s="2"/>
      <c r="H159" s="2"/>
    </row>
    <row r="160" spans="1:8" x14ac:dyDescent="0.25">
      <c r="A160" s="3"/>
      <c r="B160" s="3"/>
      <c r="C160" s="2"/>
      <c r="H160" s="2"/>
    </row>
    <row r="161" spans="1:8" x14ac:dyDescent="0.25">
      <c r="A161" s="3"/>
      <c r="B161" s="3"/>
      <c r="C161" s="2"/>
      <c r="H161" s="2"/>
    </row>
    <row r="162" spans="1:8" x14ac:dyDescent="0.25">
      <c r="A162" s="3"/>
      <c r="B162" s="3"/>
      <c r="C162" s="2"/>
      <c r="H162" s="2"/>
    </row>
    <row r="163" spans="1:8" x14ac:dyDescent="0.25">
      <c r="A163" s="3"/>
      <c r="B163" s="3"/>
      <c r="C163" s="2"/>
      <c r="H163" s="2"/>
    </row>
    <row r="164" spans="1:8" x14ac:dyDescent="0.25">
      <c r="A164" s="3"/>
      <c r="B164" s="3"/>
      <c r="C164" s="2"/>
      <c r="H164" s="2"/>
    </row>
    <row r="165" spans="1:8" x14ac:dyDescent="0.25">
      <c r="A165" s="3"/>
      <c r="B165" s="3"/>
      <c r="C165" s="2"/>
      <c r="H165" s="2"/>
    </row>
    <row r="166" spans="1:8" x14ac:dyDescent="0.25">
      <c r="A166" s="3"/>
      <c r="B166" s="3"/>
      <c r="C166" s="2"/>
      <c r="H166" s="2"/>
    </row>
    <row r="167" spans="1:8" x14ac:dyDescent="0.25">
      <c r="A167" s="3"/>
      <c r="B167" s="3"/>
      <c r="C167" s="2"/>
      <c r="H167" s="2"/>
    </row>
    <row r="168" spans="1:8" x14ac:dyDescent="0.25">
      <c r="A168" s="3"/>
      <c r="B168" s="3"/>
      <c r="C168" s="2"/>
      <c r="H168" s="2"/>
    </row>
    <row r="169" spans="1:8" x14ac:dyDescent="0.25">
      <c r="A169" s="3"/>
      <c r="B169" s="3"/>
      <c r="C169" s="2"/>
      <c r="H169" s="2"/>
    </row>
    <row r="170" spans="1:8" x14ac:dyDescent="0.25">
      <c r="A170" s="3"/>
      <c r="B170" s="3"/>
      <c r="C170" s="2"/>
    </row>
    <row r="171" spans="1:8" x14ac:dyDescent="0.25">
      <c r="A171" s="3"/>
      <c r="B171" s="3"/>
    </row>
    <row r="172" spans="1:8" x14ac:dyDescent="0.25">
      <c r="A172" s="3"/>
      <c r="B172" s="3"/>
    </row>
    <row r="173" spans="1:8" x14ac:dyDescent="0.25">
      <c r="A173" s="3"/>
      <c r="B173" s="3"/>
    </row>
    <row r="174" spans="1:8" x14ac:dyDescent="0.25">
      <c r="A174" s="3"/>
      <c r="B174" s="3"/>
    </row>
    <row r="175" spans="1:8" x14ac:dyDescent="0.25">
      <c r="A175" s="3"/>
      <c r="B175" s="3"/>
    </row>
    <row r="176" spans="1:8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</sheetData>
  <mergeCells count="8">
    <mergeCell ref="A93:C93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9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Світлана Вільчинська</cp:lastModifiedBy>
  <cp:lastPrinted>2017-10-17T08:36:25Z</cp:lastPrinted>
  <dcterms:created xsi:type="dcterms:W3CDTF">2005-04-08T06:14:05Z</dcterms:created>
  <dcterms:modified xsi:type="dcterms:W3CDTF">2017-10-17T11:35:04Z</dcterms:modified>
</cp:coreProperties>
</file>