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0" windowWidth="11340" windowHeight="489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додаток!$A$1:$F$154</definedName>
  </definedNames>
  <calcPr calcId="124519"/>
</workbook>
</file>

<file path=xl/calcChain.xml><?xml version="1.0" encoding="utf-8"?>
<calcChain xmlns="http://schemas.openxmlformats.org/spreadsheetml/2006/main">
  <c r="E113" i="4"/>
  <c r="E68" l="1"/>
  <c r="F69"/>
  <c r="E18" l="1"/>
  <c r="F33"/>
  <c r="E76" l="1"/>
  <c r="E118" l="1"/>
  <c r="E121"/>
  <c r="F121" s="1"/>
  <c r="F122"/>
  <c r="E123"/>
  <c r="F123" s="1"/>
  <c r="F124"/>
  <c r="E125"/>
  <c r="F125" s="1"/>
  <c r="F126"/>
  <c r="E92" l="1"/>
  <c r="F66" l="1"/>
  <c r="E79" l="1"/>
  <c r="E105"/>
  <c r="F105" s="1"/>
  <c r="F106"/>
  <c r="E102"/>
  <c r="E100" s="1"/>
  <c r="E44"/>
  <c r="D82"/>
  <c r="F82" s="1"/>
  <c r="D81"/>
  <c r="F81" s="1"/>
  <c r="E87" l="1"/>
  <c r="F87" s="1"/>
  <c r="E88"/>
  <c r="F88" s="1"/>
  <c r="F89"/>
  <c r="D85"/>
  <c r="E86" l="1"/>
  <c r="F86" s="1"/>
  <c r="E85"/>
  <c r="F85" s="1"/>
  <c r="F32" l="1"/>
  <c r="E144" l="1"/>
  <c r="E142" s="1"/>
  <c r="E143"/>
  <c r="F143" s="1"/>
  <c r="F145"/>
  <c r="E138"/>
  <c r="F138" s="1"/>
  <c r="F144"/>
  <c r="D141"/>
  <c r="F76"/>
  <c r="E75"/>
  <c r="F75" s="1"/>
  <c r="D74"/>
  <c r="F13"/>
  <c r="E74" l="1"/>
  <c r="F142"/>
  <c r="E141"/>
  <c r="F141" s="1"/>
  <c r="F74"/>
  <c r="E99"/>
  <c r="F104"/>
  <c r="E103"/>
  <c r="F103" s="1"/>
  <c r="E101"/>
  <c r="E41"/>
  <c r="F46"/>
  <c r="F47"/>
  <c r="F43"/>
  <c r="F44"/>
  <c r="D149" l="1"/>
  <c r="E117"/>
  <c r="F128"/>
  <c r="E127"/>
  <c r="F127" s="1"/>
  <c r="F120"/>
  <c r="E119"/>
  <c r="F119" s="1"/>
  <c r="E14"/>
  <c r="E12" s="1"/>
  <c r="F12" s="1"/>
  <c r="D14"/>
  <c r="F15"/>
  <c r="E11"/>
  <c r="D11"/>
  <c r="F14" l="1"/>
  <c r="F11"/>
  <c r="F73"/>
  <c r="E72"/>
  <c r="F72" s="1"/>
  <c r="D71"/>
  <c r="E64"/>
  <c r="F65"/>
  <c r="E53"/>
  <c r="E54"/>
  <c r="E55"/>
  <c r="F62"/>
  <c r="F61"/>
  <c r="F60"/>
  <c r="F59"/>
  <c r="F58"/>
  <c r="F56"/>
  <c r="F57"/>
  <c r="F55"/>
  <c r="D52"/>
  <c r="E19"/>
  <c r="F28"/>
  <c r="F38"/>
  <c r="D36"/>
  <c r="E71" l="1"/>
  <c r="F71" s="1"/>
  <c r="E52"/>
  <c r="F54"/>
  <c r="F53"/>
  <c r="F52" s="1"/>
  <c r="F35"/>
  <c r="D84" l="1"/>
  <c r="D83"/>
  <c r="D10"/>
  <c r="E139" l="1"/>
  <c r="E137" s="1"/>
  <c r="F140"/>
  <c r="F139"/>
  <c r="D136"/>
  <c r="E136" l="1"/>
  <c r="F137"/>
  <c r="F136"/>
  <c r="E129" l="1"/>
  <c r="F129" s="1"/>
  <c r="F29"/>
  <c r="F27"/>
  <c r="F25"/>
  <c r="F24"/>
  <c r="F22"/>
  <c r="F21"/>
  <c r="E49"/>
  <c r="F39" l="1"/>
  <c r="D18"/>
  <c r="E78"/>
  <c r="D109"/>
  <c r="D108"/>
  <c r="E109"/>
  <c r="E114"/>
  <c r="F135" l="1"/>
  <c r="D131"/>
  <c r="E133" l="1"/>
  <c r="E84" s="1"/>
  <c r="E134"/>
  <c r="E132" s="1"/>
  <c r="F132" s="1"/>
  <c r="F133" l="1"/>
  <c r="F134"/>
  <c r="E131"/>
  <c r="F131" l="1"/>
  <c r="F130"/>
  <c r="F70"/>
  <c r="F78" l="1"/>
  <c r="F79"/>
  <c r="D77"/>
  <c r="E77" l="1"/>
  <c r="F77" l="1"/>
  <c r="F68"/>
  <c r="D63"/>
  <c r="D48"/>
  <c r="F51"/>
  <c r="F50"/>
  <c r="F102"/>
  <c r="D98"/>
  <c r="F101" l="1"/>
  <c r="F100"/>
  <c r="F99"/>
  <c r="E98" l="1"/>
  <c r="F42"/>
  <c r="E110"/>
  <c r="F115"/>
  <c r="F111"/>
  <c r="D40"/>
  <c r="E96"/>
  <c r="E95" s="1"/>
  <c r="E91" s="1"/>
  <c r="D95"/>
  <c r="E36"/>
  <c r="E17" s="1"/>
  <c r="F98" l="1"/>
  <c r="F110"/>
  <c r="F114"/>
  <c r="F97"/>
  <c r="F37" l="1"/>
  <c r="F34"/>
  <c r="F19"/>
  <c r="D16"/>
  <c r="E48" l="1"/>
  <c r="F48" s="1"/>
  <c r="F49" l="1"/>
  <c r="E40" l="1"/>
  <c r="F95"/>
  <c r="F94"/>
  <c r="F18"/>
  <c r="F31"/>
  <c r="F30"/>
  <c r="F45" l="1"/>
  <c r="F40"/>
  <c r="F41"/>
  <c r="F20"/>
  <c r="F92" l="1"/>
  <c r="F96"/>
  <c r="F36"/>
  <c r="F118" l="1"/>
  <c r="D116"/>
  <c r="F117" l="1"/>
  <c r="F116" s="1"/>
  <c r="E116"/>
  <c r="F67" l="1"/>
  <c r="E90" l="1"/>
  <c r="F93" l="1"/>
  <c r="F113" l="1"/>
  <c r="D107"/>
  <c r="F109" l="1"/>
  <c r="E112"/>
  <c r="E108" s="1"/>
  <c r="F26"/>
  <c r="F112" l="1"/>
  <c r="F108"/>
  <c r="F107" s="1"/>
  <c r="E152"/>
  <c r="E107" l="1"/>
  <c r="E83" s="1"/>
  <c r="D90"/>
  <c r="F91" l="1"/>
  <c r="F90" l="1"/>
  <c r="D147" l="1"/>
  <c r="D150"/>
  <c r="F151"/>
  <c r="F23"/>
  <c r="F148"/>
  <c r="F152"/>
  <c r="E150"/>
  <c r="F150" l="1"/>
  <c r="D146"/>
  <c r="E149" l="1"/>
  <c r="F64"/>
  <c r="E63"/>
  <c r="F84"/>
  <c r="F63" l="1"/>
  <c r="F149"/>
  <c r="E147"/>
  <c r="E16"/>
  <c r="E10" s="1"/>
  <c r="F17"/>
  <c r="E146" l="1"/>
  <c r="F147"/>
  <c r="F16"/>
  <c r="F10" l="1"/>
  <c r="F83"/>
  <c r="F146" l="1"/>
</calcChain>
</file>

<file path=xl/sharedStrings.xml><?xml version="1.0" encoding="utf-8"?>
<sst xmlns="http://schemas.openxmlformats.org/spreadsheetml/2006/main" count="274" uniqueCount="164">
  <si>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</si>
  <si>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</si>
  <si>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</si>
  <si>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</si>
  <si>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</si>
  <si>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</si>
  <si>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</si>
  <si>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</si>
  <si>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</si>
  <si>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</si>
  <si>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</si>
  <si>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</si>
  <si>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 xml:space="preserve">Проект унесення змін до показників міського бюджету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</si>
  <si>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</si>
  <si>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</si>
  <si>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</si>
  <si>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</si>
  <si>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</si>
  <si>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</si>
  <si>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</si>
  <si>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</si>
  <si>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</si>
  <si>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1011010</t>
  </si>
  <si>
    <t>1011020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</si>
  <si>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</si>
  <si>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</si>
  <si>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</si>
  <si>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             Додаток </t>
  </si>
  <si>
    <t>Управління культури виконкому Криворізької міської ради</t>
  </si>
  <si>
    <t>2400000</t>
  </si>
  <si>
    <t>з них оплата праці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</si>
  <si>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</si>
  <si>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1011040</t>
  </si>
  <si>
    <t>1040</t>
  </si>
  <si>
    <t>4000000</t>
  </si>
  <si>
    <t>4010000</t>
  </si>
  <si>
    <t>1400000</t>
  </si>
  <si>
    <t>1410000</t>
  </si>
  <si>
    <t>Управління охорони  здоров'я виконкому Криворізької міської ради</t>
  </si>
  <si>
    <t>1010</t>
  </si>
  <si>
    <t xml:space="preserve">комунальні послуги та енергоносії </t>
  </si>
  <si>
    <t>2010</t>
  </si>
  <si>
    <t>1412010</t>
  </si>
  <si>
    <t xml:space="preserve">Багатопрофільна стаціонарна медична допомога населенню </t>
  </si>
  <si>
    <t>2414090</t>
  </si>
  <si>
    <t>4090</t>
  </si>
  <si>
    <t>Палаци і будинки культури, клуби та інші заклади клубного типу</t>
  </si>
  <si>
    <t>1011090</t>
  </si>
  <si>
    <t>1090</t>
  </si>
  <si>
    <t>Надання позашкільної освіти позашкільними закладами освіти, заходи із позашкільної роботи з дітьми</t>
  </si>
  <si>
    <t>1500000</t>
  </si>
  <si>
    <t>1510000</t>
  </si>
  <si>
    <t>Управління праці та соціального захисту населення виконкому Криворізької міської ради</t>
  </si>
  <si>
    <t>Інші видатки на соціальний захист населення</t>
  </si>
  <si>
    <t>1513400</t>
  </si>
  <si>
    <t>3400</t>
  </si>
  <si>
    <t>комунальні послуги і енергоносії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</si>
  <si>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</si>
  <si>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</si>
  <si>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</si>
  <si>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</si>
  <si>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 xml:space="preserve">Надання стоматологічної допомоги населенню </t>
  </si>
  <si>
    <t>2140</t>
  </si>
  <si>
    <t>3190</t>
  </si>
  <si>
    <t>1513190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</si>
  <si>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</si>
  <si>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Благоустрій міст, сіл, селищ</t>
  </si>
  <si>
    <t>4016060</t>
  </si>
  <si>
    <t>6060</t>
  </si>
  <si>
    <t xml:space="preserve">з них комунальні послуги та енергоносії </t>
  </si>
  <si>
    <t xml:space="preserve">Затверджено на 2017 рік </t>
  </si>
  <si>
    <t>4017410</t>
  </si>
  <si>
    <t>7410</t>
  </si>
  <si>
    <t>Заходи з енергозбереження</t>
  </si>
  <si>
    <t>Бібліотеки</t>
  </si>
  <si>
    <t>2414060</t>
  </si>
  <si>
    <t>4060</t>
  </si>
  <si>
    <t>Школи естетичного виховання дітей</t>
  </si>
  <si>
    <t>2414100</t>
  </si>
  <si>
    <t>4100</t>
  </si>
  <si>
    <t>В.о. керуючої справами виконкому - заступник міського голови</t>
  </si>
  <si>
    <t xml:space="preserve">    В.Бєрлін</t>
  </si>
  <si>
    <t>1011070</t>
  </si>
  <si>
    <t>1070</t>
  </si>
  <si>
    <t xml:space="preserve"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 </t>
  </si>
  <si>
    <t>Управління капітального будівництва виконкому Криворізької міської ради</t>
  </si>
  <si>
    <t>4700000</t>
  </si>
  <si>
    <t>4710000</t>
  </si>
  <si>
    <t>4716310</t>
  </si>
  <si>
    <t>6310</t>
  </si>
  <si>
    <t>Реалізація заходів щодо інвестиційного розвитку території</t>
  </si>
  <si>
    <t>1011210</t>
  </si>
  <si>
    <t>1210</t>
  </si>
  <si>
    <t xml:space="preserve">Утримання інших закладів освіти </t>
  </si>
  <si>
    <t>2414070</t>
  </si>
  <si>
    <t>4070</t>
  </si>
  <si>
    <t>Музеї і виставки</t>
  </si>
  <si>
    <t>4016010</t>
  </si>
  <si>
    <t>6010</t>
  </si>
  <si>
    <t xml:space="preserve">Забезпечення надійного та безперебійного функціонування житлово-експлуатаційного господарства </t>
  </si>
  <si>
    <t>4016640</t>
  </si>
  <si>
    <t>6640</t>
  </si>
  <si>
    <t>Інші заходи у сфері електротранспорту</t>
  </si>
  <si>
    <t>Управління комунальної власності міста виконкому Криворізької міської ради</t>
  </si>
  <si>
    <t>4500000</t>
  </si>
  <si>
    <t>4510000</t>
  </si>
  <si>
    <t>4517500</t>
  </si>
  <si>
    <t>7500</t>
  </si>
  <si>
    <t>Інші заходи, пов'язані з економічною діяльністю</t>
  </si>
  <si>
    <t>0300000</t>
  </si>
  <si>
    <t>Виконавчий комітет Криворізької міської ради</t>
  </si>
  <si>
    <t>0310000</t>
  </si>
  <si>
    <t>0316660</t>
  </si>
  <si>
    <t>6660</t>
  </si>
  <si>
    <t>Зв’язок, телекомунікації та інформатика</t>
  </si>
  <si>
    <t>0316662</t>
  </si>
  <si>
    <t>6662</t>
  </si>
  <si>
    <t>Національна програма інформатизації</t>
  </si>
  <si>
    <t>4016022</t>
  </si>
  <si>
    <t>6022</t>
  </si>
  <si>
    <t>Капітальний ремонт житлового фонду об'єднань співвласників багатоквартирних будинків</t>
  </si>
  <si>
    <t>4017470</t>
  </si>
  <si>
    <t>7470</t>
  </si>
  <si>
    <t>Внески до статутного капіталу суб’єктів господарювання</t>
  </si>
  <si>
    <t>4018800</t>
  </si>
  <si>
    <t>8800</t>
  </si>
  <si>
    <t>Інші субвенції</t>
  </si>
  <si>
    <t>Управління містобудування, архітектури та земельних відносин виконкому Криворізької міської ради</t>
  </si>
  <si>
    <t>4816430</t>
  </si>
  <si>
    <t>6430</t>
  </si>
  <si>
    <t>Розробка схем та проектних рішень масового застосування</t>
  </si>
  <si>
    <t>Фінансове управління виконкому Криворізької міської ради</t>
  </si>
  <si>
    <t>7618700</t>
  </si>
  <si>
    <t>8700</t>
  </si>
  <si>
    <t>Інші додаткові дотації</t>
  </si>
  <si>
    <t>1412050</t>
  </si>
  <si>
    <t>2050</t>
  </si>
  <si>
    <t>Лікарсько-акушерська допомога  вагітним, породіллям та новонародженим</t>
  </si>
  <si>
    <t>1412120</t>
  </si>
  <si>
    <t>2120</t>
  </si>
  <si>
    <t xml:space="preserve">Амбулаторно-поліклінічна допомога населенню </t>
  </si>
  <si>
    <t>1412170</t>
  </si>
  <si>
    <t>2170</t>
  </si>
  <si>
    <t xml:space="preserve">Інформаційно-методичне та просвітницьке забезпечення в галузі охорони здоров'я </t>
  </si>
  <si>
    <t>1412180</t>
  </si>
  <si>
    <t>2180</t>
  </si>
  <si>
    <t>Первинна медична допомога населенню</t>
  </si>
  <si>
    <t>0310180</t>
  </si>
  <si>
    <t>0180</t>
  </si>
  <si>
    <t>Керівництво і управління у відповідній сфері у містах, селищах, селах</t>
  </si>
  <si>
    <t xml:space="preserve">Управління економіки виконкому Криворізької міської ради </t>
  </si>
  <si>
    <t>7317500</t>
  </si>
  <si>
    <t>1011170</t>
  </si>
  <si>
    <t>1170</t>
  </si>
  <si>
    <t xml:space="preserve">Методичне забезпечення діяльності навчальних закладів та інші заходи в галузі освіти </t>
  </si>
  <si>
    <t>у тому числі за бюджетами районних у місті рад:</t>
  </si>
  <si>
    <t>Інгулецької</t>
  </si>
  <si>
    <t>Центрально-Міської</t>
  </si>
  <si>
    <t>Забезпечення функціонування водопровідно-каналізаційного господарства</t>
  </si>
  <si>
    <t>4016310</t>
  </si>
  <si>
    <t>4016800</t>
  </si>
  <si>
    <t>6800</t>
  </si>
  <si>
    <t>Інші заходи у сфері автомобільного транспорту</t>
  </si>
  <si>
    <t xml:space="preserve">               13.09.2017 №377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</si>
</sst>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2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49" fontId="2" fillId="3" borderId="12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4" fontId="2" fillId="3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5" fillId="0" borderId="0" xfId="0" applyFont="1"/>
    <xf numFmtId="4" fontId="19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8"/>
  <sheetViews>
    <sheetView tabSelected="1" view="pageBreakPreview" zoomScale="89" zoomScaleNormal="85" zoomScaleSheetLayoutView="89" workbookViewId="0">
      <selection activeCell="D6" sqref="D6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20.42578125" customWidth="1"/>
    <col min="6" max="6" width="21.42578125" customWidth="1"/>
    <col min="7" max="7" width="22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7" customHeight="1">
      <c r="A1" s="5"/>
      <c r="B1" s="5"/>
      <c r="C1" s="5"/>
      <c r="D1" s="40" t="s">
        <v>27</v>
      </c>
      <c r="E1" s="39"/>
      <c r="F1" s="29"/>
      <c r="G1" s="20"/>
    </row>
    <row r="2" spans="1:8" ht="24" customHeight="1">
      <c r="A2" s="5"/>
      <c r="B2" s="5"/>
      <c r="C2" s="5"/>
      <c r="D2" s="40" t="s">
        <v>24</v>
      </c>
      <c r="E2" s="31"/>
      <c r="F2" s="30"/>
      <c r="G2" s="21"/>
    </row>
    <row r="3" spans="1:8" ht="18.75" customHeight="1">
      <c r="A3" s="5"/>
      <c r="B3" s="5"/>
      <c r="C3" s="5"/>
      <c r="D3" s="20" t="s">
        <v>163</v>
      </c>
      <c r="E3" s="20"/>
      <c r="F3" s="21"/>
      <c r="G3" s="21"/>
    </row>
    <row r="4" spans="1:8" ht="26.25" customHeight="1">
      <c r="A4" s="102" t="s">
        <v>12</v>
      </c>
      <c r="B4" s="102"/>
      <c r="C4" s="103"/>
      <c r="D4" s="103"/>
      <c r="E4" s="103"/>
      <c r="F4" s="103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113.25" customHeight="1">
      <c r="A7" s="106" t="s">
        <v>19</v>
      </c>
      <c r="B7" s="106" t="s">
        <v>26</v>
      </c>
      <c r="C7" s="104" t="s">
        <v>1</v>
      </c>
      <c r="D7" s="104" t="s">
        <v>70</v>
      </c>
      <c r="E7" s="104" t="s">
        <v>3</v>
      </c>
      <c r="F7" s="104" t="s">
        <v>13</v>
      </c>
      <c r="G7" s="27"/>
    </row>
    <row r="8" spans="1:8" ht="12" customHeight="1" thickBot="1">
      <c r="A8" s="107" t="s">
        <v>2</v>
      </c>
      <c r="B8" s="107"/>
      <c r="C8" s="105"/>
      <c r="D8" s="105"/>
      <c r="E8" s="105"/>
      <c r="F8" s="105"/>
      <c r="G8" s="27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27"/>
    </row>
    <row r="10" spans="1:8" ht="46.5" customHeight="1" thickBot="1">
      <c r="A10" s="11"/>
      <c r="B10" s="11"/>
      <c r="C10" s="32" t="s">
        <v>8</v>
      </c>
      <c r="D10" s="76">
        <f>349433+5736489114.07</f>
        <v>5736838547.0699997</v>
      </c>
      <c r="E10" s="77">
        <f>E16+E40+E48+E63+E77+E11+E71+E52+E74</f>
        <v>84716797</v>
      </c>
      <c r="F10" s="76">
        <f t="shared" ref="F10:F17" si="0">D10+E10</f>
        <v>5821555344.0699997</v>
      </c>
      <c r="G10" s="41"/>
      <c r="H10" s="2"/>
    </row>
    <row r="11" spans="1:8" ht="42" customHeight="1">
      <c r="A11" s="52" t="s">
        <v>109</v>
      </c>
      <c r="B11" s="38"/>
      <c r="C11" s="85" t="s">
        <v>110</v>
      </c>
      <c r="D11" s="69">
        <f>D12</f>
        <v>144923447</v>
      </c>
      <c r="E11" s="69">
        <f>E12</f>
        <v>-5800000</v>
      </c>
      <c r="F11" s="69">
        <f t="shared" si="0"/>
        <v>139123447</v>
      </c>
      <c r="G11" s="41"/>
      <c r="H11" s="2"/>
    </row>
    <row r="12" spans="1:8" ht="45" customHeight="1">
      <c r="A12" s="52" t="s">
        <v>111</v>
      </c>
      <c r="B12" s="38"/>
      <c r="C12" s="85" t="s">
        <v>110</v>
      </c>
      <c r="D12" s="69">
        <v>144923447</v>
      </c>
      <c r="E12" s="69">
        <f>SUM(E13:E14)</f>
        <v>-5800000</v>
      </c>
      <c r="F12" s="69">
        <f t="shared" si="0"/>
        <v>139123447</v>
      </c>
      <c r="G12" s="41"/>
      <c r="H12" s="2"/>
    </row>
    <row r="13" spans="1:8" ht="39.75" customHeight="1">
      <c r="A13" s="50" t="s">
        <v>147</v>
      </c>
      <c r="B13" s="50" t="s">
        <v>148</v>
      </c>
      <c r="C13" s="86" t="s">
        <v>149</v>
      </c>
      <c r="D13" s="72">
        <v>133409510</v>
      </c>
      <c r="E13" s="72">
        <v>-3000000</v>
      </c>
      <c r="F13" s="72">
        <f t="shared" si="0"/>
        <v>130409510</v>
      </c>
      <c r="G13" s="41"/>
      <c r="H13" s="2"/>
    </row>
    <row r="14" spans="1:8" ht="27" customHeight="1">
      <c r="A14" s="50" t="s">
        <v>112</v>
      </c>
      <c r="B14" s="50" t="s">
        <v>113</v>
      </c>
      <c r="C14" s="37" t="s">
        <v>114</v>
      </c>
      <c r="D14" s="72">
        <f>D15</f>
        <v>3692200</v>
      </c>
      <c r="E14" s="72">
        <f>E15</f>
        <v>-2800000</v>
      </c>
      <c r="F14" s="72">
        <f t="shared" si="0"/>
        <v>892200</v>
      </c>
      <c r="G14" s="41"/>
      <c r="H14" s="2"/>
    </row>
    <row r="15" spans="1:8" ht="24.75" customHeight="1">
      <c r="A15" s="50" t="s">
        <v>115</v>
      </c>
      <c r="B15" s="50" t="s">
        <v>116</v>
      </c>
      <c r="C15" s="36" t="s">
        <v>117</v>
      </c>
      <c r="D15" s="78">
        <v>3692200</v>
      </c>
      <c r="E15" s="78">
        <v>-2800000</v>
      </c>
      <c r="F15" s="73">
        <f t="shared" si="0"/>
        <v>892200</v>
      </c>
      <c r="G15" s="41"/>
      <c r="H15" s="2"/>
    </row>
    <row r="16" spans="1:8" ht="36.75" customHeight="1">
      <c r="A16" s="52" t="s">
        <v>17</v>
      </c>
      <c r="B16" s="38"/>
      <c r="C16" s="38" t="s">
        <v>16</v>
      </c>
      <c r="D16" s="69">
        <f>D17</f>
        <v>1680586949</v>
      </c>
      <c r="E16" s="69">
        <f>E17</f>
        <v>16796434</v>
      </c>
      <c r="F16" s="69">
        <f t="shared" si="0"/>
        <v>1697383383</v>
      </c>
      <c r="G16" s="7"/>
      <c r="H16" s="2"/>
    </row>
    <row r="17" spans="1:9" ht="36" customHeight="1">
      <c r="A17" s="52" t="s">
        <v>18</v>
      </c>
      <c r="B17" s="38"/>
      <c r="C17" s="38" t="s">
        <v>16</v>
      </c>
      <c r="D17" s="69">
        <v>1680586949</v>
      </c>
      <c r="E17" s="69">
        <f>E20+E23+E26+E30+E34+E36+E29+E32</f>
        <v>16796434</v>
      </c>
      <c r="F17" s="69">
        <f t="shared" si="0"/>
        <v>1697383383</v>
      </c>
      <c r="G17" s="55"/>
      <c r="H17" s="2"/>
    </row>
    <row r="18" spans="1:9" ht="24.75" customHeight="1">
      <c r="A18" s="53"/>
      <c r="B18" s="51"/>
      <c r="C18" s="51" t="s">
        <v>30</v>
      </c>
      <c r="D18" s="70">
        <f>1049482833</f>
        <v>1049482833</v>
      </c>
      <c r="E18" s="70">
        <f>E21+E24+E27+E31+E35+E38+E33</f>
        <v>17533646</v>
      </c>
      <c r="F18" s="70">
        <f>D18+E18</f>
        <v>1067016479</v>
      </c>
      <c r="G18" s="55"/>
      <c r="H18" s="2"/>
    </row>
    <row r="19" spans="1:9" ht="24.75" customHeight="1">
      <c r="A19" s="67"/>
      <c r="B19" s="51"/>
      <c r="C19" s="51" t="s">
        <v>56</v>
      </c>
      <c r="D19" s="70">
        <v>197894449</v>
      </c>
      <c r="E19" s="70">
        <f>E22+E25+E39+E28</f>
        <v>-3157000</v>
      </c>
      <c r="F19" s="70">
        <f>D19+E19</f>
        <v>194737449</v>
      </c>
      <c r="G19" s="55"/>
      <c r="H19" s="2"/>
    </row>
    <row r="20" spans="1:9" ht="24.75" customHeight="1">
      <c r="A20" s="50" t="s">
        <v>22</v>
      </c>
      <c r="B20" s="50" t="s">
        <v>39</v>
      </c>
      <c r="C20" s="37" t="s">
        <v>20</v>
      </c>
      <c r="D20" s="72">
        <v>553898253</v>
      </c>
      <c r="E20" s="72">
        <v>1660064</v>
      </c>
      <c r="F20" s="72">
        <f t="shared" ref="F20:F37" si="1">D20+E20</f>
        <v>555558317</v>
      </c>
      <c r="G20" s="55"/>
      <c r="H20" s="2"/>
    </row>
    <row r="21" spans="1:9" ht="24.75" customHeight="1">
      <c r="A21" s="50"/>
      <c r="B21" s="50"/>
      <c r="C21" s="36" t="s">
        <v>30</v>
      </c>
      <c r="D21" s="73">
        <v>335326945</v>
      </c>
      <c r="E21" s="73">
        <v>2000000</v>
      </c>
      <c r="F21" s="73">
        <f>D21+E21</f>
        <v>337326945</v>
      </c>
      <c r="G21" s="55"/>
      <c r="H21" s="2"/>
    </row>
    <row r="22" spans="1:9" ht="24.75" customHeight="1">
      <c r="A22" s="50"/>
      <c r="B22" s="50"/>
      <c r="C22" s="36" t="s">
        <v>40</v>
      </c>
      <c r="D22" s="78">
        <v>69181677</v>
      </c>
      <c r="E22" s="78">
        <v>-574439</v>
      </c>
      <c r="F22" s="73">
        <f>D22+E22</f>
        <v>68607238</v>
      </c>
      <c r="G22" s="55"/>
      <c r="H22" s="2"/>
    </row>
    <row r="23" spans="1:9" ht="87.75" customHeight="1">
      <c r="A23" s="50" t="s">
        <v>23</v>
      </c>
      <c r="B23" s="50">
        <v>1020</v>
      </c>
      <c r="C23" s="37" t="s">
        <v>21</v>
      </c>
      <c r="D23" s="72">
        <v>865301120</v>
      </c>
      <c r="E23" s="72">
        <v>21367754</v>
      </c>
      <c r="F23" s="72">
        <f t="shared" si="1"/>
        <v>886668874</v>
      </c>
      <c r="G23" s="7"/>
      <c r="H23" s="7"/>
      <c r="I23" s="7"/>
    </row>
    <row r="24" spans="1:9" ht="26.25" customHeight="1">
      <c r="A24" s="50"/>
      <c r="B24" s="50"/>
      <c r="C24" s="36" t="s">
        <v>30</v>
      </c>
      <c r="D24" s="73">
        <v>575214571</v>
      </c>
      <c r="E24" s="73">
        <v>18094534</v>
      </c>
      <c r="F24" s="73">
        <f>D24+E24</f>
        <v>593309105</v>
      </c>
      <c r="G24" s="7"/>
      <c r="H24" s="7"/>
      <c r="I24" s="7"/>
    </row>
    <row r="25" spans="1:9" ht="21" customHeight="1">
      <c r="A25" s="50"/>
      <c r="B25" s="50"/>
      <c r="C25" s="36" t="s">
        <v>40</v>
      </c>
      <c r="D25" s="78">
        <v>102483447</v>
      </c>
      <c r="E25" s="78">
        <v>-122740</v>
      </c>
      <c r="F25" s="73">
        <f>D25+E25</f>
        <v>102360707</v>
      </c>
      <c r="G25" s="7"/>
      <c r="H25" s="7"/>
      <c r="I25" s="7"/>
    </row>
    <row r="26" spans="1:9" ht="71.25" customHeight="1">
      <c r="A26" s="50" t="s">
        <v>32</v>
      </c>
      <c r="B26" s="50" t="s">
        <v>33</v>
      </c>
      <c r="C26" s="37" t="s">
        <v>31</v>
      </c>
      <c r="D26" s="72">
        <v>46254625</v>
      </c>
      <c r="E26" s="72">
        <v>-1038141</v>
      </c>
      <c r="F26" s="72">
        <f t="shared" ref="F26" si="2">D26+E26</f>
        <v>45216484</v>
      </c>
      <c r="G26" s="41"/>
      <c r="H26" s="2"/>
    </row>
    <row r="27" spans="1:9" ht="21" customHeight="1">
      <c r="A27" s="50"/>
      <c r="B27" s="50"/>
      <c r="C27" s="36" t="s">
        <v>30</v>
      </c>
      <c r="D27" s="78">
        <v>26526157</v>
      </c>
      <c r="E27" s="78">
        <v>-600000</v>
      </c>
      <c r="F27" s="73">
        <f>D27+E27</f>
        <v>25926157</v>
      </c>
      <c r="G27" s="41"/>
      <c r="H27" s="2"/>
    </row>
    <row r="28" spans="1:9" ht="23.25" customHeight="1">
      <c r="A28" s="50"/>
      <c r="B28" s="50"/>
      <c r="C28" s="36" t="s">
        <v>40</v>
      </c>
      <c r="D28" s="78">
        <v>5219455</v>
      </c>
      <c r="E28" s="78">
        <v>-59821</v>
      </c>
      <c r="F28" s="73">
        <f>D28+E28</f>
        <v>5159634</v>
      </c>
      <c r="G28" s="41"/>
      <c r="H28" s="2"/>
    </row>
    <row r="29" spans="1:9" ht="101.25" customHeight="1">
      <c r="A29" s="50" t="s">
        <v>82</v>
      </c>
      <c r="B29" s="50" t="s">
        <v>83</v>
      </c>
      <c r="C29" s="37" t="s">
        <v>84</v>
      </c>
      <c r="D29" s="72">
        <v>9313350</v>
      </c>
      <c r="E29" s="72">
        <v>-141000</v>
      </c>
      <c r="F29" s="72">
        <f t="shared" ref="F29" si="3">D29+E29</f>
        <v>9172350</v>
      </c>
      <c r="G29" s="41"/>
      <c r="H29" s="2"/>
    </row>
    <row r="30" spans="1:9" ht="53.25" customHeight="1">
      <c r="A30" s="50" t="s">
        <v>47</v>
      </c>
      <c r="B30" s="50" t="s">
        <v>48</v>
      </c>
      <c r="C30" s="37" t="s">
        <v>49</v>
      </c>
      <c r="D30" s="72">
        <v>89193692</v>
      </c>
      <c r="E30" s="72">
        <v>-2839797</v>
      </c>
      <c r="F30" s="72">
        <f t="shared" ref="F30" si="4">D30+E30</f>
        <v>86353895</v>
      </c>
      <c r="G30" s="7"/>
      <c r="H30" s="7"/>
    </row>
    <row r="31" spans="1:9" ht="20.25" customHeight="1">
      <c r="A31" s="60"/>
      <c r="B31" s="59"/>
      <c r="C31" s="36" t="s">
        <v>30</v>
      </c>
      <c r="D31" s="78">
        <v>55487133</v>
      </c>
      <c r="E31" s="78">
        <v>-2550000</v>
      </c>
      <c r="F31" s="73">
        <f>D31+E31</f>
        <v>52937133</v>
      </c>
      <c r="G31" s="7"/>
      <c r="H31" s="7"/>
    </row>
    <row r="32" spans="1:9" ht="48.75" customHeight="1">
      <c r="A32" s="50" t="s">
        <v>152</v>
      </c>
      <c r="B32" s="50" t="s">
        <v>153</v>
      </c>
      <c r="C32" s="37" t="s">
        <v>154</v>
      </c>
      <c r="D32" s="72">
        <v>46329571</v>
      </c>
      <c r="E32" s="72">
        <v>-156410</v>
      </c>
      <c r="F32" s="72">
        <f t="shared" ref="F32" si="5">D32+E32</f>
        <v>46173161</v>
      </c>
      <c r="G32" s="7"/>
      <c r="H32" s="7"/>
    </row>
    <row r="33" spans="1:8" ht="27.75" customHeight="1">
      <c r="A33" s="60"/>
      <c r="B33" s="59"/>
      <c r="C33" s="36" t="s">
        <v>30</v>
      </c>
      <c r="D33" s="78">
        <v>6392259</v>
      </c>
      <c r="E33" s="78">
        <v>183460</v>
      </c>
      <c r="F33" s="73">
        <f>D33+E33</f>
        <v>6575719</v>
      </c>
      <c r="G33" s="7"/>
      <c r="H33" s="7"/>
    </row>
    <row r="34" spans="1:8" ht="26.25" customHeight="1">
      <c r="A34" s="50" t="s">
        <v>91</v>
      </c>
      <c r="B34" s="50" t="s">
        <v>92</v>
      </c>
      <c r="C34" s="37" t="s">
        <v>93</v>
      </c>
      <c r="D34" s="72">
        <v>2818773</v>
      </c>
      <c r="E34" s="72">
        <v>50000</v>
      </c>
      <c r="F34" s="72">
        <f t="shared" ref="F34" si="6">D34+E34</f>
        <v>2868773</v>
      </c>
      <c r="G34" s="7"/>
      <c r="H34" s="7"/>
    </row>
    <row r="35" spans="1:8" ht="24.75" customHeight="1">
      <c r="A35" s="60"/>
      <c r="B35" s="59"/>
      <c r="C35" s="36" t="s">
        <v>30</v>
      </c>
      <c r="D35" s="78">
        <v>2031801</v>
      </c>
      <c r="E35" s="78">
        <v>36800</v>
      </c>
      <c r="F35" s="73">
        <f>D35+E35</f>
        <v>2068601</v>
      </c>
      <c r="G35" s="7"/>
      <c r="H35" s="7"/>
    </row>
    <row r="36" spans="1:8" ht="36.75" customHeight="1">
      <c r="A36" s="50">
        <v>1015030</v>
      </c>
      <c r="B36" s="50" t="s">
        <v>57</v>
      </c>
      <c r="C36" s="37" t="s">
        <v>58</v>
      </c>
      <c r="D36" s="71">
        <f>D37</f>
        <v>38799403</v>
      </c>
      <c r="E36" s="71">
        <f>E37</f>
        <v>-2106036</v>
      </c>
      <c r="F36" s="72">
        <f t="shared" si="1"/>
        <v>36693367</v>
      </c>
      <c r="G36" s="7"/>
      <c r="H36" s="7"/>
    </row>
    <row r="37" spans="1:8" ht="57.75" customHeight="1">
      <c r="A37" s="61">
        <v>1015031</v>
      </c>
      <c r="B37" s="61" t="s">
        <v>59</v>
      </c>
      <c r="C37" s="36" t="s">
        <v>60</v>
      </c>
      <c r="D37" s="78">
        <v>38799403</v>
      </c>
      <c r="E37" s="78">
        <v>-2106036</v>
      </c>
      <c r="F37" s="73">
        <f t="shared" si="1"/>
        <v>36693367</v>
      </c>
      <c r="G37" s="7"/>
      <c r="H37" s="7"/>
    </row>
    <row r="38" spans="1:8" ht="18.75" customHeight="1">
      <c r="A38" s="60"/>
      <c r="B38" s="59"/>
      <c r="C38" s="36" t="s">
        <v>30</v>
      </c>
      <c r="D38" s="78">
        <v>21463890</v>
      </c>
      <c r="E38" s="78">
        <v>368852</v>
      </c>
      <c r="F38" s="73">
        <f>D38+E38</f>
        <v>21832742</v>
      </c>
      <c r="G38" s="7"/>
      <c r="H38" s="7"/>
    </row>
    <row r="39" spans="1:8" ht="23.25" customHeight="1">
      <c r="A39" s="60"/>
      <c r="B39" s="59"/>
      <c r="C39" s="36" t="s">
        <v>69</v>
      </c>
      <c r="D39" s="78">
        <v>9026733</v>
      </c>
      <c r="E39" s="78">
        <v>-2400000</v>
      </c>
      <c r="F39" s="73">
        <f>D39+E39</f>
        <v>6626733</v>
      </c>
      <c r="G39" s="7"/>
      <c r="H39" s="7"/>
    </row>
    <row r="40" spans="1:8" ht="59.25" customHeight="1">
      <c r="A40" s="52" t="s">
        <v>36</v>
      </c>
      <c r="B40" s="38"/>
      <c r="C40" s="38" t="s">
        <v>38</v>
      </c>
      <c r="D40" s="69">
        <f>D41</f>
        <v>791284462.48000002</v>
      </c>
      <c r="E40" s="69">
        <f>E41</f>
        <v>56986135</v>
      </c>
      <c r="F40" s="69">
        <f t="shared" ref="F40:F47" si="7">D40+E40</f>
        <v>848270597.48000002</v>
      </c>
      <c r="G40" s="7"/>
      <c r="H40" s="7"/>
    </row>
    <row r="41" spans="1:8" ht="57.75" customHeight="1">
      <c r="A41" s="52" t="s">
        <v>37</v>
      </c>
      <c r="B41" s="38"/>
      <c r="C41" s="38" t="s">
        <v>38</v>
      </c>
      <c r="D41" s="69">
        <v>791284462.48000002</v>
      </c>
      <c r="E41" s="69">
        <f>SUM(E42:E47)</f>
        <v>56986135</v>
      </c>
      <c r="F41" s="69">
        <f t="shared" si="7"/>
        <v>848270597.48000002</v>
      </c>
      <c r="G41" s="7"/>
      <c r="H41" s="7"/>
    </row>
    <row r="42" spans="1:8" ht="37.5" customHeight="1">
      <c r="A42" s="50">
        <v>1412010</v>
      </c>
      <c r="B42" s="50" t="s">
        <v>41</v>
      </c>
      <c r="C42" s="37" t="s">
        <v>43</v>
      </c>
      <c r="D42" s="71">
        <v>478045073</v>
      </c>
      <c r="E42" s="71">
        <v>47455339</v>
      </c>
      <c r="F42" s="72">
        <f>D42+E42</f>
        <v>525500412</v>
      </c>
      <c r="G42" s="7"/>
      <c r="H42" s="7"/>
    </row>
    <row r="43" spans="1:8" ht="37.5" customHeight="1">
      <c r="A43" s="50" t="s">
        <v>135</v>
      </c>
      <c r="B43" s="50" t="s">
        <v>136</v>
      </c>
      <c r="C43" s="37" t="s">
        <v>137</v>
      </c>
      <c r="D43" s="71">
        <v>56655150</v>
      </c>
      <c r="E43" s="71">
        <v>4954882</v>
      </c>
      <c r="F43" s="72">
        <f t="shared" ref="F43:F44" si="8">D43+E43</f>
        <v>61610032</v>
      </c>
      <c r="G43" s="7"/>
      <c r="H43" s="7"/>
    </row>
    <row r="44" spans="1:8" ht="37.5" customHeight="1">
      <c r="A44" s="50" t="s">
        <v>138</v>
      </c>
      <c r="B44" s="50" t="s">
        <v>139</v>
      </c>
      <c r="C44" s="37" t="s">
        <v>140</v>
      </c>
      <c r="D44" s="71">
        <v>6774254</v>
      </c>
      <c r="E44" s="71">
        <f>219524-120000</f>
        <v>99524</v>
      </c>
      <c r="F44" s="72">
        <f t="shared" si="8"/>
        <v>6873778</v>
      </c>
      <c r="G44" s="7"/>
      <c r="H44" s="7"/>
    </row>
    <row r="45" spans="1:8" ht="38.25" customHeight="1">
      <c r="A45" s="50">
        <v>1412140</v>
      </c>
      <c r="B45" s="50" t="s">
        <v>62</v>
      </c>
      <c r="C45" s="37" t="s">
        <v>61</v>
      </c>
      <c r="D45" s="71">
        <v>35358806</v>
      </c>
      <c r="E45" s="71">
        <v>2949386</v>
      </c>
      <c r="F45" s="72">
        <f t="shared" si="7"/>
        <v>38308192</v>
      </c>
      <c r="G45" s="7"/>
      <c r="H45" s="7"/>
    </row>
    <row r="46" spans="1:8" ht="38.25" customHeight="1">
      <c r="A46" s="58" t="s">
        <v>141</v>
      </c>
      <c r="B46" s="57" t="s">
        <v>142</v>
      </c>
      <c r="C46" s="84" t="s">
        <v>143</v>
      </c>
      <c r="D46" s="71">
        <v>2577917</v>
      </c>
      <c r="E46" s="71">
        <v>-160000</v>
      </c>
      <c r="F46" s="72">
        <f t="shared" si="7"/>
        <v>2417917</v>
      </c>
      <c r="G46" s="7"/>
      <c r="H46" s="7"/>
    </row>
    <row r="47" spans="1:8" ht="28.5" customHeight="1">
      <c r="A47" s="58" t="s">
        <v>144</v>
      </c>
      <c r="B47" s="57" t="s">
        <v>145</v>
      </c>
      <c r="C47" s="84" t="s">
        <v>146</v>
      </c>
      <c r="D47" s="71">
        <v>202987099.47999999</v>
      </c>
      <c r="E47" s="71">
        <v>1687004</v>
      </c>
      <c r="F47" s="72">
        <f t="shared" si="7"/>
        <v>204674103.47999999</v>
      </c>
      <c r="G47" s="7"/>
      <c r="H47" s="7"/>
    </row>
    <row r="48" spans="1:8" ht="57.75" customHeight="1">
      <c r="A48" s="52" t="s">
        <v>50</v>
      </c>
      <c r="B48" s="38"/>
      <c r="C48" s="38" t="s">
        <v>52</v>
      </c>
      <c r="D48" s="69">
        <f>D49</f>
        <v>1160703464.95</v>
      </c>
      <c r="E48" s="69">
        <f>E49</f>
        <v>0</v>
      </c>
      <c r="F48" s="69">
        <f t="shared" ref="F48:F49" si="9">D48+E48</f>
        <v>1160703464.95</v>
      </c>
      <c r="G48" s="7"/>
      <c r="H48" s="7"/>
    </row>
    <row r="49" spans="1:9" ht="62.25" customHeight="1">
      <c r="A49" s="52" t="s">
        <v>51</v>
      </c>
      <c r="B49" s="38"/>
      <c r="C49" s="38" t="s">
        <v>52</v>
      </c>
      <c r="D49" s="69">
        <v>1160703464.95</v>
      </c>
      <c r="E49" s="69">
        <f>E50+E51</f>
        <v>0</v>
      </c>
      <c r="F49" s="69">
        <f t="shared" si="9"/>
        <v>1160703464.95</v>
      </c>
      <c r="G49" s="7"/>
      <c r="H49" s="7"/>
    </row>
    <row r="50" spans="1:9" ht="102" customHeight="1">
      <c r="A50" s="50" t="s">
        <v>64</v>
      </c>
      <c r="B50" s="50" t="s">
        <v>63</v>
      </c>
      <c r="C50" s="37" t="s">
        <v>65</v>
      </c>
      <c r="D50" s="71">
        <v>83467500</v>
      </c>
      <c r="E50" s="71">
        <v>-2000000</v>
      </c>
      <c r="F50" s="72">
        <f t="shared" ref="F50" si="10">D50+E50</f>
        <v>81467500</v>
      </c>
      <c r="G50" s="7"/>
      <c r="H50" s="7"/>
    </row>
    <row r="51" spans="1:9" ht="35.25" customHeight="1">
      <c r="A51" s="50" t="s">
        <v>54</v>
      </c>
      <c r="B51" s="50" t="s">
        <v>55</v>
      </c>
      <c r="C51" s="37" t="s">
        <v>53</v>
      </c>
      <c r="D51" s="71">
        <v>45378296</v>
      </c>
      <c r="E51" s="71">
        <v>2000000</v>
      </c>
      <c r="F51" s="72">
        <f t="shared" ref="F51" si="11">D51+E51</f>
        <v>47378296</v>
      </c>
      <c r="G51" s="7"/>
      <c r="H51" s="7"/>
    </row>
    <row r="52" spans="1:9" ht="35.25" customHeight="1">
      <c r="A52" s="52" t="s">
        <v>29</v>
      </c>
      <c r="B52" s="38"/>
      <c r="C52" s="38" t="s">
        <v>28</v>
      </c>
      <c r="D52" s="69">
        <f>D53</f>
        <v>158495767</v>
      </c>
      <c r="E52" s="69">
        <f t="shared" ref="E52:F52" si="12">E53</f>
        <v>2531055</v>
      </c>
      <c r="F52" s="69">
        <f t="shared" si="12"/>
        <v>161026822</v>
      </c>
      <c r="G52" s="7"/>
      <c r="H52" s="7"/>
    </row>
    <row r="53" spans="1:9" ht="35.25" customHeight="1">
      <c r="A53" s="52">
        <v>2410000</v>
      </c>
      <c r="B53" s="38"/>
      <c r="C53" s="38" t="s">
        <v>28</v>
      </c>
      <c r="D53" s="69">
        <v>158495767</v>
      </c>
      <c r="E53" s="69">
        <f>E56+E58+E59+E60</f>
        <v>2531055</v>
      </c>
      <c r="F53" s="69">
        <f t="shared" ref="F53" si="13">D53+E53</f>
        <v>161026822</v>
      </c>
      <c r="G53" s="7"/>
      <c r="H53" s="7"/>
    </row>
    <row r="54" spans="1:9" ht="22.5" customHeight="1">
      <c r="A54" s="53"/>
      <c r="B54" s="51"/>
      <c r="C54" s="51" t="s">
        <v>30</v>
      </c>
      <c r="D54" s="70">
        <v>91306076</v>
      </c>
      <c r="E54" s="70">
        <f>E61</f>
        <v>2480298</v>
      </c>
      <c r="F54" s="70">
        <f>D54+E54</f>
        <v>93786374</v>
      </c>
      <c r="G54" s="7"/>
      <c r="H54" s="7"/>
    </row>
    <row r="55" spans="1:9" ht="22.5" customHeight="1">
      <c r="A55" s="67"/>
      <c r="B55" s="51"/>
      <c r="C55" s="51" t="s">
        <v>56</v>
      </c>
      <c r="D55" s="70">
        <v>8537305</v>
      </c>
      <c r="E55" s="70">
        <f>E57+E62</f>
        <v>-519976</v>
      </c>
      <c r="F55" s="70">
        <f>D55+E55</f>
        <v>8017329</v>
      </c>
      <c r="G55" s="7"/>
      <c r="H55" s="7"/>
    </row>
    <row r="56" spans="1:9" ht="30" customHeight="1">
      <c r="A56" s="58" t="s">
        <v>75</v>
      </c>
      <c r="B56" s="57" t="s">
        <v>76</v>
      </c>
      <c r="C56" s="84" t="s">
        <v>74</v>
      </c>
      <c r="D56" s="71">
        <v>26032998</v>
      </c>
      <c r="E56" s="71">
        <v>-126789</v>
      </c>
      <c r="F56" s="72">
        <f t="shared" ref="F56:F60" si="14">D56+E56</f>
        <v>25906209</v>
      </c>
      <c r="G56" s="7"/>
      <c r="H56" s="7"/>
    </row>
    <row r="57" spans="1:9" ht="23.25" customHeight="1">
      <c r="A57" s="58"/>
      <c r="B57" s="57"/>
      <c r="C57" s="36" t="s">
        <v>69</v>
      </c>
      <c r="D57" s="78">
        <v>2562409</v>
      </c>
      <c r="E57" s="78">
        <v>-177083</v>
      </c>
      <c r="F57" s="73">
        <f>D57+E57</f>
        <v>2385326</v>
      </c>
      <c r="G57" s="7"/>
      <c r="H57" s="7"/>
    </row>
    <row r="58" spans="1:9" ht="28.5" customHeight="1">
      <c r="A58" s="58" t="s">
        <v>94</v>
      </c>
      <c r="B58" s="57" t="s">
        <v>95</v>
      </c>
      <c r="C58" s="84" t="s">
        <v>96</v>
      </c>
      <c r="D58" s="71">
        <v>4033361</v>
      </c>
      <c r="E58" s="71">
        <v>-250000</v>
      </c>
      <c r="F58" s="72">
        <f t="shared" si="14"/>
        <v>3783361</v>
      </c>
      <c r="G58" s="7"/>
      <c r="H58" s="7"/>
    </row>
    <row r="59" spans="1:9" ht="35.25" customHeight="1">
      <c r="A59" s="58" t="s">
        <v>44</v>
      </c>
      <c r="B59" s="57" t="s">
        <v>45</v>
      </c>
      <c r="C59" s="37" t="s">
        <v>46</v>
      </c>
      <c r="D59" s="89">
        <v>19312641</v>
      </c>
      <c r="E59" s="72">
        <v>57209</v>
      </c>
      <c r="F59" s="72">
        <f t="shared" si="14"/>
        <v>19369850</v>
      </c>
      <c r="G59" s="7"/>
      <c r="H59" s="7"/>
    </row>
    <row r="60" spans="1:9" ht="29.25" customHeight="1">
      <c r="A60" s="50" t="s">
        <v>78</v>
      </c>
      <c r="B60" s="50" t="s">
        <v>79</v>
      </c>
      <c r="C60" s="37" t="s">
        <v>77</v>
      </c>
      <c r="D60" s="71">
        <v>75275571</v>
      </c>
      <c r="E60" s="71">
        <v>2850635</v>
      </c>
      <c r="F60" s="72">
        <f t="shared" si="14"/>
        <v>78126206</v>
      </c>
      <c r="G60" s="7"/>
      <c r="H60" s="7"/>
    </row>
    <row r="61" spans="1:9" ht="24.75" customHeight="1">
      <c r="A61" s="58"/>
      <c r="B61" s="57"/>
      <c r="C61" s="36" t="s">
        <v>30</v>
      </c>
      <c r="D61" s="78">
        <v>58460613</v>
      </c>
      <c r="E61" s="78">
        <v>2480298</v>
      </c>
      <c r="F61" s="73">
        <f>D61+E61</f>
        <v>60940911</v>
      </c>
      <c r="G61" s="7"/>
      <c r="H61" s="7"/>
    </row>
    <row r="62" spans="1:9" ht="24" customHeight="1">
      <c r="A62" s="58"/>
      <c r="B62" s="57"/>
      <c r="C62" s="36" t="s">
        <v>69</v>
      </c>
      <c r="D62" s="78">
        <v>3064147</v>
      </c>
      <c r="E62" s="78">
        <v>-342893</v>
      </c>
      <c r="F62" s="73">
        <f>D62+E62</f>
        <v>2721254</v>
      </c>
      <c r="G62" s="7"/>
      <c r="H62" s="7"/>
    </row>
    <row r="63" spans="1:9" ht="55.5" customHeight="1">
      <c r="A63" s="52">
        <v>4000000</v>
      </c>
      <c r="B63" s="38"/>
      <c r="C63" s="38" t="s">
        <v>7</v>
      </c>
      <c r="D63" s="69">
        <f>D64</f>
        <v>710359301.63999999</v>
      </c>
      <c r="E63" s="69">
        <f>E64</f>
        <v>15684393</v>
      </c>
      <c r="F63" s="69">
        <f t="shared" ref="F63:F93" si="15">D63+E63</f>
        <v>726043694.63999999</v>
      </c>
      <c r="G63" s="41"/>
      <c r="H63" s="2"/>
    </row>
    <row r="64" spans="1:9" ht="55.5" customHeight="1">
      <c r="A64" s="52">
        <v>4010000</v>
      </c>
      <c r="B64" s="38"/>
      <c r="C64" s="38" t="s">
        <v>7</v>
      </c>
      <c r="D64" s="69">
        <v>710359301.63999999</v>
      </c>
      <c r="E64" s="69">
        <f>SUM(E65:E70)</f>
        <v>15684393</v>
      </c>
      <c r="F64" s="69">
        <f t="shared" si="15"/>
        <v>726043694.63999999</v>
      </c>
      <c r="G64" s="7"/>
      <c r="H64" s="2"/>
      <c r="I64" s="56"/>
    </row>
    <row r="65" spans="1:9" ht="55.5" customHeight="1">
      <c r="A65" s="50" t="s">
        <v>97</v>
      </c>
      <c r="B65" s="50" t="s">
        <v>98</v>
      </c>
      <c r="C65" s="37" t="s">
        <v>99</v>
      </c>
      <c r="D65" s="72">
        <v>2079514</v>
      </c>
      <c r="E65" s="72">
        <v>-700000</v>
      </c>
      <c r="F65" s="72">
        <f>D65+E65</f>
        <v>1379514</v>
      </c>
      <c r="G65" s="7"/>
      <c r="H65" s="2"/>
      <c r="I65" s="56"/>
    </row>
    <row r="66" spans="1:9" ht="36" customHeight="1">
      <c r="A66" s="50">
        <v>4016052</v>
      </c>
      <c r="B66" s="50">
        <v>6052</v>
      </c>
      <c r="C66" s="37" t="s">
        <v>158</v>
      </c>
      <c r="D66" s="72">
        <v>6000000</v>
      </c>
      <c r="E66" s="72">
        <v>7440000</v>
      </c>
      <c r="F66" s="72">
        <f>D66+E66</f>
        <v>13440000</v>
      </c>
      <c r="G66" s="7"/>
      <c r="H66" s="2"/>
      <c r="I66" s="56"/>
    </row>
    <row r="67" spans="1:9" ht="22.5" customHeight="1">
      <c r="A67" s="50" t="s">
        <v>67</v>
      </c>
      <c r="B67" s="50" t="s">
        <v>68</v>
      </c>
      <c r="C67" s="37" t="s">
        <v>66</v>
      </c>
      <c r="D67" s="72">
        <v>94603217.200000003</v>
      </c>
      <c r="E67" s="72">
        <v>-110000</v>
      </c>
      <c r="F67" s="72">
        <f>D67+E67</f>
        <v>94493217.200000003</v>
      </c>
      <c r="G67" s="41"/>
      <c r="H67" s="2"/>
    </row>
    <row r="68" spans="1:9" ht="22.5" customHeight="1">
      <c r="A68" s="50" t="s">
        <v>100</v>
      </c>
      <c r="B68" s="50" t="s">
        <v>101</v>
      </c>
      <c r="C68" s="37" t="s">
        <v>102</v>
      </c>
      <c r="D68" s="72">
        <v>246309400</v>
      </c>
      <c r="E68" s="72">
        <f>14940000-77200</f>
        <v>14862800</v>
      </c>
      <c r="F68" s="72">
        <f>D68+E68</f>
        <v>261172200</v>
      </c>
      <c r="G68" s="41"/>
      <c r="H68" s="2"/>
    </row>
    <row r="69" spans="1:9" ht="36" customHeight="1">
      <c r="A69" s="58" t="s">
        <v>160</v>
      </c>
      <c r="B69" s="57" t="s">
        <v>161</v>
      </c>
      <c r="C69" s="94" t="s">
        <v>162</v>
      </c>
      <c r="D69" s="71">
        <v>4085300</v>
      </c>
      <c r="E69" s="71">
        <v>77200</v>
      </c>
      <c r="F69" s="72">
        <f>D69+E69</f>
        <v>4162500</v>
      </c>
      <c r="G69" s="41"/>
      <c r="H69" s="2"/>
    </row>
    <row r="70" spans="1:9" ht="24" customHeight="1" thickBot="1">
      <c r="A70" s="58" t="s">
        <v>71</v>
      </c>
      <c r="B70" s="57" t="s">
        <v>72</v>
      </c>
      <c r="C70" s="94" t="s">
        <v>73</v>
      </c>
      <c r="D70" s="71">
        <v>18515579</v>
      </c>
      <c r="E70" s="71">
        <v>-5885607</v>
      </c>
      <c r="F70" s="72">
        <f t="shared" ref="F70:F78" si="16">D70+E70</f>
        <v>12629972</v>
      </c>
      <c r="G70" s="7"/>
      <c r="H70" s="68"/>
    </row>
    <row r="71" spans="1:9" ht="54.75" customHeight="1">
      <c r="A71" s="52" t="s">
        <v>104</v>
      </c>
      <c r="B71" s="38"/>
      <c r="C71" s="95" t="s">
        <v>103</v>
      </c>
      <c r="D71" s="69">
        <f>D72</f>
        <v>2604200.7200000002</v>
      </c>
      <c r="E71" s="69">
        <f>E72</f>
        <v>-941441</v>
      </c>
      <c r="F71" s="69">
        <f t="shared" ref="F71:F73" si="17">D71+E71</f>
        <v>1662759.7200000002</v>
      </c>
      <c r="G71" s="7"/>
      <c r="H71" s="68"/>
    </row>
    <row r="72" spans="1:9" ht="60" customHeight="1">
      <c r="A72" s="52" t="s">
        <v>105</v>
      </c>
      <c r="B72" s="38"/>
      <c r="C72" s="38" t="s">
        <v>103</v>
      </c>
      <c r="D72" s="69">
        <v>2604200.7200000002</v>
      </c>
      <c r="E72" s="69">
        <f>E73</f>
        <v>-941441</v>
      </c>
      <c r="F72" s="69">
        <f t="shared" si="17"/>
        <v>1662759.7200000002</v>
      </c>
      <c r="G72" s="7"/>
      <c r="H72" s="68"/>
    </row>
    <row r="73" spans="1:9" ht="36.75" customHeight="1">
      <c r="A73" s="50" t="s">
        <v>106</v>
      </c>
      <c r="B73" s="50" t="s">
        <v>107</v>
      </c>
      <c r="C73" s="37" t="s">
        <v>108</v>
      </c>
      <c r="D73" s="72">
        <v>2282101</v>
      </c>
      <c r="E73" s="72">
        <v>-941441</v>
      </c>
      <c r="F73" s="72">
        <f t="shared" si="17"/>
        <v>1340660</v>
      </c>
      <c r="G73" s="7"/>
      <c r="H73" s="68"/>
    </row>
    <row r="74" spans="1:9" ht="42" customHeight="1">
      <c r="A74" s="66">
        <v>7300000</v>
      </c>
      <c r="B74" s="38"/>
      <c r="C74" s="96" t="s">
        <v>150</v>
      </c>
      <c r="D74" s="69">
        <f>D75</f>
        <v>6354831</v>
      </c>
      <c r="E74" s="69">
        <f>E75</f>
        <v>-1716002</v>
      </c>
      <c r="F74" s="69">
        <f t="shared" ref="F74:F76" si="18">D74+E74</f>
        <v>4638829</v>
      </c>
      <c r="G74" s="7"/>
      <c r="H74" s="68"/>
    </row>
    <row r="75" spans="1:9" ht="42" customHeight="1">
      <c r="A75" s="66">
        <v>7310000</v>
      </c>
      <c r="B75" s="38"/>
      <c r="C75" s="96" t="s">
        <v>150</v>
      </c>
      <c r="D75" s="69">
        <v>6354831</v>
      </c>
      <c r="E75" s="69">
        <f>E76</f>
        <v>-1716002</v>
      </c>
      <c r="F75" s="69">
        <f t="shared" si="18"/>
        <v>4638829</v>
      </c>
      <c r="G75" s="7"/>
      <c r="H75" s="68"/>
    </row>
    <row r="76" spans="1:9" ht="35.25" customHeight="1">
      <c r="A76" s="50" t="s">
        <v>151</v>
      </c>
      <c r="B76" s="50" t="s">
        <v>107</v>
      </c>
      <c r="C76" s="37" t="s">
        <v>108</v>
      </c>
      <c r="D76" s="72">
        <v>5644151</v>
      </c>
      <c r="E76" s="72">
        <f>-1729382+13380</f>
        <v>-1716002</v>
      </c>
      <c r="F76" s="72">
        <f t="shared" si="18"/>
        <v>3928149</v>
      </c>
      <c r="G76" s="7"/>
      <c r="H76" s="68"/>
    </row>
    <row r="77" spans="1:9" ht="39" customHeight="1">
      <c r="A77" s="66">
        <v>7600000</v>
      </c>
      <c r="B77" s="38"/>
      <c r="C77" s="96" t="s">
        <v>131</v>
      </c>
      <c r="D77" s="69">
        <f>D78</f>
        <v>1044386962</v>
      </c>
      <c r="E77" s="69">
        <f>E78</f>
        <v>1176223</v>
      </c>
      <c r="F77" s="69">
        <f t="shared" si="16"/>
        <v>1045563185</v>
      </c>
      <c r="G77" s="41"/>
      <c r="H77" s="2"/>
    </row>
    <row r="78" spans="1:9" ht="39" customHeight="1">
      <c r="A78" s="66">
        <v>7610000</v>
      </c>
      <c r="B78" s="38"/>
      <c r="C78" s="96" t="s">
        <v>131</v>
      </c>
      <c r="D78" s="69">
        <v>1044386962</v>
      </c>
      <c r="E78" s="69">
        <f>E79</f>
        <v>1176223</v>
      </c>
      <c r="F78" s="69">
        <f t="shared" si="16"/>
        <v>1045563185</v>
      </c>
      <c r="G78" s="41"/>
      <c r="H78" s="2"/>
    </row>
    <row r="79" spans="1:9" ht="23.25" customHeight="1">
      <c r="A79" s="50" t="s">
        <v>132</v>
      </c>
      <c r="B79" s="50" t="s">
        <v>133</v>
      </c>
      <c r="C79" s="37" t="s">
        <v>134</v>
      </c>
      <c r="D79" s="72">
        <v>83767175</v>
      </c>
      <c r="E79" s="72">
        <f>E81+E82</f>
        <v>1176223</v>
      </c>
      <c r="F79" s="72">
        <f t="shared" ref="F79" si="19">D79+E79</f>
        <v>84943398</v>
      </c>
      <c r="G79" s="41"/>
      <c r="H79" s="2"/>
    </row>
    <row r="80" spans="1:9" ht="35.25" customHeight="1">
      <c r="A80" s="57"/>
      <c r="B80" s="90"/>
      <c r="C80" s="91" t="s">
        <v>155</v>
      </c>
      <c r="D80" s="73"/>
      <c r="E80" s="73"/>
      <c r="F80" s="73"/>
      <c r="G80" s="41"/>
      <c r="H80" s="2"/>
    </row>
    <row r="81" spans="1:8" ht="23.25" customHeight="1">
      <c r="A81" s="57"/>
      <c r="B81" s="90"/>
      <c r="C81" s="92" t="s">
        <v>156</v>
      </c>
      <c r="D81" s="73">
        <f>10161660-3192900+579100</f>
        <v>7547860</v>
      </c>
      <c r="E81" s="73">
        <v>1006223</v>
      </c>
      <c r="F81" s="73">
        <f t="shared" ref="F81" si="20">D81+E81</f>
        <v>8554083</v>
      </c>
      <c r="G81" s="41"/>
      <c r="H81" s="2"/>
    </row>
    <row r="82" spans="1:8" ht="24" customHeight="1" thickBot="1">
      <c r="A82" s="57"/>
      <c r="B82" s="90"/>
      <c r="C82" s="97" t="s">
        <v>157</v>
      </c>
      <c r="D82" s="73">
        <f>19676350-3209300+450000+1000</f>
        <v>16918050</v>
      </c>
      <c r="E82" s="73">
        <v>170000</v>
      </c>
      <c r="F82" s="93">
        <f>D82+E82</f>
        <v>17088050</v>
      </c>
      <c r="G82" s="41"/>
      <c r="H82" s="2"/>
    </row>
    <row r="83" spans="1:8" ht="38.25" customHeight="1">
      <c r="A83" s="34"/>
      <c r="B83" s="47"/>
      <c r="C83" s="98" t="s">
        <v>9</v>
      </c>
      <c r="D83" s="75">
        <f>290942+780037377.2</f>
        <v>780328319.20000005</v>
      </c>
      <c r="E83" s="75">
        <f>E90+E98+E107+E116+E131+E136+E141+E85</f>
        <v>-51018513</v>
      </c>
      <c r="F83" s="75">
        <f t="shared" si="15"/>
        <v>729309806.20000005</v>
      </c>
      <c r="G83" s="7"/>
      <c r="H83" s="62"/>
    </row>
    <row r="84" spans="1:8" ht="24.75" customHeight="1" thickBot="1">
      <c r="A84" s="35"/>
      <c r="B84" s="48"/>
      <c r="C84" s="99" t="s">
        <v>6</v>
      </c>
      <c r="D84" s="74">
        <f>585637024.2</f>
        <v>585637024.20000005</v>
      </c>
      <c r="E84" s="74">
        <f>E92+E100+E109+E118+E133+E138+E143+E87</f>
        <v>-51018513</v>
      </c>
      <c r="F84" s="74">
        <f t="shared" si="15"/>
        <v>534618511.20000005</v>
      </c>
      <c r="G84" s="7"/>
      <c r="H84" s="2"/>
    </row>
    <row r="85" spans="1:8" ht="43.5" customHeight="1">
      <c r="A85" s="52" t="s">
        <v>109</v>
      </c>
      <c r="B85" s="38"/>
      <c r="C85" s="38" t="s">
        <v>110</v>
      </c>
      <c r="D85" s="69">
        <f>D86</f>
        <v>25866680</v>
      </c>
      <c r="E85" s="69">
        <f>E86</f>
        <v>-14979170</v>
      </c>
      <c r="F85" s="69">
        <f t="shared" si="15"/>
        <v>10887510</v>
      </c>
      <c r="G85" s="7"/>
      <c r="H85" s="2"/>
    </row>
    <row r="86" spans="1:8" ht="33.75" customHeight="1">
      <c r="A86" s="52" t="s">
        <v>111</v>
      </c>
      <c r="B86" s="38"/>
      <c r="C86" s="38" t="s">
        <v>110</v>
      </c>
      <c r="D86" s="69">
        <v>25866680</v>
      </c>
      <c r="E86" s="69">
        <f>E88</f>
        <v>-14979170</v>
      </c>
      <c r="F86" s="69">
        <f t="shared" si="15"/>
        <v>10887510</v>
      </c>
      <c r="G86" s="7"/>
      <c r="H86" s="2"/>
    </row>
    <row r="87" spans="1:8" ht="24.75" customHeight="1">
      <c r="A87" s="64"/>
      <c r="B87" s="38"/>
      <c r="C87" s="51" t="s">
        <v>6</v>
      </c>
      <c r="D87" s="70">
        <v>25818676</v>
      </c>
      <c r="E87" s="70">
        <f>E89</f>
        <v>-14979170</v>
      </c>
      <c r="F87" s="70">
        <f>D87+E87</f>
        <v>10839506</v>
      </c>
      <c r="G87" s="7"/>
      <c r="H87" s="2"/>
    </row>
    <row r="88" spans="1:8" ht="38.25" customHeight="1">
      <c r="A88" s="50" t="s">
        <v>147</v>
      </c>
      <c r="B88" s="50" t="s">
        <v>148</v>
      </c>
      <c r="C88" s="37" t="s">
        <v>149</v>
      </c>
      <c r="D88" s="72">
        <v>25047135</v>
      </c>
      <c r="E88" s="72">
        <f>E89</f>
        <v>-14979170</v>
      </c>
      <c r="F88" s="72">
        <f t="shared" ref="F88:F89" si="21">D88+E88</f>
        <v>10067965</v>
      </c>
      <c r="G88" s="7"/>
      <c r="H88" s="2"/>
    </row>
    <row r="89" spans="1:8" ht="24.75" customHeight="1">
      <c r="A89" s="42"/>
      <c r="B89" s="42"/>
      <c r="C89" s="36" t="s">
        <v>6</v>
      </c>
      <c r="D89" s="73">
        <v>24999134</v>
      </c>
      <c r="E89" s="73">
        <v>-14979170</v>
      </c>
      <c r="F89" s="73">
        <f t="shared" si="21"/>
        <v>10019964</v>
      </c>
      <c r="G89" s="7"/>
      <c r="H89" s="2"/>
    </row>
    <row r="90" spans="1:8" ht="54.75" customHeight="1">
      <c r="A90" s="52" t="s">
        <v>17</v>
      </c>
      <c r="B90" s="38"/>
      <c r="C90" s="38" t="s">
        <v>16</v>
      </c>
      <c r="D90" s="69">
        <f>D91</f>
        <v>160329311.19999999</v>
      </c>
      <c r="E90" s="69">
        <f>E91</f>
        <v>153566</v>
      </c>
      <c r="F90" s="69">
        <f t="shared" si="15"/>
        <v>160482877.19999999</v>
      </c>
      <c r="G90" s="7"/>
      <c r="H90" s="2"/>
    </row>
    <row r="91" spans="1:8" ht="52.5" customHeight="1">
      <c r="A91" s="52" t="s">
        <v>18</v>
      </c>
      <c r="B91" s="38"/>
      <c r="C91" s="38" t="s">
        <v>16</v>
      </c>
      <c r="D91" s="69">
        <v>160329311.19999999</v>
      </c>
      <c r="E91" s="69">
        <f>E93+E95</f>
        <v>153566</v>
      </c>
      <c r="F91" s="69">
        <f t="shared" si="15"/>
        <v>160482877.19999999</v>
      </c>
      <c r="G91" s="7"/>
      <c r="H91" s="2"/>
    </row>
    <row r="92" spans="1:8" ht="24" customHeight="1">
      <c r="A92" s="64"/>
      <c r="B92" s="38"/>
      <c r="C92" s="51" t="s">
        <v>6</v>
      </c>
      <c r="D92" s="70">
        <v>81962130.200000003</v>
      </c>
      <c r="E92" s="70">
        <f>E94+E97</f>
        <v>153566</v>
      </c>
      <c r="F92" s="70">
        <f>D92+E92</f>
        <v>82115696.200000003</v>
      </c>
      <c r="G92" s="7"/>
      <c r="H92" s="2"/>
    </row>
    <row r="93" spans="1:8" ht="69.75" customHeight="1">
      <c r="A93" s="50" t="s">
        <v>32</v>
      </c>
      <c r="B93" s="50" t="s">
        <v>33</v>
      </c>
      <c r="C93" s="37" t="s">
        <v>31</v>
      </c>
      <c r="D93" s="72">
        <v>705771</v>
      </c>
      <c r="E93" s="72">
        <v>-2470</v>
      </c>
      <c r="F93" s="72">
        <f t="shared" si="15"/>
        <v>703301</v>
      </c>
      <c r="G93" s="7"/>
      <c r="H93" s="2"/>
    </row>
    <row r="94" spans="1:8" ht="24.75" customHeight="1">
      <c r="A94" s="42"/>
      <c r="B94" s="42"/>
      <c r="C94" s="36" t="s">
        <v>6</v>
      </c>
      <c r="D94" s="73">
        <v>440239</v>
      </c>
      <c r="E94" s="73">
        <v>-2470</v>
      </c>
      <c r="F94" s="73">
        <f t="shared" ref="F94:F95" si="22">D94+E94</f>
        <v>437769</v>
      </c>
      <c r="G94" s="7"/>
      <c r="H94" s="2"/>
    </row>
    <row r="95" spans="1:8" ht="36.75" customHeight="1">
      <c r="A95" s="50">
        <v>1015030</v>
      </c>
      <c r="B95" s="50" t="s">
        <v>57</v>
      </c>
      <c r="C95" s="37" t="s">
        <v>58</v>
      </c>
      <c r="D95" s="72">
        <f>D96</f>
        <v>25915186.199999999</v>
      </c>
      <c r="E95" s="72">
        <f>E96</f>
        <v>156036</v>
      </c>
      <c r="F95" s="72">
        <f t="shared" si="22"/>
        <v>26071222.199999999</v>
      </c>
      <c r="G95" s="7"/>
      <c r="H95" s="2"/>
    </row>
    <row r="96" spans="1:8" ht="50.25" customHeight="1">
      <c r="A96" s="61">
        <v>1015031</v>
      </c>
      <c r="B96" s="61" t="s">
        <v>59</v>
      </c>
      <c r="C96" s="36" t="s">
        <v>60</v>
      </c>
      <c r="D96" s="78">
        <v>25915186.199999999</v>
      </c>
      <c r="E96" s="78">
        <f>E97</f>
        <v>156036</v>
      </c>
      <c r="F96" s="73">
        <f t="shared" ref="F96:F100" si="23">D96+E96</f>
        <v>26071222.199999999</v>
      </c>
      <c r="G96" s="7"/>
      <c r="H96" s="2"/>
    </row>
    <row r="97" spans="1:8" ht="24" customHeight="1">
      <c r="A97" s="65"/>
      <c r="B97" s="59"/>
      <c r="C97" s="36" t="s">
        <v>6</v>
      </c>
      <c r="D97" s="78">
        <v>24491042.199999999</v>
      </c>
      <c r="E97" s="78">
        <v>156036</v>
      </c>
      <c r="F97" s="73">
        <f t="shared" si="23"/>
        <v>24647078.199999999</v>
      </c>
      <c r="G97" s="7"/>
      <c r="H97" s="2"/>
    </row>
    <row r="98" spans="1:8" ht="63" customHeight="1">
      <c r="A98" s="52" t="s">
        <v>36</v>
      </c>
      <c r="B98" s="38"/>
      <c r="C98" s="38" t="s">
        <v>38</v>
      </c>
      <c r="D98" s="69">
        <f>D99</f>
        <v>69940053</v>
      </c>
      <c r="E98" s="69">
        <f>E99</f>
        <v>1652000</v>
      </c>
      <c r="F98" s="69">
        <f t="shared" si="23"/>
        <v>71592053</v>
      </c>
      <c r="G98" s="7"/>
      <c r="H98" s="2"/>
    </row>
    <row r="99" spans="1:8" ht="60.75" customHeight="1">
      <c r="A99" s="52" t="s">
        <v>37</v>
      </c>
      <c r="B99" s="38"/>
      <c r="C99" s="38" t="s">
        <v>38</v>
      </c>
      <c r="D99" s="69">
        <v>69940053</v>
      </c>
      <c r="E99" s="69">
        <f>E100</f>
        <v>1652000</v>
      </c>
      <c r="F99" s="69">
        <f t="shared" si="23"/>
        <v>71592053</v>
      </c>
      <c r="G99" s="7"/>
      <c r="H99" s="2"/>
    </row>
    <row r="100" spans="1:8" ht="29.25" customHeight="1">
      <c r="A100" s="53"/>
      <c r="B100" s="51"/>
      <c r="C100" s="51" t="s">
        <v>6</v>
      </c>
      <c r="D100" s="70">
        <v>42736165</v>
      </c>
      <c r="E100" s="70">
        <f>E102+E104+E106</f>
        <v>1652000</v>
      </c>
      <c r="F100" s="70">
        <f t="shared" si="23"/>
        <v>44388165</v>
      </c>
      <c r="G100" s="7"/>
      <c r="H100" s="2"/>
    </row>
    <row r="101" spans="1:8" ht="39" customHeight="1">
      <c r="A101" s="50" t="s">
        <v>42</v>
      </c>
      <c r="B101" s="50" t="s">
        <v>41</v>
      </c>
      <c r="C101" s="37" t="s">
        <v>43</v>
      </c>
      <c r="D101" s="72">
        <v>22725704</v>
      </c>
      <c r="E101" s="72">
        <f>E102</f>
        <v>1488000</v>
      </c>
      <c r="F101" s="72">
        <f>D101+E101</f>
        <v>24213704</v>
      </c>
      <c r="G101" s="7"/>
      <c r="H101" s="2"/>
    </row>
    <row r="102" spans="1:8" ht="23.25" customHeight="1">
      <c r="A102" s="60"/>
      <c r="B102" s="59"/>
      <c r="C102" s="36" t="s">
        <v>6</v>
      </c>
      <c r="D102" s="73">
        <v>11377814</v>
      </c>
      <c r="E102" s="73">
        <f>1353000+135000</f>
        <v>1488000</v>
      </c>
      <c r="F102" s="73">
        <f t="shared" ref="F102:F106" si="24">D102+E102</f>
        <v>12865814</v>
      </c>
      <c r="G102" s="7"/>
      <c r="H102" s="2"/>
    </row>
    <row r="103" spans="1:8" ht="38.25" customHeight="1">
      <c r="A103" s="50" t="s">
        <v>135</v>
      </c>
      <c r="B103" s="50" t="s">
        <v>136</v>
      </c>
      <c r="C103" s="37" t="s">
        <v>137</v>
      </c>
      <c r="D103" s="78">
        <v>118180</v>
      </c>
      <c r="E103" s="78">
        <f>E104</f>
        <v>44000</v>
      </c>
      <c r="F103" s="72">
        <f>D103+E103</f>
        <v>162180</v>
      </c>
      <c r="G103" s="7"/>
      <c r="H103" s="2"/>
    </row>
    <row r="104" spans="1:8" ht="25.5" customHeight="1">
      <c r="A104" s="60"/>
      <c r="B104" s="59"/>
      <c r="C104" s="36" t="s">
        <v>6</v>
      </c>
      <c r="D104" s="78">
        <v>0</v>
      </c>
      <c r="E104" s="78">
        <v>44000</v>
      </c>
      <c r="F104" s="73">
        <f t="shared" si="24"/>
        <v>44000</v>
      </c>
      <c r="G104" s="7"/>
      <c r="H104" s="2"/>
    </row>
    <row r="105" spans="1:8" ht="34.5" customHeight="1">
      <c r="A105" s="50" t="s">
        <v>138</v>
      </c>
      <c r="B105" s="50" t="s">
        <v>139</v>
      </c>
      <c r="C105" s="37" t="s">
        <v>140</v>
      </c>
      <c r="D105" s="78">
        <v>0</v>
      </c>
      <c r="E105" s="78">
        <f>E106</f>
        <v>120000</v>
      </c>
      <c r="F105" s="72">
        <f t="shared" si="24"/>
        <v>120000</v>
      </c>
      <c r="G105" s="7"/>
      <c r="H105" s="2"/>
    </row>
    <row r="106" spans="1:8" ht="25.5" customHeight="1">
      <c r="A106" s="60"/>
      <c r="B106" s="59"/>
      <c r="C106" s="36" t="s">
        <v>6</v>
      </c>
      <c r="D106" s="78">
        <v>0</v>
      </c>
      <c r="E106" s="78">
        <v>120000</v>
      </c>
      <c r="F106" s="73">
        <f t="shared" si="24"/>
        <v>120000</v>
      </c>
      <c r="G106" s="7"/>
      <c r="H106" s="2"/>
    </row>
    <row r="107" spans="1:8" ht="39" customHeight="1">
      <c r="A107" s="52" t="s">
        <v>29</v>
      </c>
      <c r="B107" s="38"/>
      <c r="C107" s="38" t="s">
        <v>28</v>
      </c>
      <c r="D107" s="69">
        <f>D108</f>
        <v>36666203</v>
      </c>
      <c r="E107" s="69">
        <f t="shared" ref="E107:F107" si="25">E108</f>
        <v>2019045</v>
      </c>
      <c r="F107" s="69">
        <f t="shared" si="25"/>
        <v>38685248</v>
      </c>
      <c r="G107" s="7"/>
      <c r="H107" s="2"/>
    </row>
    <row r="108" spans="1:8" ht="42" customHeight="1">
      <c r="A108" s="52">
        <v>2410000</v>
      </c>
      <c r="B108" s="38"/>
      <c r="C108" s="38" t="s">
        <v>28</v>
      </c>
      <c r="D108" s="69">
        <f>32666203+4000000</f>
        <v>36666203</v>
      </c>
      <c r="E108" s="69">
        <f>E110+E112+E114</f>
        <v>2019045</v>
      </c>
      <c r="F108" s="69">
        <f t="shared" ref="F108:F114" si="26">D108+E108</f>
        <v>38685248</v>
      </c>
      <c r="G108" s="7"/>
      <c r="H108" s="2"/>
    </row>
    <row r="109" spans="1:8" ht="22.5" customHeight="1">
      <c r="A109" s="53"/>
      <c r="B109" s="51"/>
      <c r="C109" s="51" t="s">
        <v>6</v>
      </c>
      <c r="D109" s="70">
        <f>26712427+4000000</f>
        <v>30712427</v>
      </c>
      <c r="E109" s="70">
        <f>E111+E113+E115</f>
        <v>2019045</v>
      </c>
      <c r="F109" s="70">
        <f t="shared" si="26"/>
        <v>32731472</v>
      </c>
      <c r="G109" s="7"/>
      <c r="H109" s="2"/>
    </row>
    <row r="110" spans="1:8" ht="26.25" customHeight="1">
      <c r="A110" s="58" t="s">
        <v>94</v>
      </c>
      <c r="B110" s="57" t="s">
        <v>95</v>
      </c>
      <c r="C110" s="84" t="s">
        <v>96</v>
      </c>
      <c r="D110" s="72">
        <v>1105994</v>
      </c>
      <c r="E110" s="72">
        <f>E111</f>
        <v>175460</v>
      </c>
      <c r="F110" s="72">
        <f t="shared" ref="F110:F111" si="27">D110+E110</f>
        <v>1281454</v>
      </c>
      <c r="G110" s="7"/>
      <c r="H110" s="2"/>
    </row>
    <row r="111" spans="1:8" ht="20.25" customHeight="1">
      <c r="A111" s="42"/>
      <c r="B111" s="42"/>
      <c r="C111" s="36" t="s">
        <v>6</v>
      </c>
      <c r="D111" s="73">
        <v>986279</v>
      </c>
      <c r="E111" s="73">
        <v>175460</v>
      </c>
      <c r="F111" s="73">
        <f t="shared" si="27"/>
        <v>1161739</v>
      </c>
      <c r="G111" s="7"/>
      <c r="H111" s="2"/>
    </row>
    <row r="112" spans="1:8" ht="33.75" customHeight="1">
      <c r="A112" s="58" t="s">
        <v>44</v>
      </c>
      <c r="B112" s="57" t="s">
        <v>45</v>
      </c>
      <c r="C112" s="37" t="s">
        <v>46</v>
      </c>
      <c r="D112" s="72">
        <v>11040571</v>
      </c>
      <c r="E112" s="72">
        <f>E113</f>
        <v>595393</v>
      </c>
      <c r="F112" s="72">
        <f t="shared" si="26"/>
        <v>11635964</v>
      </c>
      <c r="G112" s="7"/>
      <c r="H112" s="2"/>
    </row>
    <row r="113" spans="1:8" ht="24" customHeight="1">
      <c r="A113" s="42"/>
      <c r="B113" s="42"/>
      <c r="C113" s="36" t="s">
        <v>6</v>
      </c>
      <c r="D113" s="73">
        <v>10633525</v>
      </c>
      <c r="E113" s="73">
        <f>120000+475393</f>
        <v>595393</v>
      </c>
      <c r="F113" s="73">
        <f t="shared" si="26"/>
        <v>11228918</v>
      </c>
      <c r="G113" s="7"/>
      <c r="H113" s="2"/>
    </row>
    <row r="114" spans="1:8" ht="27" customHeight="1">
      <c r="A114" s="50" t="s">
        <v>78</v>
      </c>
      <c r="B114" s="50" t="s">
        <v>79</v>
      </c>
      <c r="C114" s="37" t="s">
        <v>77</v>
      </c>
      <c r="D114" s="71">
        <v>5683680</v>
      </c>
      <c r="E114" s="71">
        <f>E115</f>
        <v>1248192</v>
      </c>
      <c r="F114" s="72">
        <f t="shared" si="26"/>
        <v>6931872</v>
      </c>
      <c r="G114" s="7"/>
      <c r="H114" s="2"/>
    </row>
    <row r="115" spans="1:8" ht="23.25" customHeight="1">
      <c r="A115" s="42"/>
      <c r="B115" s="42"/>
      <c r="C115" s="36" t="s">
        <v>6</v>
      </c>
      <c r="D115" s="73">
        <v>293491</v>
      </c>
      <c r="E115" s="73">
        <v>1248192</v>
      </c>
      <c r="F115" s="73">
        <f t="shared" ref="F115" si="28">D115+E115</f>
        <v>1541683</v>
      </c>
      <c r="G115" s="7"/>
      <c r="H115" s="2"/>
    </row>
    <row r="116" spans="1:8" ht="60.75" customHeight="1">
      <c r="A116" s="52" t="s">
        <v>34</v>
      </c>
      <c r="B116" s="38"/>
      <c r="C116" s="38" t="s">
        <v>7</v>
      </c>
      <c r="D116" s="69">
        <f>D117</f>
        <v>321164133</v>
      </c>
      <c r="E116" s="69">
        <f t="shared" ref="E116:F116" si="29">E117</f>
        <v>-1309114</v>
      </c>
      <c r="F116" s="69">
        <f t="shared" si="29"/>
        <v>319855019</v>
      </c>
      <c r="G116" s="7"/>
      <c r="H116" s="2"/>
    </row>
    <row r="117" spans="1:8" ht="59.25" customHeight="1">
      <c r="A117" s="52" t="s">
        <v>35</v>
      </c>
      <c r="B117" s="38"/>
      <c r="C117" s="38" t="s">
        <v>7</v>
      </c>
      <c r="D117" s="69">
        <v>321164133</v>
      </c>
      <c r="E117" s="69">
        <f>E118</f>
        <v>-1309114</v>
      </c>
      <c r="F117" s="69">
        <f t="shared" ref="F117:F130" si="30">D117+E117</f>
        <v>319855019</v>
      </c>
      <c r="G117" s="7"/>
      <c r="H117" s="2"/>
    </row>
    <row r="118" spans="1:8" ht="20.25" customHeight="1">
      <c r="A118" s="53"/>
      <c r="B118" s="51"/>
      <c r="C118" s="51" t="s">
        <v>6</v>
      </c>
      <c r="D118" s="70">
        <v>293424833</v>
      </c>
      <c r="E118" s="70">
        <f>E120+E128+E130+E126+E124+E122</f>
        <v>-1309114</v>
      </c>
      <c r="F118" s="70">
        <f t="shared" si="30"/>
        <v>292115719</v>
      </c>
      <c r="G118" s="7"/>
      <c r="H118" s="2"/>
    </row>
    <row r="119" spans="1:8" ht="51" customHeight="1">
      <c r="A119" s="50" t="s">
        <v>118</v>
      </c>
      <c r="B119" s="50" t="s">
        <v>119</v>
      </c>
      <c r="C119" s="37" t="s">
        <v>120</v>
      </c>
      <c r="D119" s="72">
        <v>10000000</v>
      </c>
      <c r="E119" s="72">
        <f>E120</f>
        <v>-657941</v>
      </c>
      <c r="F119" s="72">
        <f>D119+E119</f>
        <v>9342059</v>
      </c>
      <c r="G119" s="7"/>
      <c r="H119" s="2"/>
    </row>
    <row r="120" spans="1:8" ht="27" customHeight="1">
      <c r="A120" s="42"/>
      <c r="B120" s="42"/>
      <c r="C120" s="36" t="s">
        <v>6</v>
      </c>
      <c r="D120" s="73">
        <v>10000000</v>
      </c>
      <c r="E120" s="73">
        <v>-657941</v>
      </c>
      <c r="F120" s="73">
        <f t="shared" ref="F120:F126" si="31">D120+E120</f>
        <v>9342059</v>
      </c>
      <c r="G120" s="7"/>
      <c r="H120" s="2"/>
    </row>
    <row r="121" spans="1:8" ht="33.75" customHeight="1">
      <c r="A121" s="50" t="s">
        <v>159</v>
      </c>
      <c r="B121" s="50" t="s">
        <v>89</v>
      </c>
      <c r="C121" s="37" t="s">
        <v>90</v>
      </c>
      <c r="D121" s="72">
        <v>12040000</v>
      </c>
      <c r="E121" s="72">
        <f>E122</f>
        <v>-846461</v>
      </c>
      <c r="F121" s="72">
        <f t="shared" si="31"/>
        <v>11193539</v>
      </c>
      <c r="G121" s="7"/>
      <c r="H121" s="2"/>
    </row>
    <row r="122" spans="1:8" ht="27" customHeight="1">
      <c r="A122" s="42"/>
      <c r="B122" s="42"/>
      <c r="C122" s="36" t="s">
        <v>6</v>
      </c>
      <c r="D122" s="73">
        <v>12040000</v>
      </c>
      <c r="E122" s="73">
        <v>-846461</v>
      </c>
      <c r="F122" s="73">
        <f t="shared" si="31"/>
        <v>11193539</v>
      </c>
      <c r="G122" s="7"/>
      <c r="H122" s="2"/>
    </row>
    <row r="123" spans="1:8" ht="27" customHeight="1">
      <c r="A123" s="50" t="s">
        <v>100</v>
      </c>
      <c r="B123" s="50" t="s">
        <v>101</v>
      </c>
      <c r="C123" s="37" t="s">
        <v>102</v>
      </c>
      <c r="D123" s="72">
        <v>6300000</v>
      </c>
      <c r="E123" s="72">
        <f>E124</f>
        <v>-350682</v>
      </c>
      <c r="F123" s="72">
        <f t="shared" si="31"/>
        <v>5949318</v>
      </c>
      <c r="G123" s="7"/>
      <c r="H123" s="2"/>
    </row>
    <row r="124" spans="1:8" ht="27" customHeight="1">
      <c r="A124" s="42"/>
      <c r="B124" s="42"/>
      <c r="C124" s="36" t="s">
        <v>6</v>
      </c>
      <c r="D124" s="73">
        <v>6300000</v>
      </c>
      <c r="E124" s="73">
        <v>-350682</v>
      </c>
      <c r="F124" s="73">
        <f t="shared" si="31"/>
        <v>5949318</v>
      </c>
      <c r="G124" s="7"/>
      <c r="H124" s="2"/>
    </row>
    <row r="125" spans="1:8" ht="27" customHeight="1">
      <c r="A125" s="50" t="s">
        <v>71</v>
      </c>
      <c r="B125" s="50" t="s">
        <v>72</v>
      </c>
      <c r="C125" s="37" t="s">
        <v>73</v>
      </c>
      <c r="D125" s="72">
        <v>117414</v>
      </c>
      <c r="E125" s="72">
        <f>E126</f>
        <v>-117414</v>
      </c>
      <c r="F125" s="72">
        <f t="shared" si="31"/>
        <v>0</v>
      </c>
      <c r="G125" s="7"/>
      <c r="H125" s="2"/>
    </row>
    <row r="126" spans="1:8" ht="27" customHeight="1">
      <c r="A126" s="42"/>
      <c r="B126" s="42"/>
      <c r="C126" s="36" t="s">
        <v>6</v>
      </c>
      <c r="D126" s="73">
        <v>117414</v>
      </c>
      <c r="E126" s="73">
        <v>-117414</v>
      </c>
      <c r="F126" s="73">
        <f t="shared" si="31"/>
        <v>0</v>
      </c>
      <c r="G126" s="7"/>
      <c r="H126" s="2"/>
    </row>
    <row r="127" spans="1:8" ht="38.25" customHeight="1">
      <c r="A127" s="50" t="s">
        <v>121</v>
      </c>
      <c r="B127" s="50" t="s">
        <v>122</v>
      </c>
      <c r="C127" s="37" t="s">
        <v>123</v>
      </c>
      <c r="D127" s="72">
        <v>73185800</v>
      </c>
      <c r="E127" s="72">
        <f>E128</f>
        <v>-161895</v>
      </c>
      <c r="F127" s="72">
        <f>D127+E127</f>
        <v>73023905</v>
      </c>
      <c r="G127" s="7"/>
      <c r="H127" s="2"/>
    </row>
    <row r="128" spans="1:8" ht="25.5" customHeight="1">
      <c r="A128" s="42"/>
      <c r="B128" s="42"/>
      <c r="C128" s="36" t="s">
        <v>6</v>
      </c>
      <c r="D128" s="73">
        <v>73185800</v>
      </c>
      <c r="E128" s="73">
        <v>-161895</v>
      </c>
      <c r="F128" s="73">
        <f t="shared" ref="F128" si="32">D128+E128</f>
        <v>73023905</v>
      </c>
      <c r="G128" s="7"/>
      <c r="H128" s="2"/>
    </row>
    <row r="129" spans="1:8" ht="24" customHeight="1">
      <c r="A129" s="50" t="s">
        <v>124</v>
      </c>
      <c r="B129" s="50" t="s">
        <v>125</v>
      </c>
      <c r="C129" s="37" t="s">
        <v>126</v>
      </c>
      <c r="D129" s="72">
        <v>1530268</v>
      </c>
      <c r="E129" s="72">
        <f>E130</f>
        <v>825279</v>
      </c>
      <c r="F129" s="72">
        <f>D129+E129</f>
        <v>2355547</v>
      </c>
      <c r="G129" s="7"/>
      <c r="H129" s="2"/>
    </row>
    <row r="130" spans="1:8" ht="23.25" customHeight="1">
      <c r="A130" s="42"/>
      <c r="B130" s="42"/>
      <c r="C130" s="36" t="s">
        <v>6</v>
      </c>
      <c r="D130" s="73">
        <v>1530268</v>
      </c>
      <c r="E130" s="73">
        <v>825279</v>
      </c>
      <c r="F130" s="73">
        <f t="shared" si="30"/>
        <v>2355547</v>
      </c>
      <c r="G130" s="7"/>
      <c r="H130" s="2"/>
    </row>
    <row r="131" spans="1:8" ht="63" customHeight="1">
      <c r="A131" s="52" t="s">
        <v>86</v>
      </c>
      <c r="B131" s="38"/>
      <c r="C131" s="38" t="s">
        <v>85</v>
      </c>
      <c r="D131" s="69">
        <f>D132</f>
        <v>125460066.40000001</v>
      </c>
      <c r="E131" s="69">
        <f>E132</f>
        <v>-32389500</v>
      </c>
      <c r="F131" s="69">
        <f t="shared" ref="F131:F139" si="33">D131+E131</f>
        <v>93070566.400000006</v>
      </c>
      <c r="G131" s="7"/>
      <c r="H131" s="2"/>
    </row>
    <row r="132" spans="1:8" ht="62.25" customHeight="1">
      <c r="A132" s="52" t="s">
        <v>87</v>
      </c>
      <c r="B132" s="38"/>
      <c r="C132" s="38" t="s">
        <v>85</v>
      </c>
      <c r="D132" s="69">
        <v>125460066.40000001</v>
      </c>
      <c r="E132" s="69">
        <f>E134</f>
        <v>-32389500</v>
      </c>
      <c r="F132" s="69">
        <f t="shared" si="33"/>
        <v>93070566.400000006</v>
      </c>
      <c r="G132" s="7"/>
      <c r="H132" s="2"/>
    </row>
    <row r="133" spans="1:8" ht="20.25" customHeight="1">
      <c r="A133" s="53"/>
      <c r="B133" s="51"/>
      <c r="C133" s="51" t="s">
        <v>6</v>
      </c>
      <c r="D133" s="70">
        <v>91236166</v>
      </c>
      <c r="E133" s="70">
        <f>E135</f>
        <v>-32389500</v>
      </c>
      <c r="F133" s="70">
        <f t="shared" si="33"/>
        <v>58846666</v>
      </c>
      <c r="G133" s="7"/>
      <c r="H133" s="2"/>
    </row>
    <row r="134" spans="1:8" ht="33" customHeight="1">
      <c r="A134" s="58" t="s">
        <v>88</v>
      </c>
      <c r="B134" s="57" t="s">
        <v>89</v>
      </c>
      <c r="C134" s="37" t="s">
        <v>90</v>
      </c>
      <c r="D134" s="72">
        <v>73316166</v>
      </c>
      <c r="E134" s="72">
        <f>E135</f>
        <v>-32389500</v>
      </c>
      <c r="F134" s="72">
        <f t="shared" si="33"/>
        <v>40926666</v>
      </c>
      <c r="G134" s="7"/>
      <c r="H134" s="2"/>
    </row>
    <row r="135" spans="1:8" ht="20.25" customHeight="1">
      <c r="A135" s="42"/>
      <c r="B135" s="42"/>
      <c r="C135" s="36" t="s">
        <v>6</v>
      </c>
      <c r="D135" s="73">
        <v>73316166</v>
      </c>
      <c r="E135" s="73">
        <v>-32389500</v>
      </c>
      <c r="F135" s="73">
        <f t="shared" si="33"/>
        <v>40926666</v>
      </c>
      <c r="G135" s="7"/>
      <c r="H135" s="2"/>
    </row>
    <row r="136" spans="1:8" ht="72.75" customHeight="1">
      <c r="A136" s="66">
        <v>4800000</v>
      </c>
      <c r="B136" s="38"/>
      <c r="C136" s="38" t="s">
        <v>127</v>
      </c>
      <c r="D136" s="69">
        <f>D137</f>
        <v>16871623</v>
      </c>
      <c r="E136" s="69">
        <f>E137</f>
        <v>-6028340</v>
      </c>
      <c r="F136" s="69">
        <f t="shared" si="33"/>
        <v>10843283</v>
      </c>
      <c r="G136" s="7"/>
      <c r="H136" s="2"/>
    </row>
    <row r="137" spans="1:8" ht="81" customHeight="1">
      <c r="A137" s="66">
        <v>4810000</v>
      </c>
      <c r="B137" s="38"/>
      <c r="C137" s="38" t="s">
        <v>127</v>
      </c>
      <c r="D137" s="69">
        <v>16871623</v>
      </c>
      <c r="E137" s="69">
        <f>E139</f>
        <v>-6028340</v>
      </c>
      <c r="F137" s="69">
        <f t="shared" si="33"/>
        <v>10843283</v>
      </c>
      <c r="G137" s="7"/>
      <c r="H137" s="2"/>
    </row>
    <row r="138" spans="1:8" ht="28.5" customHeight="1">
      <c r="A138" s="53"/>
      <c r="B138" s="51"/>
      <c r="C138" s="51" t="s">
        <v>6</v>
      </c>
      <c r="D138" s="70">
        <v>6320000</v>
      </c>
      <c r="E138" s="70">
        <f>E140</f>
        <v>-6028340</v>
      </c>
      <c r="F138" s="70">
        <f t="shared" ref="F138" si="34">D138+E138</f>
        <v>291660</v>
      </c>
      <c r="G138" s="7"/>
      <c r="H138" s="2"/>
    </row>
    <row r="139" spans="1:8" ht="38.25" customHeight="1">
      <c r="A139" s="58" t="s">
        <v>128</v>
      </c>
      <c r="B139" s="57" t="s">
        <v>129</v>
      </c>
      <c r="C139" s="37" t="s">
        <v>130</v>
      </c>
      <c r="D139" s="72">
        <v>6280000</v>
      </c>
      <c r="E139" s="72">
        <f>E140</f>
        <v>-6028340</v>
      </c>
      <c r="F139" s="72">
        <f t="shared" si="33"/>
        <v>251660</v>
      </c>
      <c r="G139" s="7"/>
      <c r="H139" s="2"/>
    </row>
    <row r="140" spans="1:8" ht="20.25" customHeight="1">
      <c r="A140" s="42"/>
      <c r="B140" s="42"/>
      <c r="C140" s="36" t="s">
        <v>6</v>
      </c>
      <c r="D140" s="73">
        <v>6280000</v>
      </c>
      <c r="E140" s="73">
        <v>-6028340</v>
      </c>
      <c r="F140" s="73">
        <f>D140+E140</f>
        <v>251660</v>
      </c>
      <c r="G140" s="7"/>
      <c r="H140" s="2"/>
    </row>
    <row r="141" spans="1:8" ht="40.5" customHeight="1">
      <c r="A141" s="66">
        <v>7300000</v>
      </c>
      <c r="B141" s="38"/>
      <c r="C141" s="96" t="s">
        <v>150</v>
      </c>
      <c r="D141" s="69">
        <f>D142</f>
        <v>211000</v>
      </c>
      <c r="E141" s="69">
        <f>E142</f>
        <v>-137000</v>
      </c>
      <c r="F141" s="69">
        <f t="shared" ref="F141:F144" si="35">D141+E141</f>
        <v>74000</v>
      </c>
      <c r="G141" s="7"/>
      <c r="H141" s="2"/>
    </row>
    <row r="142" spans="1:8" ht="48" customHeight="1">
      <c r="A142" s="66">
        <v>7310000</v>
      </c>
      <c r="B142" s="38"/>
      <c r="C142" s="96" t="s">
        <v>150</v>
      </c>
      <c r="D142" s="69">
        <v>211000</v>
      </c>
      <c r="E142" s="69">
        <f>E144</f>
        <v>-137000</v>
      </c>
      <c r="F142" s="69">
        <f t="shared" si="35"/>
        <v>74000</v>
      </c>
      <c r="G142" s="7"/>
      <c r="H142" s="2"/>
    </row>
    <row r="143" spans="1:8" ht="21.75" customHeight="1">
      <c r="A143" s="53"/>
      <c r="B143" s="51"/>
      <c r="C143" s="51" t="s">
        <v>6</v>
      </c>
      <c r="D143" s="70">
        <v>211000</v>
      </c>
      <c r="E143" s="70">
        <f>E145</f>
        <v>-137000</v>
      </c>
      <c r="F143" s="70">
        <f t="shared" si="35"/>
        <v>74000</v>
      </c>
      <c r="G143" s="7"/>
      <c r="H143" s="2"/>
    </row>
    <row r="144" spans="1:8" ht="35.25" customHeight="1">
      <c r="A144" s="50" t="s">
        <v>151</v>
      </c>
      <c r="B144" s="50" t="s">
        <v>107</v>
      </c>
      <c r="C144" s="37" t="s">
        <v>108</v>
      </c>
      <c r="D144" s="72">
        <v>211000</v>
      </c>
      <c r="E144" s="72">
        <f>E145</f>
        <v>-137000</v>
      </c>
      <c r="F144" s="72">
        <f t="shared" si="35"/>
        <v>74000</v>
      </c>
      <c r="G144" s="7"/>
      <c r="H144" s="2"/>
    </row>
    <row r="145" spans="1:12" ht="20.25" customHeight="1" thickBot="1">
      <c r="A145" s="87"/>
      <c r="B145" s="87"/>
      <c r="C145" s="100" t="s">
        <v>6</v>
      </c>
      <c r="D145" s="88">
        <v>211000</v>
      </c>
      <c r="E145" s="88">
        <v>-137000</v>
      </c>
      <c r="F145" s="73">
        <f>D145+E145</f>
        <v>74000</v>
      </c>
      <c r="G145" s="7"/>
      <c r="H145" s="2"/>
    </row>
    <row r="146" spans="1:12" ht="58.5" customHeight="1" thickBot="1">
      <c r="A146" s="11"/>
      <c r="B146" s="11"/>
      <c r="C146" s="32" t="s">
        <v>25</v>
      </c>
      <c r="D146" s="77">
        <f>D10+D83</f>
        <v>6517166866.2699995</v>
      </c>
      <c r="E146" s="77">
        <f>E10+E83</f>
        <v>33698284</v>
      </c>
      <c r="F146" s="77">
        <f t="shared" ref="F146" si="36">D146+E146</f>
        <v>6550865150.2699995</v>
      </c>
      <c r="G146" s="7"/>
      <c r="H146" s="62"/>
      <c r="I146" s="63"/>
    </row>
    <row r="147" spans="1:12" ht="38.25" customHeight="1" thickBot="1">
      <c r="A147" s="11"/>
      <c r="B147" s="46"/>
      <c r="C147" s="32" t="s">
        <v>10</v>
      </c>
      <c r="D147" s="80">
        <f>D148+D149</f>
        <v>-233689020.51999998</v>
      </c>
      <c r="E147" s="80">
        <f>E148+E149</f>
        <v>84716797</v>
      </c>
      <c r="F147" s="80">
        <f t="shared" ref="F147:F152" si="37">D147+E147</f>
        <v>-148972223.51999998</v>
      </c>
      <c r="G147" s="7"/>
      <c r="H147" s="2"/>
      <c r="I147" s="54"/>
    </row>
    <row r="148" spans="1:12" ht="67.5" customHeight="1" thickBot="1">
      <c r="A148" s="43"/>
      <c r="B148" s="43"/>
      <c r="C148" s="44" t="s">
        <v>14</v>
      </c>
      <c r="D148" s="81">
        <v>285016750.48000002</v>
      </c>
      <c r="E148" s="81">
        <v>33698284</v>
      </c>
      <c r="F148" s="81">
        <f t="shared" si="37"/>
        <v>318715034.48000002</v>
      </c>
      <c r="G148" s="7"/>
      <c r="H148" s="2"/>
      <c r="I148" s="54"/>
    </row>
    <row r="149" spans="1:12" ht="58.5" customHeight="1" thickBot="1">
      <c r="A149" s="22"/>
      <c r="B149" s="49"/>
      <c r="C149" s="33" t="s">
        <v>4</v>
      </c>
      <c r="D149" s="79">
        <f>-518705771</f>
        <v>-518705771</v>
      </c>
      <c r="E149" s="79">
        <f>-E152</f>
        <v>51018513</v>
      </c>
      <c r="F149" s="79">
        <f t="shared" si="37"/>
        <v>-467687258</v>
      </c>
      <c r="G149" s="7"/>
      <c r="H149" s="62"/>
      <c r="I149" s="54"/>
    </row>
    <row r="150" spans="1:12" ht="38.25" customHeight="1" thickBot="1">
      <c r="A150" s="11"/>
      <c r="B150" s="46"/>
      <c r="C150" s="32" t="s">
        <v>11</v>
      </c>
      <c r="D150" s="80">
        <f>SUM(D151:D152)</f>
        <v>575992636</v>
      </c>
      <c r="E150" s="80">
        <f>SUM(E151:E152)</f>
        <v>-51018513</v>
      </c>
      <c r="F150" s="80">
        <f t="shared" si="37"/>
        <v>524974123</v>
      </c>
      <c r="G150" s="7"/>
      <c r="H150" s="2"/>
      <c r="I150" s="54"/>
    </row>
    <row r="151" spans="1:12" ht="72.75" hidden="1" customHeight="1" thickBot="1">
      <c r="A151" s="45"/>
      <c r="B151" s="45"/>
      <c r="C151" s="44" t="s">
        <v>15</v>
      </c>
      <c r="D151" s="81">
        <v>57286865</v>
      </c>
      <c r="E151" s="81"/>
      <c r="F151" s="81">
        <f t="shared" si="37"/>
        <v>57286865</v>
      </c>
      <c r="G151" s="7"/>
      <c r="H151" s="2"/>
      <c r="I151" s="54"/>
      <c r="K151" s="54"/>
    </row>
    <row r="152" spans="1:12" ht="54" customHeight="1" thickBot="1">
      <c r="A152" s="22"/>
      <c r="B152" s="49"/>
      <c r="C152" s="33" t="s">
        <v>5</v>
      </c>
      <c r="D152" s="79">
        <v>518705771</v>
      </c>
      <c r="E152" s="79">
        <f>E84</f>
        <v>-51018513</v>
      </c>
      <c r="F152" s="79">
        <f t="shared" si="37"/>
        <v>467687258</v>
      </c>
      <c r="G152" s="7"/>
      <c r="H152" s="2"/>
      <c r="I152" s="56"/>
    </row>
    <row r="153" spans="1:12" ht="18.75" customHeight="1">
      <c r="A153" s="23"/>
      <c r="B153" s="23"/>
      <c r="C153" s="24"/>
      <c r="D153" s="7"/>
      <c r="E153" s="7"/>
      <c r="F153" s="7"/>
      <c r="G153" s="7"/>
      <c r="H153" s="2"/>
    </row>
    <row r="154" spans="1:12" ht="118.5" customHeight="1">
      <c r="A154" s="101" t="s">
        <v>80</v>
      </c>
      <c r="B154" s="101"/>
      <c r="C154" s="101"/>
      <c r="D154" s="82"/>
      <c r="E154" s="83" t="s">
        <v>81</v>
      </c>
      <c r="F154" s="82"/>
      <c r="G154" s="12"/>
      <c r="H154" s="2"/>
      <c r="J154" s="26"/>
      <c r="K154" s="26"/>
      <c r="L154" s="26"/>
    </row>
    <row r="155" spans="1:12" ht="23.25" customHeight="1">
      <c r="A155" s="15"/>
      <c r="B155" s="15"/>
      <c r="C155" s="13"/>
      <c r="D155" s="10"/>
      <c r="E155" s="14"/>
      <c r="F155" s="12"/>
      <c r="G155" s="12"/>
      <c r="H155" s="2"/>
      <c r="J155" s="26"/>
      <c r="K155" s="26"/>
      <c r="L155" s="26"/>
    </row>
    <row r="156" spans="1:12" ht="20.25">
      <c r="A156" s="10"/>
      <c r="B156" s="10"/>
      <c r="E156" s="10"/>
      <c r="F156" s="5"/>
      <c r="G156" s="5"/>
      <c r="H156" s="2"/>
      <c r="J156" s="26"/>
      <c r="K156" s="26"/>
      <c r="L156" s="26"/>
    </row>
    <row r="157" spans="1:12" ht="18.75">
      <c r="A157" s="8"/>
      <c r="B157" s="8"/>
      <c r="C157" s="9"/>
      <c r="D157" s="5"/>
      <c r="E157" s="5"/>
      <c r="F157" s="5"/>
      <c r="G157" s="5"/>
      <c r="H157" s="2"/>
    </row>
    <row r="158" spans="1:12" ht="18.75">
      <c r="A158" s="8"/>
      <c r="B158" s="8"/>
      <c r="C158" s="9"/>
      <c r="D158" s="5"/>
      <c r="E158" s="25"/>
      <c r="F158" s="5"/>
      <c r="G158" s="5"/>
      <c r="H158" s="2"/>
    </row>
    <row r="159" spans="1:12" ht="18.75">
      <c r="A159" s="8"/>
      <c r="B159" s="8"/>
      <c r="C159" s="9"/>
      <c r="D159" s="5"/>
      <c r="E159" s="5"/>
      <c r="F159" s="5"/>
      <c r="G159" s="5"/>
      <c r="H159" s="2"/>
      <c r="I159" s="28"/>
      <c r="J159" s="28"/>
      <c r="K159" s="28"/>
    </row>
    <row r="160" spans="1:12" ht="18.75">
      <c r="A160" s="8"/>
      <c r="B160" s="8"/>
      <c r="C160" s="9"/>
      <c r="D160" s="5"/>
      <c r="E160" s="5"/>
      <c r="F160" s="5"/>
      <c r="G160" s="5"/>
      <c r="H160" s="2"/>
    </row>
    <row r="161" spans="1:8" ht="18.75">
      <c r="A161" s="8"/>
      <c r="B161" s="8"/>
      <c r="C161" s="9"/>
      <c r="D161" s="5"/>
      <c r="E161" s="5"/>
      <c r="F161" s="5"/>
      <c r="G161" s="5"/>
      <c r="H161" s="2"/>
    </row>
    <row r="162" spans="1:8" ht="18.75">
      <c r="A162" s="8"/>
      <c r="B162" s="8"/>
      <c r="C162" s="9"/>
      <c r="D162" s="5"/>
      <c r="E162" s="5"/>
      <c r="F162" s="5"/>
      <c r="G162" s="5"/>
      <c r="H162" s="2"/>
    </row>
    <row r="163" spans="1:8" ht="18.75">
      <c r="A163" s="8"/>
      <c r="B163" s="8"/>
      <c r="C163" s="9"/>
      <c r="D163" s="5"/>
      <c r="E163" s="5"/>
      <c r="F163" s="5"/>
      <c r="G163" s="5"/>
      <c r="H163" s="2"/>
    </row>
    <row r="164" spans="1:8" ht="18.75">
      <c r="A164" s="8"/>
      <c r="B164" s="8"/>
      <c r="C164" s="9"/>
      <c r="D164" s="5"/>
      <c r="E164" s="5"/>
      <c r="F164" s="5"/>
      <c r="G164" s="5"/>
      <c r="H164" s="2"/>
    </row>
    <row r="165" spans="1:8" ht="18.75">
      <c r="A165" s="8"/>
      <c r="B165" s="8"/>
      <c r="C165" s="9"/>
      <c r="D165" s="5"/>
      <c r="E165" s="5"/>
      <c r="F165" s="5"/>
      <c r="G165" s="5"/>
      <c r="H165" s="2"/>
    </row>
    <row r="166" spans="1:8" ht="18.75">
      <c r="A166" s="8"/>
      <c r="B166" s="8"/>
      <c r="C166" s="9"/>
      <c r="D166" s="5"/>
      <c r="E166" s="5"/>
      <c r="F166" s="5"/>
      <c r="G166" s="5"/>
      <c r="H166" s="2"/>
    </row>
    <row r="167" spans="1:8" ht="18.75">
      <c r="A167" s="8"/>
      <c r="B167" s="8"/>
      <c r="C167" s="9"/>
      <c r="D167" s="5"/>
      <c r="E167" s="5"/>
      <c r="F167" s="5"/>
      <c r="G167" s="5"/>
      <c r="H167" s="2"/>
    </row>
    <row r="168" spans="1:8">
      <c r="A168" s="3"/>
      <c r="B168" s="3"/>
      <c r="C168" s="2"/>
      <c r="H168" s="2"/>
    </row>
    <row r="169" spans="1:8">
      <c r="A169" s="3"/>
      <c r="B169" s="3"/>
      <c r="C169" s="2"/>
      <c r="H169" s="2"/>
    </row>
    <row r="170" spans="1:8">
      <c r="A170" s="3"/>
      <c r="B170" s="3"/>
      <c r="C170" s="2"/>
      <c r="H170" s="2"/>
    </row>
    <row r="171" spans="1:8">
      <c r="A171" s="3"/>
      <c r="B171" s="3"/>
      <c r="C171" s="2"/>
      <c r="H171" s="2"/>
    </row>
    <row r="172" spans="1:8">
      <c r="A172" s="3"/>
      <c r="B172" s="3"/>
      <c r="C172" s="2"/>
      <c r="H172" s="2"/>
    </row>
    <row r="173" spans="1:8">
      <c r="A173" s="3"/>
      <c r="B173" s="3"/>
      <c r="C173" s="2"/>
      <c r="H173" s="2"/>
    </row>
    <row r="174" spans="1:8">
      <c r="A174" s="3"/>
      <c r="B174" s="3"/>
      <c r="C174" s="2"/>
      <c r="H174" s="2"/>
    </row>
    <row r="175" spans="1:8">
      <c r="A175" s="3"/>
      <c r="B175" s="3"/>
      <c r="C175" s="2"/>
      <c r="H175" s="2"/>
    </row>
    <row r="176" spans="1:8">
      <c r="A176" s="3"/>
      <c r="B176" s="3"/>
      <c r="C176" s="2"/>
      <c r="H176" s="2"/>
    </row>
    <row r="177" spans="1:8">
      <c r="A177" s="3"/>
      <c r="B177" s="3"/>
      <c r="C177" s="2"/>
      <c r="H177" s="2"/>
    </row>
    <row r="178" spans="1:8">
      <c r="A178" s="3"/>
      <c r="B178" s="3"/>
      <c r="C178" s="2"/>
      <c r="H178" s="2"/>
    </row>
    <row r="179" spans="1:8">
      <c r="A179" s="3"/>
      <c r="B179" s="3"/>
      <c r="C179" s="2"/>
      <c r="H179" s="2"/>
    </row>
    <row r="180" spans="1:8">
      <c r="A180" s="3"/>
      <c r="B180" s="3"/>
      <c r="C180" s="2"/>
      <c r="H180" s="2"/>
    </row>
    <row r="181" spans="1:8">
      <c r="A181" s="3"/>
      <c r="B181" s="3"/>
      <c r="C181" s="2"/>
      <c r="H181" s="2"/>
    </row>
    <row r="182" spans="1:8">
      <c r="A182" s="3"/>
      <c r="B182" s="3"/>
      <c r="C182" s="2"/>
      <c r="H182" s="2"/>
    </row>
    <row r="183" spans="1:8">
      <c r="A183" s="3"/>
      <c r="B183" s="3"/>
      <c r="C183" s="2"/>
      <c r="H183" s="2"/>
    </row>
    <row r="184" spans="1:8">
      <c r="A184" s="3"/>
      <c r="B184" s="3"/>
      <c r="C184" s="2"/>
      <c r="H184" s="2"/>
    </row>
    <row r="185" spans="1:8">
      <c r="A185" s="3"/>
      <c r="B185" s="3"/>
      <c r="C185" s="2"/>
      <c r="H185" s="2"/>
    </row>
    <row r="186" spans="1:8">
      <c r="A186" s="3"/>
      <c r="B186" s="3"/>
      <c r="C186" s="2"/>
      <c r="H186" s="2"/>
    </row>
    <row r="187" spans="1:8">
      <c r="A187" s="3"/>
      <c r="B187" s="3"/>
      <c r="C187" s="2"/>
      <c r="H187" s="2"/>
    </row>
    <row r="188" spans="1:8">
      <c r="A188" s="3"/>
      <c r="B188" s="3"/>
      <c r="C188" s="2"/>
      <c r="H188" s="2"/>
    </row>
    <row r="189" spans="1:8">
      <c r="A189" s="3"/>
      <c r="B189" s="3"/>
      <c r="C189" s="2"/>
      <c r="H189" s="2"/>
    </row>
    <row r="190" spans="1:8">
      <c r="A190" s="3"/>
      <c r="B190" s="3"/>
      <c r="C190" s="2"/>
      <c r="H190" s="2"/>
    </row>
    <row r="191" spans="1:8">
      <c r="A191" s="3"/>
      <c r="B191" s="3"/>
      <c r="C191" s="2"/>
      <c r="H191" s="2"/>
    </row>
    <row r="192" spans="1:8">
      <c r="A192" s="3"/>
      <c r="B192" s="3"/>
      <c r="C192" s="2"/>
      <c r="H192" s="2"/>
    </row>
    <row r="193" spans="1:8">
      <c r="A193" s="3"/>
      <c r="B193" s="3"/>
      <c r="C193" s="2"/>
      <c r="H193" s="2"/>
    </row>
    <row r="194" spans="1:8">
      <c r="A194" s="3"/>
      <c r="B194" s="3"/>
      <c r="C194" s="2"/>
      <c r="H194" s="2"/>
    </row>
    <row r="195" spans="1:8">
      <c r="A195" s="3"/>
      <c r="B195" s="3"/>
      <c r="C195" s="2"/>
      <c r="H195" s="2"/>
    </row>
    <row r="196" spans="1:8">
      <c r="A196" s="3"/>
      <c r="B196" s="3"/>
      <c r="C196" s="2"/>
      <c r="H196" s="2"/>
    </row>
    <row r="197" spans="1:8">
      <c r="A197" s="3"/>
      <c r="B197" s="3"/>
      <c r="C197" s="2"/>
      <c r="H197" s="2"/>
    </row>
    <row r="198" spans="1:8">
      <c r="A198" s="3"/>
      <c r="B198" s="3"/>
      <c r="C198" s="2"/>
    </row>
    <row r="199" spans="1:8">
      <c r="A199" s="3"/>
      <c r="B199" s="3"/>
      <c r="C199" s="2"/>
    </row>
    <row r="200" spans="1:8">
      <c r="A200" s="3"/>
      <c r="B200" s="3"/>
      <c r="C200" s="2"/>
    </row>
    <row r="201" spans="1:8">
      <c r="A201" s="3"/>
      <c r="B201" s="3"/>
      <c r="C201" s="2"/>
    </row>
    <row r="202" spans="1:8">
      <c r="A202" s="3"/>
      <c r="B202" s="3"/>
      <c r="C202" s="2"/>
    </row>
    <row r="203" spans="1:8">
      <c r="A203" s="3"/>
      <c r="B203" s="3"/>
      <c r="C203" s="2"/>
    </row>
    <row r="204" spans="1:8">
      <c r="A204" s="3"/>
      <c r="B204" s="3"/>
      <c r="C204" s="2"/>
    </row>
    <row r="205" spans="1:8">
      <c r="A205" s="3"/>
      <c r="B205" s="3"/>
      <c r="C205" s="2"/>
    </row>
    <row r="206" spans="1:8">
      <c r="A206" s="3"/>
      <c r="B206" s="3"/>
      <c r="C206" s="2"/>
    </row>
    <row r="207" spans="1:8">
      <c r="A207" s="3"/>
      <c r="B207" s="3"/>
      <c r="C207" s="2"/>
    </row>
    <row r="208" spans="1:8">
      <c r="A208" s="3"/>
      <c r="B208" s="3"/>
      <c r="C208" s="2"/>
    </row>
    <row r="209" spans="1:3">
      <c r="A209" s="3"/>
      <c r="B209" s="3"/>
      <c r="C209" s="2"/>
    </row>
    <row r="210" spans="1:3">
      <c r="A210" s="3"/>
      <c r="B210" s="3"/>
      <c r="C210" s="2"/>
    </row>
    <row r="211" spans="1:3">
      <c r="A211" s="3"/>
      <c r="B211" s="3"/>
      <c r="C211" s="2"/>
    </row>
    <row r="212" spans="1:3">
      <c r="A212" s="3"/>
      <c r="B212" s="3"/>
      <c r="C212" s="2"/>
    </row>
    <row r="213" spans="1:3">
      <c r="A213" s="3"/>
      <c r="B213" s="3"/>
      <c r="C213" s="2"/>
    </row>
    <row r="214" spans="1:3">
      <c r="A214" s="3"/>
      <c r="B214" s="3"/>
      <c r="C214" s="2"/>
    </row>
    <row r="215" spans="1:3">
      <c r="A215" s="3"/>
      <c r="B215" s="3"/>
      <c r="C215" s="2"/>
    </row>
    <row r="216" spans="1:3">
      <c r="A216" s="3"/>
      <c r="B216" s="3"/>
      <c r="C216" s="2"/>
    </row>
    <row r="217" spans="1:3">
      <c r="A217" s="3"/>
      <c r="B217" s="3"/>
      <c r="C217" s="2"/>
    </row>
    <row r="218" spans="1:3">
      <c r="A218" s="3"/>
      <c r="B218" s="3"/>
      <c r="C218" s="2"/>
    </row>
    <row r="219" spans="1:3">
      <c r="A219" s="3"/>
      <c r="B219" s="3"/>
      <c r="C219" s="2"/>
    </row>
    <row r="220" spans="1:3">
      <c r="A220" s="3"/>
      <c r="B220" s="3"/>
      <c r="C220" s="2"/>
    </row>
    <row r="221" spans="1:3">
      <c r="A221" s="3"/>
      <c r="B221" s="3"/>
      <c r="C221" s="2"/>
    </row>
    <row r="222" spans="1:3">
      <c r="A222" s="3"/>
      <c r="B222" s="3"/>
      <c r="C222" s="2"/>
    </row>
    <row r="223" spans="1:3">
      <c r="A223" s="3"/>
      <c r="B223" s="3"/>
      <c r="C223" s="2"/>
    </row>
    <row r="224" spans="1:3">
      <c r="A224" s="3"/>
      <c r="B224" s="3"/>
      <c r="C224" s="2"/>
    </row>
    <row r="225" spans="1:3">
      <c r="A225" s="3"/>
      <c r="B225" s="3"/>
      <c r="C225" s="2"/>
    </row>
    <row r="226" spans="1:3">
      <c r="A226" s="3"/>
      <c r="B226" s="3"/>
      <c r="C226" s="2"/>
    </row>
    <row r="227" spans="1:3">
      <c r="A227" s="3"/>
      <c r="B227" s="3"/>
      <c r="C227" s="2"/>
    </row>
    <row r="228" spans="1:3">
      <c r="A228" s="3"/>
      <c r="B228" s="3"/>
      <c r="C228" s="2"/>
    </row>
    <row r="229" spans="1:3">
      <c r="A229" s="3"/>
      <c r="B229" s="3"/>
      <c r="C229" s="2"/>
    </row>
    <row r="230" spans="1:3">
      <c r="A230" s="3"/>
      <c r="B230" s="3"/>
      <c r="C230" s="2"/>
    </row>
    <row r="231" spans="1:3">
      <c r="A231" s="3"/>
      <c r="B231" s="3"/>
      <c r="C231" s="2"/>
    </row>
    <row r="232" spans="1:3">
      <c r="A232" s="3"/>
      <c r="B232" s="3"/>
    </row>
    <row r="233" spans="1:3">
      <c r="A233" s="3"/>
      <c r="B233" s="3"/>
    </row>
    <row r="234" spans="1:3">
      <c r="A234" s="3"/>
      <c r="B234" s="3"/>
    </row>
    <row r="235" spans="1:3">
      <c r="A235" s="3"/>
      <c r="B235" s="3"/>
    </row>
    <row r="236" spans="1:3">
      <c r="A236" s="3"/>
      <c r="B236" s="3"/>
    </row>
    <row r="237" spans="1:3">
      <c r="A237" s="3"/>
      <c r="B237" s="3"/>
    </row>
    <row r="238" spans="1:3">
      <c r="A238" s="3"/>
      <c r="B238" s="3"/>
    </row>
    <row r="239" spans="1:3">
      <c r="A239" s="3"/>
      <c r="B239" s="3"/>
    </row>
    <row r="240" spans="1:3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</sheetData>
  <mergeCells count="8">
    <mergeCell ref="A154:C154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82677165354330717" right="0.39370078740157483" top="0.78740157480314965" bottom="0.62992125984251968" header="0.51181102362204722" footer="0.27559055118110237"/>
  <pageSetup paperSize="9" scale="63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5" manualBreakCount="5">
    <brk id="33" max="5" man="1"/>
    <brk id="63" max="5" man="1"/>
    <brk id="94" max="5" man="1"/>
    <brk id="128" max="5" man="1"/>
    <brk id="1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2017-09-14T05:46:04Z</cp:lastPrinted>
  <dcterms:created xsi:type="dcterms:W3CDTF">2005-04-08T06:14:05Z</dcterms:created>
  <dcterms:modified xsi:type="dcterms:W3CDTF">2017-09-19T07:56:09Z</dcterms:modified>
</cp:coreProperties>
</file>