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840" windowWidth="11340" windowHeight="525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додаток!$A$1:$F$102</definedName>
  </definedNames>
  <calcPr calcId="124519"/>
</workbook>
</file>

<file path=xl/calcChain.xml><?xml version="1.0" encoding="utf-8"?>
<calcChain xmlns="http://schemas.openxmlformats.org/spreadsheetml/2006/main">
  <c r="E52" i="4"/>
  <c r="E53"/>
  <c r="E65" l="1"/>
  <c r="E57"/>
  <c r="E55"/>
  <c r="F65" l="1"/>
  <c r="E64"/>
  <c r="F64" s="1"/>
  <c r="E89"/>
  <c r="D49" l="1"/>
  <c r="D10"/>
  <c r="D56"/>
  <c r="D77"/>
  <c r="D84" l="1"/>
  <c r="D83"/>
  <c r="D82"/>
  <c r="D81"/>
  <c r="D40"/>
  <c r="D38"/>
  <c r="D27"/>
  <c r="D18"/>
  <c r="D12"/>
  <c r="D76"/>
  <c r="E59" l="1"/>
  <c r="E91" l="1"/>
  <c r="E92"/>
  <c r="F93"/>
  <c r="F92"/>
  <c r="D90"/>
  <c r="E90" l="1"/>
  <c r="F91"/>
  <c r="F90"/>
  <c r="E82" l="1"/>
  <c r="E83"/>
  <c r="F83" s="1"/>
  <c r="E42"/>
  <c r="E58"/>
  <c r="F58" s="1"/>
  <c r="F59"/>
  <c r="D57"/>
  <c r="D55"/>
  <c r="D54"/>
  <c r="E14"/>
  <c r="E13"/>
  <c r="F26"/>
  <c r="F25"/>
  <c r="F24"/>
  <c r="F22"/>
  <c r="F21"/>
  <c r="F20"/>
  <c r="F19"/>
  <c r="F17"/>
  <c r="F16"/>
  <c r="D15"/>
  <c r="E38"/>
  <c r="E81" l="1"/>
  <c r="D100" l="1"/>
  <c r="D97"/>
  <c r="D96"/>
  <c r="F62"/>
  <c r="F32"/>
  <c r="D13"/>
  <c r="D53"/>
  <c r="D52"/>
  <c r="E68"/>
  <c r="D70"/>
  <c r="D69"/>
  <c r="D68"/>
  <c r="D67"/>
  <c r="D34"/>
  <c r="E47"/>
  <c r="D50"/>
  <c r="D73"/>
  <c r="D72"/>
  <c r="E73"/>
  <c r="E78"/>
  <c r="F89" l="1"/>
  <c r="D85"/>
  <c r="E87" l="1"/>
  <c r="E50" s="1"/>
  <c r="E88"/>
  <c r="E86" s="1"/>
  <c r="F86" s="1"/>
  <c r="F87" l="1"/>
  <c r="F88"/>
  <c r="E85"/>
  <c r="F85" l="1"/>
  <c r="F84"/>
  <c r="F45"/>
  <c r="F47" l="1"/>
  <c r="F48"/>
  <c r="D46"/>
  <c r="E46" l="1"/>
  <c r="F46" s="1"/>
  <c r="F44" l="1"/>
  <c r="D41"/>
  <c r="D37"/>
  <c r="F40"/>
  <c r="F39"/>
  <c r="E69"/>
  <c r="E67" s="1"/>
  <c r="F70"/>
  <c r="D66"/>
  <c r="E34"/>
  <c r="F69" l="1"/>
  <c r="F68"/>
  <c r="F67"/>
  <c r="E66" l="1"/>
  <c r="F66" s="1"/>
  <c r="F35"/>
  <c r="E74"/>
  <c r="F79"/>
  <c r="F75"/>
  <c r="D33"/>
  <c r="E61"/>
  <c r="D60"/>
  <c r="F57"/>
  <c r="D30"/>
  <c r="E30"/>
  <c r="E12" s="1"/>
  <c r="F74" l="1"/>
  <c r="F78"/>
  <c r="F63"/>
  <c r="E56"/>
  <c r="F56" s="1"/>
  <c r="F31" l="1"/>
  <c r="F29"/>
  <c r="F14"/>
  <c r="D11"/>
  <c r="E37" l="1"/>
  <c r="F37" s="1"/>
  <c r="F38" l="1"/>
  <c r="E33" l="1"/>
  <c r="E60"/>
  <c r="F60" s="1"/>
  <c r="F55"/>
  <c r="F13"/>
  <c r="F28"/>
  <c r="F27"/>
  <c r="F36" l="1"/>
  <c r="F33"/>
  <c r="F34"/>
  <c r="F15"/>
  <c r="F53" l="1"/>
  <c r="F61"/>
  <c r="F30"/>
  <c r="F82" l="1"/>
  <c r="D80"/>
  <c r="F81" l="1"/>
  <c r="F80" s="1"/>
  <c r="E80"/>
  <c r="F43" l="1"/>
  <c r="E54"/>
  <c r="E51" l="1"/>
  <c r="F54" l="1"/>
  <c r="F77" l="1"/>
  <c r="D71"/>
  <c r="F73" l="1"/>
  <c r="E76"/>
  <c r="E72" s="1"/>
  <c r="F23"/>
  <c r="F76" l="1"/>
  <c r="F72"/>
  <c r="F71" s="1"/>
  <c r="E100"/>
  <c r="E71" l="1"/>
  <c r="E49" s="1"/>
  <c r="D51"/>
  <c r="F52" l="1"/>
  <c r="F51" l="1"/>
  <c r="D95" l="1"/>
  <c r="D98"/>
  <c r="F99"/>
  <c r="F18"/>
  <c r="F96"/>
  <c r="F100"/>
  <c r="E98"/>
  <c r="F98" l="1"/>
  <c r="D94"/>
  <c r="E97" l="1"/>
  <c r="F42"/>
  <c r="E41"/>
  <c r="F50"/>
  <c r="F41" l="1"/>
  <c r="F97"/>
  <c r="E95"/>
  <c r="E11"/>
  <c r="F12"/>
  <c r="E10" l="1"/>
  <c r="E94" s="1"/>
  <c r="F95"/>
  <c r="F11"/>
  <c r="F10" l="1"/>
  <c r="F49"/>
  <c r="F94" l="1"/>
</calcChain>
</file>

<file path=xl/sharedStrings.xml><?xml version="1.0" encoding="utf-8"?>
<sst xmlns="http://schemas.openxmlformats.org/spreadsheetml/2006/main" count="174" uniqueCount="115">
  <si>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</si>
  <si>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</si>
  <si>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</si>
  <si>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</si>
  <si>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</si>
  <si>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</si>
  <si>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</si>
  <si>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</si>
  <si>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</si>
  <si>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</si>
  <si>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</si>
  <si>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</si>
  <si>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 xml:space="preserve">Проект унесення змін до показників міського бюджету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</si>
  <si>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</si>
  <si>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</si>
  <si>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</si>
  <si>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</si>
  <si>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</si>
  <si>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</si>
  <si>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</si>
  <si>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</si>
  <si>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</si>
  <si>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1011010</t>
  </si>
  <si>
    <t>1011020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</si>
  <si>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</si>
  <si>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</si>
  <si>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</si>
  <si>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             Додаток </t>
  </si>
  <si>
    <t>Управління культури виконкому Криворізької міської ради</t>
  </si>
  <si>
    <t>2400000</t>
  </si>
  <si>
    <t>з них оплата праці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</si>
  <si>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</si>
  <si>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1011040</t>
  </si>
  <si>
    <t>1040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</si>
  <si>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</si>
  <si>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6700000</t>
  </si>
  <si>
    <t>6710000</t>
  </si>
  <si>
    <t>4000000</t>
  </si>
  <si>
    <t>4010000</t>
  </si>
  <si>
    <t>Фінансове управління виконкому Криворізької міської ради</t>
  </si>
  <si>
    <t>1400000</t>
  </si>
  <si>
    <t>1410000</t>
  </si>
  <si>
    <t>Управління охорони  здоров'я виконкому Криворізької міської ради</t>
  </si>
  <si>
    <t>1010</t>
  </si>
  <si>
    <t>1011170</t>
  </si>
  <si>
    <t>1170</t>
  </si>
  <si>
    <t xml:space="preserve">Методичне забезпечення діяльності навчальних закладів та інші заходи в галузі освіти </t>
  </si>
  <si>
    <t xml:space="preserve">комунальні послуги та енергоносії </t>
  </si>
  <si>
    <t>2010</t>
  </si>
  <si>
    <t>1412010</t>
  </si>
  <si>
    <t xml:space="preserve">Багатопрофільна стаціонарна медична допомога населенню </t>
  </si>
  <si>
    <t>2414090</t>
  </si>
  <si>
    <t>4090</t>
  </si>
  <si>
    <t>Палаци і будинки культури, клуби та інші заклади клубного типу</t>
  </si>
  <si>
    <t>1011090</t>
  </si>
  <si>
    <t>1090</t>
  </si>
  <si>
    <t>Надання позашкільної освіти позашкільними закладами освіти, заходи із позашкільної роботи з дітьми</t>
  </si>
  <si>
    <t>1500000</t>
  </si>
  <si>
    <t>1510000</t>
  </si>
  <si>
    <t>Управління праці та соціального захисту населення виконкому Криворізької міської ради</t>
  </si>
  <si>
    <t>Інші видатки на соціальний захист населення</t>
  </si>
  <si>
    <t>1513400</t>
  </si>
  <si>
    <t>3400</t>
  </si>
  <si>
    <t>комунальні послуги і енергоносії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</si>
  <si>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</si>
  <si>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</si>
  <si>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</si>
  <si>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</si>
  <si>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 xml:space="preserve">Надання стоматологічної допомоги населенню </t>
  </si>
  <si>
    <t>2140</t>
  </si>
  <si>
    <t>3190</t>
  </si>
  <si>
    <t>1513190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</si>
  <si>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</si>
  <si>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Благоустрій міст, сіл, селищ</t>
  </si>
  <si>
    <t>4016060</t>
  </si>
  <si>
    <t>6060</t>
  </si>
  <si>
    <t xml:space="preserve">з них комунальні послуги та енергоносії </t>
  </si>
  <si>
    <t>6130</t>
  </si>
  <si>
    <t>4016130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</si>
  <si>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</si>
  <si>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Видатки на запобігання та ліквідацію надзвичайних ситуацій та наслідків стихійного лиха</t>
  </si>
  <si>
    <t>6717810</t>
  </si>
  <si>
    <t>7810</t>
  </si>
  <si>
    <t xml:space="preserve">Затверджено на 2017 рік </t>
  </si>
  <si>
    <t>7618600</t>
  </si>
  <si>
    <t>86000</t>
  </si>
  <si>
    <t xml:space="preserve">Інші видатки </t>
  </si>
  <si>
    <t>4017410</t>
  </si>
  <si>
    <t>7410</t>
  </si>
  <si>
    <t>Заходи з енергозбереження</t>
  </si>
  <si>
    <t>Бібліотеки</t>
  </si>
  <si>
    <t>2414060</t>
  </si>
  <si>
    <t>4060</t>
  </si>
  <si>
    <t>Школи естетичного виховання дітей</t>
  </si>
  <si>
    <t>2414100</t>
  </si>
  <si>
    <t>4100</t>
  </si>
  <si>
    <t xml:space="preserve">у тому числі  комунальні послуги та енергоносії </t>
  </si>
  <si>
    <t>бюджет розвитку</t>
  </si>
  <si>
    <t>В.о. керуючої справами виконкому - заступник міського голови</t>
  </si>
  <si>
    <t xml:space="preserve">    В.Бєрлін</t>
  </si>
  <si>
    <t>1011030</t>
  </si>
  <si>
    <t>1030</t>
  </si>
  <si>
    <t>Надання загальної середньої освіти вечiрнiми (змінними) школами</t>
  </si>
  <si>
    <t>1011070</t>
  </si>
  <si>
    <t>1070</t>
  </si>
  <si>
    <t xml:space="preserve"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 </t>
  </si>
  <si>
    <t>1020</t>
  </si>
  <si>
    <t>Управління капітального будівництва виконкому Криворізької міської ради</t>
  </si>
  <si>
    <t>4700000</t>
  </si>
  <si>
    <t>4710000</t>
  </si>
  <si>
    <t>4716310</t>
  </si>
  <si>
    <t>6310</t>
  </si>
  <si>
    <t>Реалізація заходів щодо інвестиційного розвитку території</t>
  </si>
  <si>
    <t>1016310</t>
  </si>
  <si>
    <t xml:space="preserve">            09.08.2017 №339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</si>
</sst>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2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49" fontId="2" fillId="3" borderId="12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4" fontId="2" fillId="3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5" fillId="0" borderId="0" xfId="0" applyFont="1"/>
    <xf numFmtId="4" fontId="19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view="pageBreakPreview" zoomScale="89" zoomScaleNormal="85" zoomScaleSheetLayoutView="89" workbookViewId="0">
      <selection activeCell="A4" sqref="A4:F4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21.42578125" customWidth="1"/>
    <col min="7" max="7" width="22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7" customHeight="1">
      <c r="A1" s="5"/>
      <c r="B1" s="5"/>
      <c r="C1" s="5"/>
      <c r="D1" s="42" t="s">
        <v>27</v>
      </c>
      <c r="E1" s="41"/>
      <c r="F1" s="29"/>
      <c r="G1" s="20"/>
    </row>
    <row r="2" spans="1:8" ht="24" customHeight="1">
      <c r="A2" s="5"/>
      <c r="B2" s="5"/>
      <c r="C2" s="5"/>
      <c r="D2" s="42" t="s">
        <v>24</v>
      </c>
      <c r="E2" s="31"/>
      <c r="F2" s="30"/>
      <c r="G2" s="21"/>
    </row>
    <row r="3" spans="1:8" ht="18.75" customHeight="1">
      <c r="A3" s="5"/>
      <c r="B3" s="5"/>
      <c r="C3" s="5"/>
      <c r="D3" s="20" t="s">
        <v>114</v>
      </c>
      <c r="E3" s="20"/>
      <c r="F3" s="21"/>
      <c r="G3" s="21"/>
    </row>
    <row r="4" spans="1:8" ht="26.25" customHeight="1">
      <c r="A4" s="90" t="s">
        <v>12</v>
      </c>
      <c r="B4" s="90"/>
      <c r="C4" s="91"/>
      <c r="D4" s="91"/>
      <c r="E4" s="91"/>
      <c r="F4" s="91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113.25" customHeight="1">
      <c r="A7" s="94" t="s">
        <v>19</v>
      </c>
      <c r="B7" s="94" t="s">
        <v>26</v>
      </c>
      <c r="C7" s="92" t="s">
        <v>1</v>
      </c>
      <c r="D7" s="92" t="s">
        <v>83</v>
      </c>
      <c r="E7" s="92" t="s">
        <v>3</v>
      </c>
      <c r="F7" s="92" t="s">
        <v>13</v>
      </c>
      <c r="G7" s="27"/>
    </row>
    <row r="8" spans="1:8" ht="12" customHeight="1" thickBot="1">
      <c r="A8" s="95" t="s">
        <v>2</v>
      </c>
      <c r="B8" s="95"/>
      <c r="C8" s="93"/>
      <c r="D8" s="93"/>
      <c r="E8" s="93"/>
      <c r="F8" s="93"/>
      <c r="G8" s="27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27"/>
    </row>
    <row r="10" spans="1:8" ht="46.5" customHeight="1" thickBot="1">
      <c r="A10" s="11"/>
      <c r="B10" s="11"/>
      <c r="C10" s="32" t="s">
        <v>8</v>
      </c>
      <c r="D10" s="81">
        <f>349433+5483129708.07+257629738-162000</f>
        <v>5740946879.0699997</v>
      </c>
      <c r="E10" s="82">
        <f>E11+E33+E37+E41+E46</f>
        <v>-3598332</v>
      </c>
      <c r="F10" s="81">
        <f t="shared" ref="F10:F12" si="0">D10+E10</f>
        <v>5737348547.0699997</v>
      </c>
      <c r="G10" s="43"/>
      <c r="H10" s="2"/>
    </row>
    <row r="11" spans="1:8" ht="36.75" customHeight="1">
      <c r="A11" s="54" t="s">
        <v>17</v>
      </c>
      <c r="B11" s="40"/>
      <c r="C11" s="40" t="s">
        <v>16</v>
      </c>
      <c r="D11" s="71">
        <f>D12</f>
        <v>1681285302</v>
      </c>
      <c r="E11" s="71">
        <f>E12</f>
        <v>-1038353</v>
      </c>
      <c r="F11" s="71">
        <f t="shared" si="0"/>
        <v>1680246949</v>
      </c>
      <c r="G11" s="7"/>
      <c r="H11" s="2"/>
    </row>
    <row r="12" spans="1:8" ht="36" customHeight="1">
      <c r="A12" s="54" t="s">
        <v>18</v>
      </c>
      <c r="B12" s="40"/>
      <c r="C12" s="40" t="s">
        <v>16</v>
      </c>
      <c r="D12" s="71">
        <f>1680709302+83000+493000</f>
        <v>1681285302</v>
      </c>
      <c r="E12" s="71">
        <f>E15+E18+E23+E27+E29+E30+E21+E25</f>
        <v>-1038353</v>
      </c>
      <c r="F12" s="71">
        <f t="shared" si="0"/>
        <v>1680246949</v>
      </c>
      <c r="G12" s="57"/>
      <c r="H12" s="2"/>
    </row>
    <row r="13" spans="1:8" ht="24.75" customHeight="1">
      <c r="A13" s="55"/>
      <c r="B13" s="53"/>
      <c r="C13" s="53" t="s">
        <v>30</v>
      </c>
      <c r="D13" s="72">
        <f>1049482833</f>
        <v>1049482833</v>
      </c>
      <c r="E13" s="72">
        <f>E16+E19+E22+E24+E26</f>
        <v>0</v>
      </c>
      <c r="F13" s="72">
        <f>D13+E13</f>
        <v>1049482833</v>
      </c>
      <c r="G13" s="57"/>
      <c r="H13" s="2"/>
    </row>
    <row r="14" spans="1:8" ht="24.75" customHeight="1">
      <c r="A14" s="69"/>
      <c r="B14" s="53"/>
      <c r="C14" s="53" t="s">
        <v>63</v>
      </c>
      <c r="D14" s="72">
        <v>202880032</v>
      </c>
      <c r="E14" s="72">
        <f>E17+E20+E28+E32</f>
        <v>-4985583</v>
      </c>
      <c r="F14" s="72">
        <f>D14+E14</f>
        <v>197894449</v>
      </c>
      <c r="G14" s="57"/>
      <c r="H14" s="2"/>
    </row>
    <row r="15" spans="1:8" ht="24.75" customHeight="1">
      <c r="A15" s="52" t="s">
        <v>22</v>
      </c>
      <c r="B15" s="52" t="s">
        <v>43</v>
      </c>
      <c r="C15" s="39" t="s">
        <v>20</v>
      </c>
      <c r="D15" s="76">
        <f>558288183+83000</f>
        <v>558371183</v>
      </c>
      <c r="E15" s="76">
        <v>-4749930</v>
      </c>
      <c r="F15" s="76">
        <f t="shared" ref="F15:F31" si="1">D15+E15</f>
        <v>553621253</v>
      </c>
      <c r="G15" s="57"/>
      <c r="H15" s="2"/>
    </row>
    <row r="16" spans="1:8" ht="24.75" customHeight="1">
      <c r="A16" s="52"/>
      <c r="B16" s="52"/>
      <c r="C16" s="38" t="s">
        <v>30</v>
      </c>
      <c r="D16" s="77">
        <v>339425305</v>
      </c>
      <c r="E16" s="77">
        <v>-4098360</v>
      </c>
      <c r="F16" s="77">
        <f>D16+E16</f>
        <v>335326945</v>
      </c>
      <c r="G16" s="57"/>
      <c r="H16" s="2"/>
    </row>
    <row r="17" spans="1:9" ht="24.75" customHeight="1">
      <c r="A17" s="52"/>
      <c r="B17" s="52"/>
      <c r="C17" s="38" t="s">
        <v>47</v>
      </c>
      <c r="D17" s="83">
        <v>70071397</v>
      </c>
      <c r="E17" s="83">
        <v>-889720</v>
      </c>
      <c r="F17" s="77">
        <f>D17+E17</f>
        <v>69181677</v>
      </c>
      <c r="G17" s="57"/>
      <c r="H17" s="2"/>
    </row>
    <row r="18" spans="1:9" ht="102" customHeight="1">
      <c r="A18" s="52" t="s">
        <v>23</v>
      </c>
      <c r="B18" s="52">
        <v>1020</v>
      </c>
      <c r="C18" s="39" t="s">
        <v>21</v>
      </c>
      <c r="D18" s="76">
        <f>860319535+476000</f>
        <v>860795535</v>
      </c>
      <c r="E18" s="76">
        <v>4442585</v>
      </c>
      <c r="F18" s="76">
        <f t="shared" si="1"/>
        <v>865238120</v>
      </c>
      <c r="G18" s="7"/>
      <c r="H18" s="7"/>
      <c r="I18" s="7"/>
    </row>
    <row r="19" spans="1:9" ht="26.25" customHeight="1">
      <c r="A19" s="52"/>
      <c r="B19" s="52"/>
      <c r="C19" s="38" t="s">
        <v>30</v>
      </c>
      <c r="D19" s="77">
        <v>571422780</v>
      </c>
      <c r="E19" s="77">
        <v>3791791</v>
      </c>
      <c r="F19" s="77">
        <f>D19+E19</f>
        <v>575214571</v>
      </c>
      <c r="G19" s="7"/>
      <c r="H19" s="7"/>
      <c r="I19" s="7"/>
    </row>
    <row r="20" spans="1:9" ht="21" customHeight="1">
      <c r="A20" s="52"/>
      <c r="B20" s="52"/>
      <c r="C20" s="38" t="s">
        <v>47</v>
      </c>
      <c r="D20" s="83">
        <v>103083447</v>
      </c>
      <c r="E20" s="83">
        <v>-600000</v>
      </c>
      <c r="F20" s="77">
        <f>D20+E20</f>
        <v>102483447</v>
      </c>
      <c r="G20" s="7"/>
      <c r="H20" s="7"/>
      <c r="I20" s="7"/>
    </row>
    <row r="21" spans="1:9" ht="34.5" customHeight="1">
      <c r="A21" s="52" t="s">
        <v>100</v>
      </c>
      <c r="B21" s="52" t="s">
        <v>101</v>
      </c>
      <c r="C21" s="39" t="s">
        <v>102</v>
      </c>
      <c r="D21" s="76">
        <v>654879</v>
      </c>
      <c r="E21" s="76">
        <v>5987</v>
      </c>
      <c r="F21" s="76">
        <f t="shared" si="1"/>
        <v>660866</v>
      </c>
      <c r="G21" s="7"/>
      <c r="H21" s="7"/>
      <c r="I21" s="7"/>
    </row>
    <row r="22" spans="1:9" ht="21" customHeight="1">
      <c r="A22" s="52"/>
      <c r="B22" s="52"/>
      <c r="C22" s="38" t="s">
        <v>30</v>
      </c>
      <c r="D22" s="83">
        <v>447556</v>
      </c>
      <c r="E22" s="83">
        <v>4907</v>
      </c>
      <c r="F22" s="77">
        <f>D22+E22</f>
        <v>452463</v>
      </c>
      <c r="G22" s="7"/>
      <c r="H22" s="7"/>
      <c r="I22" s="7"/>
    </row>
    <row r="23" spans="1:9" ht="71.25" customHeight="1">
      <c r="A23" s="52" t="s">
        <v>32</v>
      </c>
      <c r="B23" s="52" t="s">
        <v>33</v>
      </c>
      <c r="C23" s="39" t="s">
        <v>31</v>
      </c>
      <c r="D23" s="76">
        <v>45919861</v>
      </c>
      <c r="E23" s="76">
        <v>334764</v>
      </c>
      <c r="F23" s="76">
        <f t="shared" ref="F23" si="2">D23+E23</f>
        <v>46254625</v>
      </c>
      <c r="G23" s="43"/>
      <c r="H23" s="2"/>
    </row>
    <row r="24" spans="1:9" ht="27.75" customHeight="1">
      <c r="A24" s="52"/>
      <c r="B24" s="52"/>
      <c r="C24" s="38" t="s">
        <v>30</v>
      </c>
      <c r="D24" s="83">
        <v>26251761</v>
      </c>
      <c r="E24" s="83">
        <v>274396</v>
      </c>
      <c r="F24" s="77">
        <f>D24+E24</f>
        <v>26526157</v>
      </c>
      <c r="G24" s="43"/>
      <c r="H24" s="2"/>
    </row>
    <row r="25" spans="1:9" ht="107.25" customHeight="1">
      <c r="A25" s="52" t="s">
        <v>103</v>
      </c>
      <c r="B25" s="52" t="s">
        <v>104</v>
      </c>
      <c r="C25" s="39" t="s">
        <v>105</v>
      </c>
      <c r="D25" s="76">
        <v>9280086</v>
      </c>
      <c r="E25" s="76">
        <v>33264</v>
      </c>
      <c r="F25" s="76">
        <f t="shared" ref="F25" si="3">D25+E25</f>
        <v>9313350</v>
      </c>
      <c r="G25" s="43"/>
      <c r="H25" s="2"/>
    </row>
    <row r="26" spans="1:9" ht="27.75" customHeight="1">
      <c r="A26" s="52"/>
      <c r="B26" s="52"/>
      <c r="C26" s="38" t="s">
        <v>30</v>
      </c>
      <c r="D26" s="83">
        <v>5715155</v>
      </c>
      <c r="E26" s="83">
        <v>27266</v>
      </c>
      <c r="F26" s="77">
        <f>D26+E26</f>
        <v>5742421</v>
      </c>
      <c r="G26" s="43"/>
      <c r="H26" s="2"/>
    </row>
    <row r="27" spans="1:9" ht="53.25" customHeight="1">
      <c r="A27" s="52" t="s">
        <v>54</v>
      </c>
      <c r="B27" s="52" t="s">
        <v>55</v>
      </c>
      <c r="C27" s="39" t="s">
        <v>56</v>
      </c>
      <c r="D27" s="76">
        <f>89426461+17000</f>
        <v>89443461</v>
      </c>
      <c r="E27" s="76">
        <v>-249769</v>
      </c>
      <c r="F27" s="76">
        <f t="shared" ref="F27" si="4">D27+E27</f>
        <v>89193692</v>
      </c>
      <c r="G27" s="7"/>
      <c r="H27" s="7"/>
    </row>
    <row r="28" spans="1:9" ht="37.5" customHeight="1">
      <c r="A28" s="62"/>
      <c r="B28" s="61"/>
      <c r="C28" s="38" t="s">
        <v>76</v>
      </c>
      <c r="D28" s="83">
        <v>9868425</v>
      </c>
      <c r="E28" s="83">
        <v>-249769</v>
      </c>
      <c r="F28" s="77">
        <f>D28+E28</f>
        <v>9618656</v>
      </c>
      <c r="G28" s="7"/>
      <c r="H28" s="7"/>
    </row>
    <row r="29" spans="1:9" ht="60" customHeight="1">
      <c r="A29" s="52" t="s">
        <v>44</v>
      </c>
      <c r="B29" s="52" t="s">
        <v>45</v>
      </c>
      <c r="C29" s="39" t="s">
        <v>46</v>
      </c>
      <c r="D29" s="76">
        <v>43938731</v>
      </c>
      <c r="E29" s="76">
        <v>2390840</v>
      </c>
      <c r="F29" s="76">
        <f t="shared" ref="F29" si="5">D29+E29</f>
        <v>46329571</v>
      </c>
      <c r="G29" s="7"/>
      <c r="H29" s="7"/>
    </row>
    <row r="30" spans="1:9" ht="36.75" customHeight="1">
      <c r="A30" s="52">
        <v>1015030</v>
      </c>
      <c r="B30" s="52" t="s">
        <v>64</v>
      </c>
      <c r="C30" s="39" t="s">
        <v>65</v>
      </c>
      <c r="D30" s="75">
        <f>D31</f>
        <v>42045497</v>
      </c>
      <c r="E30" s="75">
        <f>E31</f>
        <v>-3246094</v>
      </c>
      <c r="F30" s="76">
        <f t="shared" si="1"/>
        <v>38799403</v>
      </c>
      <c r="G30" s="7"/>
      <c r="H30" s="7"/>
    </row>
    <row r="31" spans="1:9" ht="57.75" customHeight="1">
      <c r="A31" s="63">
        <v>1015031</v>
      </c>
      <c r="B31" s="63" t="s">
        <v>66</v>
      </c>
      <c r="C31" s="38" t="s">
        <v>67</v>
      </c>
      <c r="D31" s="83">
        <v>42045497</v>
      </c>
      <c r="E31" s="83">
        <v>-3246094</v>
      </c>
      <c r="F31" s="77">
        <f t="shared" si="1"/>
        <v>38799403</v>
      </c>
      <c r="G31" s="7"/>
      <c r="H31" s="7"/>
    </row>
    <row r="32" spans="1:9" ht="36" customHeight="1">
      <c r="A32" s="62"/>
      <c r="B32" s="61"/>
      <c r="C32" s="38" t="s">
        <v>76</v>
      </c>
      <c r="D32" s="83">
        <v>12272827</v>
      </c>
      <c r="E32" s="83">
        <v>-3246094</v>
      </c>
      <c r="F32" s="77">
        <f>D32+E32</f>
        <v>9026733</v>
      </c>
      <c r="G32" s="7"/>
      <c r="H32" s="7"/>
    </row>
    <row r="33" spans="1:9" ht="59.25" customHeight="1">
      <c r="A33" s="54" t="s">
        <v>40</v>
      </c>
      <c r="B33" s="40"/>
      <c r="C33" s="40" t="s">
        <v>42</v>
      </c>
      <c r="D33" s="71">
        <f>D34</f>
        <v>791599946.48000002</v>
      </c>
      <c r="E33" s="71">
        <f>E34</f>
        <v>-315484</v>
      </c>
      <c r="F33" s="71">
        <f t="shared" ref="F33:F36" si="6">D33+E33</f>
        <v>791284462.48000002</v>
      </c>
      <c r="G33" s="7"/>
      <c r="H33" s="7"/>
    </row>
    <row r="34" spans="1:9" ht="57.75" customHeight="1">
      <c r="A34" s="54" t="s">
        <v>41</v>
      </c>
      <c r="B34" s="40"/>
      <c r="C34" s="40" t="s">
        <v>42</v>
      </c>
      <c r="D34" s="71">
        <f>788707708.48+2892238</f>
        <v>791599946.48000002</v>
      </c>
      <c r="E34" s="71">
        <f>SUM(E35:E36)</f>
        <v>-315484</v>
      </c>
      <c r="F34" s="71">
        <f t="shared" si="6"/>
        <v>791284462.48000002</v>
      </c>
      <c r="G34" s="7"/>
      <c r="H34" s="7"/>
    </row>
    <row r="35" spans="1:9" ht="37.5" customHeight="1">
      <c r="A35" s="52">
        <v>1412010</v>
      </c>
      <c r="B35" s="52" t="s">
        <v>48</v>
      </c>
      <c r="C35" s="39" t="s">
        <v>50</v>
      </c>
      <c r="D35" s="75">
        <v>478560457</v>
      </c>
      <c r="E35" s="75">
        <v>-515384</v>
      </c>
      <c r="F35" s="76">
        <f>D35+E35</f>
        <v>478045073</v>
      </c>
      <c r="G35" s="7"/>
      <c r="H35" s="7"/>
    </row>
    <row r="36" spans="1:9" ht="38.25" customHeight="1">
      <c r="A36" s="52">
        <v>1412140</v>
      </c>
      <c r="B36" s="52" t="s">
        <v>69</v>
      </c>
      <c r="C36" s="39" t="s">
        <v>68</v>
      </c>
      <c r="D36" s="75">
        <v>35158906</v>
      </c>
      <c r="E36" s="75">
        <v>199900</v>
      </c>
      <c r="F36" s="76">
        <f t="shared" si="6"/>
        <v>35358806</v>
      </c>
      <c r="G36" s="7"/>
      <c r="H36" s="7"/>
    </row>
    <row r="37" spans="1:9" ht="57.75" customHeight="1">
      <c r="A37" s="54" t="s">
        <v>57</v>
      </c>
      <c r="B37" s="40"/>
      <c r="C37" s="40" t="s">
        <v>59</v>
      </c>
      <c r="D37" s="71">
        <f>D38</f>
        <v>1160463464.95</v>
      </c>
      <c r="E37" s="71">
        <f>E38</f>
        <v>0</v>
      </c>
      <c r="F37" s="71">
        <f t="shared" ref="F37:F38" si="7">D37+E37</f>
        <v>1160463464.95</v>
      </c>
      <c r="G37" s="7"/>
      <c r="H37" s="7"/>
    </row>
    <row r="38" spans="1:9" ht="62.25" customHeight="1">
      <c r="A38" s="54" t="s">
        <v>58</v>
      </c>
      <c r="B38" s="40"/>
      <c r="C38" s="40" t="s">
        <v>59</v>
      </c>
      <c r="D38" s="71">
        <f>904611875.95+255568500+283089</f>
        <v>1160463464.95</v>
      </c>
      <c r="E38" s="71">
        <f>E39+E40</f>
        <v>0</v>
      </c>
      <c r="F38" s="71">
        <f t="shared" si="7"/>
        <v>1160463464.95</v>
      </c>
      <c r="G38" s="7"/>
      <c r="H38" s="7"/>
    </row>
    <row r="39" spans="1:9" ht="102" customHeight="1">
      <c r="A39" s="52" t="s">
        <v>71</v>
      </c>
      <c r="B39" s="52" t="s">
        <v>70</v>
      </c>
      <c r="C39" s="39" t="s">
        <v>72</v>
      </c>
      <c r="D39" s="75">
        <v>85577500</v>
      </c>
      <c r="E39" s="75">
        <v>-2110000</v>
      </c>
      <c r="F39" s="76">
        <f t="shared" ref="F39" si="8">D39+E39</f>
        <v>83467500</v>
      </c>
      <c r="G39" s="7"/>
      <c r="H39" s="7"/>
    </row>
    <row r="40" spans="1:9" ht="35.25" customHeight="1">
      <c r="A40" s="52" t="s">
        <v>61</v>
      </c>
      <c r="B40" s="52" t="s">
        <v>62</v>
      </c>
      <c r="C40" s="39" t="s">
        <v>60</v>
      </c>
      <c r="D40" s="75">
        <f>42594207+151000+283089</f>
        <v>43028296</v>
      </c>
      <c r="E40" s="75">
        <v>2110000</v>
      </c>
      <c r="F40" s="76">
        <f t="shared" ref="F40" si="9">D40+E40</f>
        <v>45138296</v>
      </c>
      <c r="G40" s="7"/>
      <c r="H40" s="7"/>
    </row>
    <row r="41" spans="1:9" ht="55.5" customHeight="1">
      <c r="A41" s="54">
        <v>4000000</v>
      </c>
      <c r="B41" s="40"/>
      <c r="C41" s="40" t="s">
        <v>7</v>
      </c>
      <c r="D41" s="71">
        <f>D42</f>
        <v>713011796.63999999</v>
      </c>
      <c r="E41" s="71">
        <f>E42</f>
        <v>-2652495</v>
      </c>
      <c r="F41" s="71">
        <f t="shared" ref="F41:F54" si="10">D41+E41</f>
        <v>710359301.63999999</v>
      </c>
      <c r="G41" s="43"/>
      <c r="H41" s="2"/>
    </row>
    <row r="42" spans="1:9" ht="55.5" customHeight="1">
      <c r="A42" s="54">
        <v>4010000</v>
      </c>
      <c r="B42" s="40"/>
      <c r="C42" s="40" t="s">
        <v>7</v>
      </c>
      <c r="D42" s="71">
        <v>713011796.63999999</v>
      </c>
      <c r="E42" s="71">
        <f>SUM(E43:E45)</f>
        <v>-2652495</v>
      </c>
      <c r="F42" s="71">
        <f t="shared" si="10"/>
        <v>710359301.63999999</v>
      </c>
      <c r="G42" s="7"/>
      <c r="H42" s="2"/>
      <c r="I42" s="58"/>
    </row>
    <row r="43" spans="1:9" ht="26.25" customHeight="1">
      <c r="A43" s="52" t="s">
        <v>74</v>
      </c>
      <c r="B43" s="52" t="s">
        <v>75</v>
      </c>
      <c r="C43" s="39" t="s">
        <v>73</v>
      </c>
      <c r="D43" s="76">
        <v>94743112.200000003</v>
      </c>
      <c r="E43" s="76">
        <v>-139895</v>
      </c>
      <c r="F43" s="76">
        <f>D43+E43</f>
        <v>94603217.200000003</v>
      </c>
      <c r="G43" s="43"/>
      <c r="H43" s="2"/>
    </row>
    <row r="44" spans="1:9" ht="85.5" customHeight="1">
      <c r="A44" s="52" t="s">
        <v>78</v>
      </c>
      <c r="B44" s="52" t="s">
        <v>77</v>
      </c>
      <c r="C44" s="39" t="s">
        <v>79</v>
      </c>
      <c r="D44" s="76">
        <v>14510222</v>
      </c>
      <c r="E44" s="76">
        <v>-3361600</v>
      </c>
      <c r="F44" s="76">
        <f>D44+E44</f>
        <v>11148622</v>
      </c>
      <c r="G44" s="43"/>
      <c r="H44" s="2"/>
    </row>
    <row r="45" spans="1:9" ht="26.25" customHeight="1">
      <c r="A45" s="60" t="s">
        <v>87</v>
      </c>
      <c r="B45" s="59" t="s">
        <v>88</v>
      </c>
      <c r="C45" s="39" t="s">
        <v>89</v>
      </c>
      <c r="D45" s="75">
        <v>17666579</v>
      </c>
      <c r="E45" s="75">
        <v>849000</v>
      </c>
      <c r="F45" s="76">
        <f t="shared" ref="F45:F47" si="11">D45+E45</f>
        <v>18515579</v>
      </c>
      <c r="G45" s="7"/>
      <c r="H45" s="70"/>
    </row>
    <row r="46" spans="1:9" ht="82.5" customHeight="1">
      <c r="A46" s="54" t="s">
        <v>35</v>
      </c>
      <c r="B46" s="40"/>
      <c r="C46" s="40" t="s">
        <v>34</v>
      </c>
      <c r="D46" s="71">
        <f>D47</f>
        <v>3083917</v>
      </c>
      <c r="E46" s="71">
        <f>E47</f>
        <v>408000</v>
      </c>
      <c r="F46" s="71">
        <f t="shared" si="11"/>
        <v>3491917</v>
      </c>
      <c r="G46" s="43"/>
      <c r="H46" s="2"/>
    </row>
    <row r="47" spans="1:9" ht="75.75" customHeight="1">
      <c r="A47" s="54" t="s">
        <v>36</v>
      </c>
      <c r="B47" s="40"/>
      <c r="C47" s="40" t="s">
        <v>34</v>
      </c>
      <c r="D47" s="71">
        <v>3083917</v>
      </c>
      <c r="E47" s="71">
        <f>E48</f>
        <v>408000</v>
      </c>
      <c r="F47" s="71">
        <f t="shared" si="11"/>
        <v>3491917</v>
      </c>
      <c r="G47" s="43"/>
      <c r="H47" s="2"/>
    </row>
    <row r="48" spans="1:9" ht="51.75" customHeight="1" thickBot="1">
      <c r="A48" s="52" t="s">
        <v>81</v>
      </c>
      <c r="B48" s="52" t="s">
        <v>82</v>
      </c>
      <c r="C48" s="39" t="s">
        <v>80</v>
      </c>
      <c r="D48" s="76">
        <v>0</v>
      </c>
      <c r="E48" s="76">
        <v>408000</v>
      </c>
      <c r="F48" s="76">
        <f t="shared" ref="F48" si="12">D48+E48</f>
        <v>408000</v>
      </c>
      <c r="G48" s="43"/>
      <c r="H48" s="2"/>
    </row>
    <row r="49" spans="1:8" ht="38.25" customHeight="1">
      <c r="A49" s="36"/>
      <c r="B49" s="49"/>
      <c r="C49" s="33" t="s">
        <v>9</v>
      </c>
      <c r="D49" s="78">
        <f>290942+766588645.2+12540000+162000</f>
        <v>779581587.20000005</v>
      </c>
      <c r="E49" s="80">
        <f>E51+E66+E71+E80+E85+E90</f>
        <v>236732</v>
      </c>
      <c r="F49" s="80">
        <f t="shared" si="10"/>
        <v>779818319.20000005</v>
      </c>
      <c r="G49" s="7"/>
      <c r="H49" s="64"/>
    </row>
    <row r="50" spans="1:8" ht="24.75" customHeight="1" thickBot="1">
      <c r="A50" s="37"/>
      <c r="B50" s="50"/>
      <c r="C50" s="34" t="s">
        <v>6</v>
      </c>
      <c r="D50" s="79">
        <f>572188292.2+12540000</f>
        <v>584728292.20000005</v>
      </c>
      <c r="E50" s="79">
        <f>E53+E68+E73+E82+E87+E93</f>
        <v>236732</v>
      </c>
      <c r="F50" s="79">
        <f t="shared" si="10"/>
        <v>584965024.20000005</v>
      </c>
      <c r="G50" s="7"/>
      <c r="H50" s="2"/>
    </row>
    <row r="51" spans="1:8" ht="54.75" customHeight="1">
      <c r="A51" s="54" t="s">
        <v>17</v>
      </c>
      <c r="B51" s="40"/>
      <c r="C51" s="40" t="s">
        <v>16</v>
      </c>
      <c r="D51" s="71">
        <f>D52</f>
        <v>155245958.19999999</v>
      </c>
      <c r="E51" s="71">
        <f>E52</f>
        <v>5083353</v>
      </c>
      <c r="F51" s="71">
        <f t="shared" si="10"/>
        <v>160329311.19999999</v>
      </c>
      <c r="G51" s="7"/>
      <c r="H51" s="2"/>
    </row>
    <row r="52" spans="1:8" ht="52.5" customHeight="1">
      <c r="A52" s="54" t="s">
        <v>18</v>
      </c>
      <c r="B52" s="40"/>
      <c r="C52" s="40" t="s">
        <v>16</v>
      </c>
      <c r="D52" s="71">
        <f>149245958.2+6000000</f>
        <v>155245958.19999999</v>
      </c>
      <c r="E52" s="71">
        <f>E54+E56+E58+E60+E64</f>
        <v>5083353</v>
      </c>
      <c r="F52" s="71">
        <f t="shared" si="10"/>
        <v>160329311.19999999</v>
      </c>
      <c r="G52" s="7"/>
      <c r="H52" s="2"/>
    </row>
    <row r="53" spans="1:8" ht="28.5" customHeight="1">
      <c r="A53" s="66"/>
      <c r="B53" s="40"/>
      <c r="C53" s="53" t="s">
        <v>6</v>
      </c>
      <c r="D53" s="72">
        <f>70878777.2+6000000</f>
        <v>76878777.200000003</v>
      </c>
      <c r="E53" s="72">
        <f>E55+E57+E59+E63+E65</f>
        <v>5083353</v>
      </c>
      <c r="F53" s="72">
        <f>D53+E53</f>
        <v>81962130.200000003</v>
      </c>
      <c r="G53" s="7"/>
      <c r="H53" s="2"/>
    </row>
    <row r="54" spans="1:8" ht="31.5" customHeight="1">
      <c r="A54" s="52" t="s">
        <v>22</v>
      </c>
      <c r="B54" s="52" t="s">
        <v>43</v>
      </c>
      <c r="C54" s="39" t="s">
        <v>20</v>
      </c>
      <c r="D54" s="76">
        <f>40826088+900000</f>
        <v>41726088</v>
      </c>
      <c r="E54" s="76">
        <f>SUM(E55:E55)</f>
        <v>241663</v>
      </c>
      <c r="F54" s="76">
        <f t="shared" si="10"/>
        <v>41967751</v>
      </c>
      <c r="G54" s="7"/>
      <c r="H54" s="2"/>
    </row>
    <row r="55" spans="1:8" ht="24.75" customHeight="1">
      <c r="A55" s="44"/>
      <c r="B55" s="44"/>
      <c r="C55" s="38" t="s">
        <v>6</v>
      </c>
      <c r="D55" s="74">
        <f>1818325+900000</f>
        <v>2718325</v>
      </c>
      <c r="E55" s="77">
        <f>341623-99960</f>
        <v>241663</v>
      </c>
      <c r="F55" s="77">
        <f t="shared" ref="F55:F60" si="13">D55+E55</f>
        <v>2959988</v>
      </c>
      <c r="G55" s="7"/>
      <c r="H55" s="2"/>
    </row>
    <row r="56" spans="1:8" ht="107.25" customHeight="1">
      <c r="A56" s="52" t="s">
        <v>23</v>
      </c>
      <c r="B56" s="52" t="s">
        <v>106</v>
      </c>
      <c r="C56" s="39" t="s">
        <v>21</v>
      </c>
      <c r="D56" s="76">
        <f>36796717+5100000</f>
        <v>41896717</v>
      </c>
      <c r="E56" s="76">
        <f>E57</f>
        <v>363000</v>
      </c>
      <c r="F56" s="76">
        <f t="shared" ref="F56:F57" si="14">D56+E56</f>
        <v>42259717</v>
      </c>
      <c r="G56" s="7"/>
      <c r="H56" s="2"/>
    </row>
    <row r="57" spans="1:8" ht="30" customHeight="1">
      <c r="A57" s="67"/>
      <c r="B57" s="61"/>
      <c r="C57" s="38" t="s">
        <v>6</v>
      </c>
      <c r="D57" s="83">
        <f>3403231+5100000</f>
        <v>8503231</v>
      </c>
      <c r="E57" s="83">
        <f>480000-117000</f>
        <v>363000</v>
      </c>
      <c r="F57" s="77">
        <f t="shared" si="14"/>
        <v>8866231</v>
      </c>
      <c r="G57" s="7"/>
      <c r="H57" s="2"/>
    </row>
    <row r="58" spans="1:8" ht="52.5" customHeight="1">
      <c r="A58" s="52">
        <v>1011170</v>
      </c>
      <c r="B58" s="52" t="s">
        <v>45</v>
      </c>
      <c r="C58" s="39" t="s">
        <v>46</v>
      </c>
      <c r="D58" s="76">
        <v>38952914</v>
      </c>
      <c r="E58" s="76">
        <f>E59</f>
        <v>2515641</v>
      </c>
      <c r="F58" s="76">
        <f>D58+E58</f>
        <v>41468555</v>
      </c>
      <c r="G58" s="7"/>
      <c r="H58" s="2"/>
    </row>
    <row r="59" spans="1:8" ht="24" customHeight="1">
      <c r="A59" s="67"/>
      <c r="B59" s="61"/>
      <c r="C59" s="38" t="s">
        <v>6</v>
      </c>
      <c r="D59" s="83">
        <v>38952914</v>
      </c>
      <c r="E59" s="83">
        <f>-59359+2500000+75000</f>
        <v>2515641</v>
      </c>
      <c r="F59" s="77">
        <f t="shared" ref="F59" si="15">D59+E59</f>
        <v>41468555</v>
      </c>
      <c r="G59" s="7"/>
      <c r="H59" s="2"/>
    </row>
    <row r="60" spans="1:8" ht="39.75" customHeight="1">
      <c r="A60" s="52">
        <v>1015030</v>
      </c>
      <c r="B60" s="52" t="s">
        <v>64</v>
      </c>
      <c r="C60" s="39" t="s">
        <v>65</v>
      </c>
      <c r="D60" s="76">
        <f>D61</f>
        <v>25745417.199999999</v>
      </c>
      <c r="E60" s="76">
        <f>E61</f>
        <v>169769</v>
      </c>
      <c r="F60" s="76">
        <f t="shared" si="13"/>
        <v>25915186.199999999</v>
      </c>
      <c r="G60" s="7"/>
      <c r="H60" s="2"/>
    </row>
    <row r="61" spans="1:8" ht="50.25" customHeight="1">
      <c r="A61" s="63">
        <v>1015031</v>
      </c>
      <c r="B61" s="63" t="s">
        <v>66</v>
      </c>
      <c r="C61" s="38" t="s">
        <v>67</v>
      </c>
      <c r="D61" s="83">
        <v>25745417.199999999</v>
      </c>
      <c r="E61" s="83">
        <f>E63</f>
        <v>169769</v>
      </c>
      <c r="F61" s="77">
        <f t="shared" ref="F61:F68" si="16">D61+E61</f>
        <v>25915186.199999999</v>
      </c>
      <c r="G61" s="7"/>
      <c r="H61" s="2"/>
    </row>
    <row r="62" spans="1:8" ht="36.75" customHeight="1">
      <c r="A62" s="62"/>
      <c r="B62" s="61"/>
      <c r="C62" s="38" t="s">
        <v>96</v>
      </c>
      <c r="D62" s="83">
        <v>239820</v>
      </c>
      <c r="E62" s="83">
        <v>9095</v>
      </c>
      <c r="F62" s="77">
        <f>D62+E62</f>
        <v>248915</v>
      </c>
      <c r="G62" s="7"/>
      <c r="H62" s="2"/>
    </row>
    <row r="63" spans="1:8" ht="30" customHeight="1">
      <c r="A63" s="67"/>
      <c r="B63" s="61"/>
      <c r="C63" s="38" t="s">
        <v>97</v>
      </c>
      <c r="D63" s="83">
        <v>24321273.199999999</v>
      </c>
      <c r="E63" s="83">
        <v>169769</v>
      </c>
      <c r="F63" s="77">
        <f t="shared" si="16"/>
        <v>24491042.199999999</v>
      </c>
      <c r="G63" s="7"/>
      <c r="H63" s="2"/>
    </row>
    <row r="64" spans="1:8" ht="41.25" customHeight="1">
      <c r="A64" s="60" t="s">
        <v>113</v>
      </c>
      <c r="B64" s="59" t="s">
        <v>111</v>
      </c>
      <c r="C64" s="39" t="s">
        <v>112</v>
      </c>
      <c r="D64" s="73">
        <v>0</v>
      </c>
      <c r="E64" s="76">
        <f>E65</f>
        <v>1793280</v>
      </c>
      <c r="F64" s="76">
        <f t="shared" si="16"/>
        <v>1793280</v>
      </c>
      <c r="G64" s="7"/>
      <c r="H64" s="2"/>
    </row>
    <row r="65" spans="1:8" ht="32.25" customHeight="1">
      <c r="A65" s="44"/>
      <c r="B65" s="44"/>
      <c r="C65" s="38" t="s">
        <v>6</v>
      </c>
      <c r="D65" s="74">
        <v>0</v>
      </c>
      <c r="E65" s="77">
        <f>1500000+45000+248280</f>
        <v>1793280</v>
      </c>
      <c r="F65" s="77">
        <f t="shared" si="16"/>
        <v>1793280</v>
      </c>
      <c r="G65" s="7"/>
      <c r="H65" s="2"/>
    </row>
    <row r="66" spans="1:8" ht="63" customHeight="1">
      <c r="A66" s="54" t="s">
        <v>40</v>
      </c>
      <c r="B66" s="40"/>
      <c r="C66" s="40" t="s">
        <v>42</v>
      </c>
      <c r="D66" s="71">
        <f>D67</f>
        <v>69224569</v>
      </c>
      <c r="E66" s="71">
        <f>E67</f>
        <v>315484</v>
      </c>
      <c r="F66" s="71">
        <f t="shared" si="16"/>
        <v>69540053</v>
      </c>
      <c r="G66" s="7"/>
      <c r="H66" s="2"/>
    </row>
    <row r="67" spans="1:8" ht="60.75" customHeight="1">
      <c r="A67" s="54" t="s">
        <v>41</v>
      </c>
      <c r="B67" s="40"/>
      <c r="C67" s="40" t="s">
        <v>42</v>
      </c>
      <c r="D67" s="71">
        <f>69184569+40000</f>
        <v>69224569</v>
      </c>
      <c r="E67" s="71">
        <f>E69</f>
        <v>315484</v>
      </c>
      <c r="F67" s="71">
        <f t="shared" si="16"/>
        <v>69540053</v>
      </c>
      <c r="G67" s="7"/>
      <c r="H67" s="2"/>
    </row>
    <row r="68" spans="1:8" ht="29.25" customHeight="1">
      <c r="A68" s="55"/>
      <c r="B68" s="53"/>
      <c r="C68" s="53" t="s">
        <v>6</v>
      </c>
      <c r="D68" s="72">
        <f>41980681+40000</f>
        <v>42020681</v>
      </c>
      <c r="E68" s="72">
        <f>E70</f>
        <v>315484</v>
      </c>
      <c r="F68" s="72">
        <f t="shared" si="16"/>
        <v>42336165</v>
      </c>
      <c r="G68" s="7"/>
      <c r="H68" s="2"/>
    </row>
    <row r="69" spans="1:8" ht="43.5" customHeight="1">
      <c r="A69" s="52" t="s">
        <v>49</v>
      </c>
      <c r="B69" s="52" t="s">
        <v>48</v>
      </c>
      <c r="C69" s="39" t="s">
        <v>50</v>
      </c>
      <c r="D69" s="76">
        <f>21970220+40000</f>
        <v>22010220</v>
      </c>
      <c r="E69" s="76">
        <f>E70</f>
        <v>315484</v>
      </c>
      <c r="F69" s="76">
        <f>D69+E69</f>
        <v>22325704</v>
      </c>
      <c r="G69" s="7"/>
      <c r="H69" s="2"/>
    </row>
    <row r="70" spans="1:8" ht="38.25" customHeight="1">
      <c r="A70" s="62"/>
      <c r="B70" s="61"/>
      <c r="C70" s="38" t="s">
        <v>6</v>
      </c>
      <c r="D70" s="74">
        <f>10622330+40000</f>
        <v>10662330</v>
      </c>
      <c r="E70" s="77">
        <v>315484</v>
      </c>
      <c r="F70" s="77">
        <f t="shared" ref="F70" si="17">D70+E70</f>
        <v>10977814</v>
      </c>
      <c r="G70" s="7"/>
      <c r="H70" s="2"/>
    </row>
    <row r="71" spans="1:8" ht="39" customHeight="1">
      <c r="A71" s="54" t="s">
        <v>29</v>
      </c>
      <c r="B71" s="40"/>
      <c r="C71" s="40" t="s">
        <v>28</v>
      </c>
      <c r="D71" s="71">
        <f>D72</f>
        <v>36666203</v>
      </c>
      <c r="E71" s="71">
        <f t="shared" ref="E71:F71" si="18">E72</f>
        <v>0</v>
      </c>
      <c r="F71" s="71">
        <f t="shared" si="18"/>
        <v>36666203</v>
      </c>
      <c r="G71" s="7"/>
      <c r="H71" s="2"/>
    </row>
    <row r="72" spans="1:8" ht="42" customHeight="1">
      <c r="A72" s="54">
        <v>2410000</v>
      </c>
      <c r="B72" s="40"/>
      <c r="C72" s="40" t="s">
        <v>28</v>
      </c>
      <c r="D72" s="71">
        <f>32666203+4000000</f>
        <v>36666203</v>
      </c>
      <c r="E72" s="71">
        <f>E74+E76+E78</f>
        <v>0</v>
      </c>
      <c r="F72" s="71">
        <f t="shared" ref="F72:F78" si="19">D72+E72</f>
        <v>36666203</v>
      </c>
      <c r="G72" s="7"/>
      <c r="H72" s="2"/>
    </row>
    <row r="73" spans="1:8" ht="22.5" customHeight="1">
      <c r="A73" s="55"/>
      <c r="B73" s="53"/>
      <c r="C73" s="53" t="s">
        <v>6</v>
      </c>
      <c r="D73" s="72">
        <f>26712427+4000000</f>
        <v>30712427</v>
      </c>
      <c r="E73" s="72">
        <f>E75+E77+E79</f>
        <v>0</v>
      </c>
      <c r="F73" s="72">
        <f t="shared" si="19"/>
        <v>30712427</v>
      </c>
      <c r="G73" s="7"/>
      <c r="H73" s="2"/>
    </row>
    <row r="74" spans="1:8" ht="26.25" customHeight="1">
      <c r="A74" s="60" t="s">
        <v>91</v>
      </c>
      <c r="B74" s="59" t="s">
        <v>92</v>
      </c>
      <c r="C74" s="39" t="s">
        <v>90</v>
      </c>
      <c r="D74" s="73">
        <v>416826</v>
      </c>
      <c r="E74" s="76">
        <f>E75</f>
        <v>24300</v>
      </c>
      <c r="F74" s="76">
        <f t="shared" ref="F74:F75" si="20">D74+E74</f>
        <v>441126</v>
      </c>
      <c r="G74" s="7"/>
      <c r="H74" s="2"/>
    </row>
    <row r="75" spans="1:8" ht="20.25" customHeight="1">
      <c r="A75" s="44"/>
      <c r="B75" s="44"/>
      <c r="C75" s="38" t="s">
        <v>6</v>
      </c>
      <c r="D75" s="74">
        <v>380000</v>
      </c>
      <c r="E75" s="77">
        <v>24300</v>
      </c>
      <c r="F75" s="77">
        <f t="shared" si="20"/>
        <v>404300</v>
      </c>
      <c r="G75" s="7"/>
      <c r="H75" s="2"/>
    </row>
    <row r="76" spans="1:8" ht="39.75" customHeight="1">
      <c r="A76" s="60" t="s">
        <v>51</v>
      </c>
      <c r="B76" s="59" t="s">
        <v>52</v>
      </c>
      <c r="C76" s="39" t="s">
        <v>53</v>
      </c>
      <c r="D76" s="73">
        <f>7043391+4000000</f>
        <v>11043391</v>
      </c>
      <c r="E76" s="76">
        <f>E77</f>
        <v>-2820</v>
      </c>
      <c r="F76" s="76">
        <f t="shared" si="19"/>
        <v>11040571</v>
      </c>
      <c r="G76" s="7"/>
      <c r="H76" s="2"/>
    </row>
    <row r="77" spans="1:8" ht="24" customHeight="1">
      <c r="A77" s="44"/>
      <c r="B77" s="44"/>
      <c r="C77" s="38" t="s">
        <v>6</v>
      </c>
      <c r="D77" s="74">
        <f>6636345+4000000</f>
        <v>10636345</v>
      </c>
      <c r="E77" s="77">
        <v>-2820</v>
      </c>
      <c r="F77" s="77">
        <f t="shared" si="19"/>
        <v>10633525</v>
      </c>
      <c r="G77" s="7"/>
      <c r="H77" s="2"/>
    </row>
    <row r="78" spans="1:8" ht="27" customHeight="1">
      <c r="A78" s="52" t="s">
        <v>94</v>
      </c>
      <c r="B78" s="52" t="s">
        <v>95</v>
      </c>
      <c r="C78" s="39" t="s">
        <v>93</v>
      </c>
      <c r="D78" s="75">
        <v>5705160</v>
      </c>
      <c r="E78" s="75">
        <f>E79</f>
        <v>-21480</v>
      </c>
      <c r="F78" s="76">
        <f t="shared" si="19"/>
        <v>5683680</v>
      </c>
      <c r="G78" s="7"/>
      <c r="H78" s="2"/>
    </row>
    <row r="79" spans="1:8" ht="23.25" customHeight="1">
      <c r="A79" s="44"/>
      <c r="B79" s="44"/>
      <c r="C79" s="38" t="s">
        <v>6</v>
      </c>
      <c r="D79" s="74">
        <v>314971</v>
      </c>
      <c r="E79" s="77">
        <v>-21480</v>
      </c>
      <c r="F79" s="77">
        <f t="shared" ref="F79" si="21">D79+E79</f>
        <v>293491</v>
      </c>
      <c r="G79" s="7"/>
      <c r="H79" s="2"/>
    </row>
    <row r="80" spans="1:8" ht="60.75" customHeight="1">
      <c r="A80" s="54" t="s">
        <v>37</v>
      </c>
      <c r="B80" s="40"/>
      <c r="C80" s="40" t="s">
        <v>7</v>
      </c>
      <c r="D80" s="71">
        <f>D81</f>
        <v>320914238</v>
      </c>
      <c r="E80" s="71">
        <f t="shared" ref="E80:F80" si="22">E81</f>
        <v>139895</v>
      </c>
      <c r="F80" s="71">
        <f t="shared" si="22"/>
        <v>321054133</v>
      </c>
      <c r="G80" s="7"/>
      <c r="H80" s="2"/>
    </row>
    <row r="81" spans="1:9" ht="59.25" customHeight="1">
      <c r="A81" s="54" t="s">
        <v>38</v>
      </c>
      <c r="B81" s="40"/>
      <c r="C81" s="40" t="s">
        <v>7</v>
      </c>
      <c r="D81" s="71">
        <f>320752238+162000</f>
        <v>320914238</v>
      </c>
      <c r="E81" s="71">
        <f>E83</f>
        <v>139895</v>
      </c>
      <c r="F81" s="71">
        <f t="shared" ref="F81:F84" si="23">D81+E81</f>
        <v>321054133</v>
      </c>
      <c r="G81" s="7"/>
      <c r="H81" s="2"/>
    </row>
    <row r="82" spans="1:9" ht="20.25" customHeight="1">
      <c r="A82" s="55"/>
      <c r="B82" s="53"/>
      <c r="C82" s="53" t="s">
        <v>6</v>
      </c>
      <c r="D82" s="72">
        <f>293012938+162000</f>
        <v>293174938</v>
      </c>
      <c r="E82" s="72">
        <f>E84</f>
        <v>139895</v>
      </c>
      <c r="F82" s="72">
        <f t="shared" si="23"/>
        <v>293314833</v>
      </c>
      <c r="G82" s="7"/>
      <c r="H82" s="2"/>
    </row>
    <row r="83" spans="1:9" ht="24" customHeight="1">
      <c r="A83" s="52" t="s">
        <v>74</v>
      </c>
      <c r="B83" s="52" t="s">
        <v>75</v>
      </c>
      <c r="C83" s="39" t="s">
        <v>73</v>
      </c>
      <c r="D83" s="76">
        <f>17828323+162000</f>
        <v>17990323</v>
      </c>
      <c r="E83" s="76">
        <f>E84</f>
        <v>139895</v>
      </c>
      <c r="F83" s="76">
        <f>D83+E83</f>
        <v>18130218</v>
      </c>
      <c r="G83" s="7"/>
      <c r="H83" s="2"/>
    </row>
    <row r="84" spans="1:9" ht="23.25" customHeight="1">
      <c r="A84" s="44"/>
      <c r="B84" s="44"/>
      <c r="C84" s="38" t="s">
        <v>6</v>
      </c>
      <c r="D84" s="74">
        <f>17828323+162000</f>
        <v>17990323</v>
      </c>
      <c r="E84" s="77">
        <v>139895</v>
      </c>
      <c r="F84" s="77">
        <f t="shared" si="23"/>
        <v>18130218</v>
      </c>
      <c r="G84" s="7"/>
      <c r="H84" s="2"/>
    </row>
    <row r="85" spans="1:9" ht="63" customHeight="1">
      <c r="A85" s="54" t="s">
        <v>108</v>
      </c>
      <c r="B85" s="40"/>
      <c r="C85" s="40" t="s">
        <v>107</v>
      </c>
      <c r="D85" s="71">
        <f>D86</f>
        <v>128262066</v>
      </c>
      <c r="E85" s="71">
        <f>E86</f>
        <v>-2802000</v>
      </c>
      <c r="F85" s="71">
        <f t="shared" ref="F85:F92" si="24">D85+E85</f>
        <v>125460066</v>
      </c>
      <c r="G85" s="7"/>
      <c r="H85" s="2"/>
    </row>
    <row r="86" spans="1:9" ht="62.25" customHeight="1">
      <c r="A86" s="54" t="s">
        <v>109</v>
      </c>
      <c r="B86" s="40"/>
      <c r="C86" s="40" t="s">
        <v>107</v>
      </c>
      <c r="D86" s="71">
        <v>128262066</v>
      </c>
      <c r="E86" s="71">
        <f>E88</f>
        <v>-2802000</v>
      </c>
      <c r="F86" s="71">
        <f t="shared" si="24"/>
        <v>125460066</v>
      </c>
      <c r="G86" s="7"/>
      <c r="H86" s="2"/>
    </row>
    <row r="87" spans="1:9" ht="20.25" customHeight="1">
      <c r="A87" s="55"/>
      <c r="B87" s="53"/>
      <c r="C87" s="53" t="s">
        <v>6</v>
      </c>
      <c r="D87" s="72">
        <v>94038166</v>
      </c>
      <c r="E87" s="72">
        <f>E89</f>
        <v>-2802000</v>
      </c>
      <c r="F87" s="72">
        <f t="shared" si="24"/>
        <v>91236166</v>
      </c>
      <c r="G87" s="7"/>
      <c r="H87" s="2"/>
    </row>
    <row r="88" spans="1:9" ht="41.25" customHeight="1">
      <c r="A88" s="60" t="s">
        <v>110</v>
      </c>
      <c r="B88" s="59" t="s">
        <v>111</v>
      </c>
      <c r="C88" s="39" t="s">
        <v>112</v>
      </c>
      <c r="D88" s="73">
        <v>76118166</v>
      </c>
      <c r="E88" s="76">
        <f>E89</f>
        <v>-2802000</v>
      </c>
      <c r="F88" s="76">
        <f t="shared" si="24"/>
        <v>73316166</v>
      </c>
      <c r="G88" s="7"/>
      <c r="H88" s="2"/>
    </row>
    <row r="89" spans="1:9" ht="20.25" customHeight="1">
      <c r="A89" s="44"/>
      <c r="B89" s="44"/>
      <c r="C89" s="38" t="s">
        <v>6</v>
      </c>
      <c r="D89" s="74">
        <v>76118166</v>
      </c>
      <c r="E89" s="77">
        <f>-1257000-1545000</f>
        <v>-2802000</v>
      </c>
      <c r="F89" s="77">
        <f t="shared" si="24"/>
        <v>73316166</v>
      </c>
      <c r="G89" s="7"/>
      <c r="H89" s="2"/>
    </row>
    <row r="90" spans="1:9" ht="41.25" customHeight="1">
      <c r="A90" s="68">
        <v>7600000</v>
      </c>
      <c r="B90" s="40"/>
      <c r="C90" s="40" t="s">
        <v>39</v>
      </c>
      <c r="D90" s="71">
        <f>D91</f>
        <v>2500000</v>
      </c>
      <c r="E90" s="71">
        <f>E91</f>
        <v>-2500000</v>
      </c>
      <c r="F90" s="71">
        <f t="shared" si="24"/>
        <v>0</v>
      </c>
      <c r="G90" s="7"/>
      <c r="H90" s="2"/>
    </row>
    <row r="91" spans="1:9" ht="45.75" customHeight="1">
      <c r="A91" s="68">
        <v>7610000</v>
      </c>
      <c r="B91" s="40"/>
      <c r="C91" s="40" t="s">
        <v>39</v>
      </c>
      <c r="D91" s="71">
        <v>2500000</v>
      </c>
      <c r="E91" s="71">
        <f>E92</f>
        <v>-2500000</v>
      </c>
      <c r="F91" s="71">
        <f t="shared" si="24"/>
        <v>0</v>
      </c>
      <c r="G91" s="7"/>
      <c r="H91" s="2"/>
    </row>
    <row r="92" spans="1:9" ht="20.25" customHeight="1">
      <c r="A92" s="60" t="s">
        <v>84</v>
      </c>
      <c r="B92" s="59" t="s">
        <v>85</v>
      </c>
      <c r="C92" s="39" t="s">
        <v>86</v>
      </c>
      <c r="D92" s="73">
        <v>2500000</v>
      </c>
      <c r="E92" s="76">
        <f>E93</f>
        <v>-2500000</v>
      </c>
      <c r="F92" s="76">
        <f t="shared" si="24"/>
        <v>0</v>
      </c>
      <c r="G92" s="7"/>
      <c r="H92" s="2"/>
    </row>
    <row r="93" spans="1:9" ht="20.25" customHeight="1" thickBot="1">
      <c r="A93" s="44"/>
      <c r="B93" s="44"/>
      <c r="C93" s="38" t="s">
        <v>6</v>
      </c>
      <c r="D93" s="74">
        <v>2500000</v>
      </c>
      <c r="E93" s="77">
        <v>-2500000</v>
      </c>
      <c r="F93" s="77">
        <f>D93+E93</f>
        <v>0</v>
      </c>
      <c r="G93" s="7"/>
      <c r="H93" s="2"/>
    </row>
    <row r="94" spans="1:9" ht="58.5" customHeight="1" thickBot="1">
      <c r="A94" s="11"/>
      <c r="B94" s="11"/>
      <c r="C94" s="32" t="s">
        <v>25</v>
      </c>
      <c r="D94" s="82">
        <f>D10+D49</f>
        <v>6520528466.2699995</v>
      </c>
      <c r="E94" s="82">
        <f>E10+E49</f>
        <v>-3361600</v>
      </c>
      <c r="F94" s="82">
        <f t="shared" ref="F94" si="25">D94+E94</f>
        <v>6517166866.2699995</v>
      </c>
      <c r="G94" s="7"/>
      <c r="H94" s="64"/>
      <c r="I94" s="65"/>
    </row>
    <row r="95" spans="1:9" ht="38.25" customHeight="1" thickBot="1">
      <c r="A95" s="11"/>
      <c r="B95" s="48"/>
      <c r="C95" s="32" t="s">
        <v>10</v>
      </c>
      <c r="D95" s="85">
        <f>D96+D97</f>
        <v>-229418688.51999998</v>
      </c>
      <c r="E95" s="85">
        <f>E96+E97</f>
        <v>-3598332</v>
      </c>
      <c r="F95" s="85">
        <f t="shared" ref="F95:F100" si="26">D95+E95</f>
        <v>-233017020.51999998</v>
      </c>
      <c r="G95" s="7"/>
      <c r="H95" s="2"/>
      <c r="I95" s="56"/>
    </row>
    <row r="96" spans="1:9" ht="67.5" customHeight="1" thickBot="1">
      <c r="A96" s="45"/>
      <c r="B96" s="45"/>
      <c r="C96" s="46" t="s">
        <v>14</v>
      </c>
      <c r="D96" s="86">
        <f>288378350.48</f>
        <v>288378350.48000002</v>
      </c>
      <c r="E96" s="86">
        <v>-3361600</v>
      </c>
      <c r="F96" s="86">
        <f t="shared" si="26"/>
        <v>285016750.48000002</v>
      </c>
      <c r="G96" s="7"/>
      <c r="H96" s="2"/>
      <c r="I96" s="56"/>
    </row>
    <row r="97" spans="1:12" ht="68.25" customHeight="1" thickBot="1">
      <c r="A97" s="22"/>
      <c r="B97" s="51"/>
      <c r="C97" s="35" t="s">
        <v>4</v>
      </c>
      <c r="D97" s="84">
        <f>-517757039-40000</f>
        <v>-517797039</v>
      </c>
      <c r="E97" s="84">
        <f>-E100</f>
        <v>-236732</v>
      </c>
      <c r="F97" s="84">
        <f t="shared" si="26"/>
        <v>-518033771</v>
      </c>
      <c r="G97" s="7"/>
      <c r="H97" s="64"/>
      <c r="I97" s="56"/>
    </row>
    <row r="98" spans="1:12" ht="38.25" customHeight="1" thickBot="1">
      <c r="A98" s="11"/>
      <c r="B98" s="48"/>
      <c r="C98" s="32" t="s">
        <v>11</v>
      </c>
      <c r="D98" s="85">
        <f>SUM(D99:D100)</f>
        <v>575083904</v>
      </c>
      <c r="E98" s="85">
        <f>SUM(E99:E100)</f>
        <v>236732</v>
      </c>
      <c r="F98" s="85">
        <f t="shared" si="26"/>
        <v>575320636</v>
      </c>
      <c r="G98" s="7"/>
      <c r="H98" s="2"/>
      <c r="I98" s="56"/>
    </row>
    <row r="99" spans="1:12" ht="72.75" hidden="1" customHeight="1" thickBot="1">
      <c r="A99" s="47"/>
      <c r="B99" s="47"/>
      <c r="C99" s="46" t="s">
        <v>15</v>
      </c>
      <c r="D99" s="86">
        <v>57286865</v>
      </c>
      <c r="E99" s="86"/>
      <c r="F99" s="86">
        <f t="shared" si="26"/>
        <v>57286865</v>
      </c>
      <c r="G99" s="7"/>
      <c r="H99" s="2"/>
      <c r="I99" s="56"/>
      <c r="K99" s="56"/>
    </row>
    <row r="100" spans="1:12" ht="70.5" customHeight="1" thickBot="1">
      <c r="A100" s="22"/>
      <c r="B100" s="51"/>
      <c r="C100" s="35" t="s">
        <v>5</v>
      </c>
      <c r="D100" s="84">
        <f>517757039+40000</f>
        <v>517797039</v>
      </c>
      <c r="E100" s="84">
        <f>E50</f>
        <v>236732</v>
      </c>
      <c r="F100" s="84">
        <f t="shared" si="26"/>
        <v>518033771</v>
      </c>
      <c r="G100" s="7"/>
      <c r="H100" s="2"/>
      <c r="I100" s="58"/>
    </row>
    <row r="101" spans="1:12" ht="18.75" customHeight="1">
      <c r="A101" s="23"/>
      <c r="B101" s="23"/>
      <c r="C101" s="24"/>
      <c r="D101" s="7"/>
      <c r="E101" s="7"/>
      <c r="F101" s="7"/>
      <c r="G101" s="7"/>
      <c r="H101" s="2"/>
    </row>
    <row r="102" spans="1:12" ht="110.25" customHeight="1">
      <c r="A102" s="89" t="s">
        <v>98</v>
      </c>
      <c r="B102" s="89"/>
      <c r="C102" s="89"/>
      <c r="D102" s="87"/>
      <c r="E102" s="88" t="s">
        <v>99</v>
      </c>
      <c r="F102" s="87"/>
      <c r="G102" s="12"/>
      <c r="H102" s="2"/>
      <c r="J102" s="26"/>
      <c r="K102" s="26"/>
      <c r="L102" s="26"/>
    </row>
    <row r="103" spans="1:12" ht="23.25" customHeight="1">
      <c r="A103" s="15"/>
      <c r="B103" s="15"/>
      <c r="C103" s="13"/>
      <c r="D103" s="10"/>
      <c r="E103" s="14"/>
      <c r="F103" s="12"/>
      <c r="G103" s="12"/>
      <c r="H103" s="2"/>
      <c r="J103" s="26"/>
      <c r="K103" s="26"/>
      <c r="L103" s="26"/>
    </row>
    <row r="104" spans="1:12" ht="20.25">
      <c r="A104" s="10"/>
      <c r="B104" s="10"/>
      <c r="E104" s="10"/>
      <c r="F104" s="5"/>
      <c r="G104" s="5"/>
      <c r="H104" s="2"/>
      <c r="J104" s="26"/>
      <c r="K104" s="26"/>
      <c r="L104" s="26"/>
    </row>
    <row r="105" spans="1:12" ht="18.75">
      <c r="A105" s="8"/>
      <c r="B105" s="8"/>
      <c r="C105" s="9"/>
      <c r="D105" s="5"/>
      <c r="E105" s="5"/>
      <c r="F105" s="5"/>
      <c r="G105" s="5"/>
      <c r="H105" s="2"/>
    </row>
    <row r="106" spans="1:12" ht="18.75">
      <c r="A106" s="8"/>
      <c r="B106" s="8"/>
      <c r="C106" s="9"/>
      <c r="D106" s="5"/>
      <c r="E106" s="25"/>
      <c r="F106" s="5"/>
      <c r="G106" s="5"/>
      <c r="H106" s="2"/>
    </row>
    <row r="107" spans="1:12" ht="18.75">
      <c r="A107" s="8"/>
      <c r="B107" s="8"/>
      <c r="C107" s="9"/>
      <c r="D107" s="5"/>
      <c r="E107" s="5"/>
      <c r="F107" s="5"/>
      <c r="G107" s="5"/>
      <c r="H107" s="2"/>
      <c r="I107" s="28"/>
      <c r="J107" s="28"/>
      <c r="K107" s="28"/>
    </row>
    <row r="108" spans="1:12" ht="18.75">
      <c r="A108" s="8"/>
      <c r="B108" s="8"/>
      <c r="C108" s="9"/>
      <c r="D108" s="5"/>
      <c r="E108" s="5"/>
      <c r="F108" s="5"/>
      <c r="G108" s="5"/>
      <c r="H108" s="2"/>
    </row>
    <row r="109" spans="1:12" ht="18.75">
      <c r="A109" s="8"/>
      <c r="B109" s="8"/>
      <c r="C109" s="9"/>
      <c r="D109" s="5"/>
      <c r="E109" s="5"/>
      <c r="F109" s="5"/>
      <c r="G109" s="5"/>
      <c r="H109" s="2"/>
    </row>
    <row r="110" spans="1:12" ht="18.75">
      <c r="A110" s="8"/>
      <c r="B110" s="8"/>
      <c r="C110" s="9"/>
      <c r="D110" s="5"/>
      <c r="E110" s="5"/>
      <c r="F110" s="5"/>
      <c r="G110" s="5"/>
      <c r="H110" s="2"/>
    </row>
    <row r="111" spans="1:12" ht="18.75">
      <c r="A111" s="8"/>
      <c r="B111" s="8"/>
      <c r="C111" s="9"/>
      <c r="D111" s="5"/>
      <c r="E111" s="5"/>
      <c r="F111" s="5"/>
      <c r="G111" s="5"/>
      <c r="H111" s="2"/>
    </row>
    <row r="112" spans="1:12" ht="18.75">
      <c r="A112" s="8"/>
      <c r="B112" s="8"/>
      <c r="C112" s="9"/>
      <c r="D112" s="5"/>
      <c r="E112" s="5"/>
      <c r="F112" s="5"/>
      <c r="G112" s="5"/>
      <c r="H112" s="2"/>
    </row>
    <row r="113" spans="1:8" ht="18.75">
      <c r="A113" s="8"/>
      <c r="B113" s="8"/>
      <c r="C113" s="9"/>
      <c r="D113" s="5"/>
      <c r="E113" s="5"/>
      <c r="F113" s="5"/>
      <c r="G113" s="5"/>
      <c r="H113" s="2"/>
    </row>
    <row r="114" spans="1:8" ht="18.75">
      <c r="A114" s="8"/>
      <c r="B114" s="8"/>
      <c r="C114" s="9"/>
      <c r="D114" s="5"/>
      <c r="E114" s="5"/>
      <c r="F114" s="5"/>
      <c r="G114" s="5"/>
      <c r="H114" s="2"/>
    </row>
    <row r="115" spans="1:8" ht="18.75">
      <c r="A115" s="8"/>
      <c r="B115" s="8"/>
      <c r="C115" s="9"/>
      <c r="D115" s="5"/>
      <c r="E115" s="5"/>
      <c r="F115" s="5"/>
      <c r="G115" s="5"/>
      <c r="H115" s="2"/>
    </row>
    <row r="116" spans="1:8">
      <c r="A116" s="3"/>
      <c r="B116" s="3"/>
      <c r="C116" s="2"/>
      <c r="H116" s="2"/>
    </row>
    <row r="117" spans="1:8">
      <c r="A117" s="3"/>
      <c r="B117" s="3"/>
      <c r="C117" s="2"/>
      <c r="H117" s="2"/>
    </row>
    <row r="118" spans="1:8">
      <c r="A118" s="3"/>
      <c r="B118" s="3"/>
      <c r="C118" s="2"/>
      <c r="H118" s="2"/>
    </row>
    <row r="119" spans="1:8">
      <c r="A119" s="3"/>
      <c r="B119" s="3"/>
      <c r="C119" s="2"/>
      <c r="H119" s="2"/>
    </row>
    <row r="120" spans="1:8">
      <c r="A120" s="3"/>
      <c r="B120" s="3"/>
      <c r="C120" s="2"/>
      <c r="H120" s="2"/>
    </row>
    <row r="121" spans="1:8">
      <c r="A121" s="3"/>
      <c r="B121" s="3"/>
      <c r="C121" s="2"/>
      <c r="H121" s="2"/>
    </row>
    <row r="122" spans="1:8">
      <c r="A122" s="3"/>
      <c r="B122" s="3"/>
      <c r="C122" s="2"/>
      <c r="H122" s="2"/>
    </row>
    <row r="123" spans="1:8">
      <c r="A123" s="3"/>
      <c r="B123" s="3"/>
      <c r="C123" s="2"/>
      <c r="H123" s="2"/>
    </row>
    <row r="124" spans="1:8">
      <c r="A124" s="3"/>
      <c r="B124" s="3"/>
      <c r="C124" s="2"/>
      <c r="H124" s="2"/>
    </row>
    <row r="125" spans="1:8">
      <c r="A125" s="3"/>
      <c r="B125" s="3"/>
      <c r="C125" s="2"/>
      <c r="H125" s="2"/>
    </row>
    <row r="126" spans="1:8">
      <c r="A126" s="3"/>
      <c r="B126" s="3"/>
      <c r="C126" s="2"/>
      <c r="H126" s="2"/>
    </row>
    <row r="127" spans="1:8">
      <c r="A127" s="3"/>
      <c r="B127" s="3"/>
      <c r="C127" s="2"/>
      <c r="H127" s="2"/>
    </row>
    <row r="128" spans="1:8">
      <c r="A128" s="3"/>
      <c r="B128" s="3"/>
      <c r="C128" s="2"/>
      <c r="H128" s="2"/>
    </row>
    <row r="129" spans="1:8">
      <c r="A129" s="3"/>
      <c r="B129" s="3"/>
      <c r="C129" s="2"/>
      <c r="H129" s="2"/>
    </row>
    <row r="130" spans="1:8">
      <c r="A130" s="3"/>
      <c r="B130" s="3"/>
      <c r="C130" s="2"/>
      <c r="H130" s="2"/>
    </row>
    <row r="131" spans="1:8">
      <c r="A131" s="3"/>
      <c r="B131" s="3"/>
      <c r="C131" s="2"/>
      <c r="H131" s="2"/>
    </row>
    <row r="132" spans="1:8">
      <c r="A132" s="3"/>
      <c r="B132" s="3"/>
      <c r="C132" s="2"/>
      <c r="H132" s="2"/>
    </row>
    <row r="133" spans="1:8">
      <c r="A133" s="3"/>
      <c r="B133" s="3"/>
      <c r="C133" s="2"/>
      <c r="H133" s="2"/>
    </row>
    <row r="134" spans="1:8">
      <c r="A134" s="3"/>
      <c r="B134" s="3"/>
      <c r="C134" s="2"/>
      <c r="H134" s="2"/>
    </row>
    <row r="135" spans="1:8">
      <c r="A135" s="3"/>
      <c r="B135" s="3"/>
      <c r="C135" s="2"/>
      <c r="H135" s="2"/>
    </row>
    <row r="136" spans="1:8">
      <c r="A136" s="3"/>
      <c r="B136" s="3"/>
      <c r="C136" s="2"/>
      <c r="H136" s="2"/>
    </row>
    <row r="137" spans="1:8">
      <c r="A137" s="3"/>
      <c r="B137" s="3"/>
      <c r="C137" s="2"/>
      <c r="H137" s="2"/>
    </row>
    <row r="138" spans="1:8">
      <c r="A138" s="3"/>
      <c r="B138" s="3"/>
      <c r="C138" s="2"/>
      <c r="H138" s="2"/>
    </row>
    <row r="139" spans="1:8">
      <c r="A139" s="3"/>
      <c r="B139" s="3"/>
      <c r="C139" s="2"/>
      <c r="H139" s="2"/>
    </row>
    <row r="140" spans="1:8">
      <c r="A140" s="3"/>
      <c r="B140" s="3"/>
      <c r="C140" s="2"/>
      <c r="H140" s="2"/>
    </row>
    <row r="141" spans="1:8">
      <c r="A141" s="3"/>
      <c r="B141" s="3"/>
      <c r="C141" s="2"/>
      <c r="H141" s="2"/>
    </row>
    <row r="142" spans="1:8">
      <c r="A142" s="3"/>
      <c r="B142" s="3"/>
      <c r="C142" s="2"/>
      <c r="H142" s="2"/>
    </row>
    <row r="143" spans="1:8">
      <c r="A143" s="3"/>
      <c r="B143" s="3"/>
      <c r="C143" s="2"/>
      <c r="H143" s="2"/>
    </row>
    <row r="144" spans="1:8">
      <c r="A144" s="3"/>
      <c r="B144" s="3"/>
      <c r="C144" s="2"/>
      <c r="H144" s="2"/>
    </row>
    <row r="145" spans="1:8">
      <c r="A145" s="3"/>
      <c r="B145" s="3"/>
      <c r="C145" s="2"/>
      <c r="H145" s="2"/>
    </row>
    <row r="146" spans="1:8">
      <c r="A146" s="3"/>
      <c r="B146" s="3"/>
      <c r="C146" s="2"/>
    </row>
    <row r="147" spans="1:8">
      <c r="A147" s="3"/>
      <c r="B147" s="3"/>
      <c r="C147" s="2"/>
    </row>
    <row r="148" spans="1:8">
      <c r="A148" s="3"/>
      <c r="B148" s="3"/>
      <c r="C148" s="2"/>
    </row>
    <row r="149" spans="1:8">
      <c r="A149" s="3"/>
      <c r="B149" s="3"/>
      <c r="C149" s="2"/>
    </row>
    <row r="150" spans="1:8">
      <c r="A150" s="3"/>
      <c r="B150" s="3"/>
      <c r="C150" s="2"/>
    </row>
    <row r="151" spans="1:8">
      <c r="A151" s="3"/>
      <c r="B151" s="3"/>
      <c r="C151" s="2"/>
    </row>
    <row r="152" spans="1:8">
      <c r="A152" s="3"/>
      <c r="B152" s="3"/>
      <c r="C152" s="2"/>
    </row>
    <row r="153" spans="1:8">
      <c r="A153" s="3"/>
      <c r="B153" s="3"/>
      <c r="C153" s="2"/>
    </row>
    <row r="154" spans="1:8">
      <c r="A154" s="3"/>
      <c r="B154" s="3"/>
      <c r="C154" s="2"/>
    </row>
    <row r="155" spans="1:8">
      <c r="A155" s="3"/>
      <c r="B155" s="3"/>
      <c r="C155" s="2"/>
    </row>
    <row r="156" spans="1:8">
      <c r="A156" s="3"/>
      <c r="B156" s="3"/>
      <c r="C156" s="2"/>
    </row>
    <row r="157" spans="1:8">
      <c r="A157" s="3"/>
      <c r="B157" s="3"/>
      <c r="C157" s="2"/>
    </row>
    <row r="158" spans="1:8">
      <c r="A158" s="3"/>
      <c r="B158" s="3"/>
      <c r="C158" s="2"/>
    </row>
    <row r="159" spans="1:8">
      <c r="A159" s="3"/>
      <c r="B159" s="3"/>
      <c r="C159" s="2"/>
    </row>
    <row r="160" spans="1:8">
      <c r="A160" s="3"/>
      <c r="B160" s="3"/>
      <c r="C160" s="2"/>
    </row>
    <row r="161" spans="1:3">
      <c r="A161" s="3"/>
      <c r="B161" s="3"/>
      <c r="C161" s="2"/>
    </row>
    <row r="162" spans="1:3">
      <c r="A162" s="3"/>
      <c r="B162" s="3"/>
      <c r="C162" s="2"/>
    </row>
    <row r="163" spans="1:3">
      <c r="A163" s="3"/>
      <c r="B163" s="3"/>
      <c r="C163" s="2"/>
    </row>
    <row r="164" spans="1:3">
      <c r="A164" s="3"/>
      <c r="B164" s="3"/>
      <c r="C164" s="2"/>
    </row>
    <row r="165" spans="1:3">
      <c r="A165" s="3"/>
      <c r="B165" s="3"/>
      <c r="C165" s="2"/>
    </row>
    <row r="166" spans="1:3">
      <c r="A166" s="3"/>
      <c r="B166" s="3"/>
      <c r="C166" s="2"/>
    </row>
    <row r="167" spans="1:3">
      <c r="A167" s="3"/>
      <c r="B167" s="3"/>
      <c r="C167" s="2"/>
    </row>
    <row r="168" spans="1:3">
      <c r="A168" s="3"/>
      <c r="B168" s="3"/>
      <c r="C168" s="2"/>
    </row>
    <row r="169" spans="1:3">
      <c r="A169" s="3"/>
      <c r="B169" s="3"/>
      <c r="C169" s="2"/>
    </row>
    <row r="170" spans="1:3">
      <c r="A170" s="3"/>
      <c r="B170" s="3"/>
      <c r="C170" s="2"/>
    </row>
    <row r="171" spans="1:3">
      <c r="A171" s="3"/>
      <c r="B171" s="3"/>
      <c r="C171" s="2"/>
    </row>
    <row r="172" spans="1:3">
      <c r="A172" s="3"/>
      <c r="B172" s="3"/>
      <c r="C172" s="2"/>
    </row>
    <row r="173" spans="1:3">
      <c r="A173" s="3"/>
      <c r="B173" s="3"/>
      <c r="C173" s="2"/>
    </row>
    <row r="174" spans="1:3">
      <c r="A174" s="3"/>
      <c r="B174" s="3"/>
      <c r="C174" s="2"/>
    </row>
    <row r="175" spans="1:3">
      <c r="A175" s="3"/>
      <c r="B175" s="3"/>
      <c r="C175" s="2"/>
    </row>
    <row r="176" spans="1:3">
      <c r="A176" s="3"/>
      <c r="B176" s="3"/>
      <c r="C176" s="2"/>
    </row>
    <row r="177" spans="1:3">
      <c r="A177" s="3"/>
      <c r="B177" s="3"/>
      <c r="C177" s="2"/>
    </row>
    <row r="178" spans="1:3">
      <c r="A178" s="3"/>
      <c r="B178" s="3"/>
      <c r="C178" s="2"/>
    </row>
    <row r="179" spans="1:3">
      <c r="A179" s="3"/>
      <c r="B179" s="3"/>
      <c r="C179" s="2"/>
    </row>
    <row r="180" spans="1:3">
      <c r="A180" s="3"/>
      <c r="B180" s="3"/>
    </row>
    <row r="181" spans="1:3">
      <c r="A181" s="3"/>
      <c r="B181" s="3"/>
    </row>
    <row r="182" spans="1:3">
      <c r="A182" s="3"/>
      <c r="B182" s="3"/>
    </row>
    <row r="183" spans="1:3">
      <c r="A183" s="3"/>
      <c r="B183" s="3"/>
    </row>
    <row r="184" spans="1:3">
      <c r="A184" s="3"/>
      <c r="B184" s="3"/>
    </row>
    <row r="185" spans="1:3">
      <c r="A185" s="3"/>
      <c r="B185" s="3"/>
    </row>
    <row r="186" spans="1:3">
      <c r="A186" s="3"/>
      <c r="B186" s="3"/>
    </row>
    <row r="187" spans="1:3">
      <c r="A187" s="3"/>
      <c r="B187" s="3"/>
    </row>
    <row r="188" spans="1:3">
      <c r="A188" s="3"/>
      <c r="B188" s="3"/>
    </row>
    <row r="189" spans="1:3">
      <c r="A189" s="3"/>
      <c r="B189" s="3"/>
    </row>
    <row r="190" spans="1:3">
      <c r="A190" s="3"/>
      <c r="B190" s="3"/>
    </row>
    <row r="191" spans="1:3">
      <c r="A191" s="3"/>
      <c r="B191" s="3"/>
    </row>
    <row r="192" spans="1:3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</sheetData>
  <mergeCells count="8">
    <mergeCell ref="A102:C102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6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3" manualBreakCount="3">
    <brk id="50" max="5" man="1"/>
    <brk id="79" max="5" man="1"/>
    <brk id="10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2017-08-11T08:01:44Z</cp:lastPrinted>
  <dcterms:created xsi:type="dcterms:W3CDTF">2005-04-08T06:14:05Z</dcterms:created>
  <dcterms:modified xsi:type="dcterms:W3CDTF">2017-08-15T10:29:44Z</dcterms:modified>
</cp:coreProperties>
</file>