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1340" windowHeight="561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додаток!$A$1:$F$120</definedName>
  </definedNames>
  <calcPr calcId="124519"/>
</workbook>
</file>

<file path=xl/calcChain.xml><?xml version="1.0" encoding="utf-8"?>
<calcChain xmlns="http://schemas.openxmlformats.org/spreadsheetml/2006/main">
  <c r="D98" i="4"/>
  <c r="D97"/>
  <c r="E19" l="1"/>
  <c r="E14"/>
  <c r="E49"/>
  <c r="E69"/>
  <c r="F69" s="1"/>
  <c r="E68"/>
  <c r="E67" s="1"/>
  <c r="D67"/>
  <c r="F67" s="1"/>
  <c r="F68" l="1"/>
  <c r="E82"/>
  <c r="E81"/>
  <c r="E88"/>
  <c r="F88" s="1"/>
  <c r="E87"/>
  <c r="F87" s="1"/>
  <c r="D10"/>
  <c r="D44"/>
  <c r="D43"/>
  <c r="F39"/>
  <c r="E38"/>
  <c r="D38"/>
  <c r="F38" s="1"/>
  <c r="E37"/>
  <c r="F37" s="1"/>
  <c r="F36" s="1"/>
  <c r="E36"/>
  <c r="F35"/>
  <c r="F34"/>
  <c r="E33"/>
  <c r="F33" s="1"/>
  <c r="F32"/>
  <c r="F30"/>
  <c r="E29"/>
  <c r="F29" s="1"/>
  <c r="F28"/>
  <c r="F25"/>
  <c r="F24"/>
  <c r="E23"/>
  <c r="D23"/>
  <c r="F23" s="1"/>
  <c r="E22"/>
  <c r="F22" s="1"/>
  <c r="F21"/>
  <c r="E20"/>
  <c r="D20"/>
  <c r="F20" s="1"/>
  <c r="F19"/>
  <c r="E18"/>
  <c r="F18" s="1"/>
  <c r="D18"/>
  <c r="F16"/>
  <c r="F15"/>
  <c r="F14"/>
  <c r="E13"/>
  <c r="F13" s="1"/>
  <c r="E12"/>
  <c r="F12" s="1"/>
  <c r="E17" l="1"/>
  <c r="E27"/>
  <c r="E31"/>
  <c r="F31" s="1"/>
  <c r="E26" l="1"/>
  <c r="F26" s="1"/>
  <c r="F27"/>
  <c r="F17"/>
  <c r="E11"/>
  <c r="F11" l="1"/>
  <c r="E10"/>
  <c r="E79"/>
  <c r="E103"/>
  <c r="E106"/>
  <c r="E99" l="1"/>
  <c r="E97" s="1"/>
  <c r="E100"/>
  <c r="E101"/>
  <c r="F100"/>
  <c r="E72"/>
  <c r="D71"/>
  <c r="E75"/>
  <c r="E71"/>
  <c r="E98"/>
  <c r="E95"/>
  <c r="E93" s="1"/>
  <c r="D92"/>
  <c r="E66"/>
  <c r="E65" s="1"/>
  <c r="E64" s="1"/>
  <c r="D66"/>
  <c r="D65"/>
  <c r="D64"/>
  <c r="E90"/>
  <c r="E89" s="1"/>
  <c r="F89" s="1"/>
  <c r="F86"/>
  <c r="E84"/>
  <c r="E83" s="1"/>
  <c r="D84"/>
  <c r="D83"/>
  <c r="D82"/>
  <c r="D81"/>
  <c r="E77"/>
  <c r="D77"/>
  <c r="D76"/>
  <c r="E52"/>
  <c r="F63"/>
  <c r="F62"/>
  <c r="F60"/>
  <c r="F59"/>
  <c r="F58"/>
  <c r="F55"/>
  <c r="D54"/>
  <c r="E53"/>
  <c r="E51" s="1"/>
  <c r="D53"/>
  <c r="F52"/>
  <c r="D51"/>
  <c r="D118"/>
  <c r="D115"/>
  <c r="D79"/>
  <c r="D78"/>
  <c r="D49"/>
  <c r="D48"/>
  <c r="E45"/>
  <c r="E47"/>
  <c r="E46" s="1"/>
  <c r="E111"/>
  <c r="E109" s="1"/>
  <c r="F109" s="1"/>
  <c r="D110"/>
  <c r="F111"/>
  <c r="F66" l="1"/>
  <c r="F64"/>
  <c r="F65"/>
  <c r="F83"/>
  <c r="E110"/>
  <c r="E44"/>
  <c r="E43" s="1"/>
  <c r="F53"/>
  <c r="F110" l="1"/>
  <c r="E108"/>
  <c r="E42"/>
  <c r="F47" l="1"/>
  <c r="F82" l="1"/>
  <c r="F90"/>
  <c r="F61"/>
  <c r="E76"/>
  <c r="F76" l="1"/>
  <c r="F77"/>
  <c r="F42" l="1"/>
  <c r="E41" l="1"/>
  <c r="F41" l="1"/>
  <c r="E40"/>
  <c r="E48" l="1"/>
  <c r="F40"/>
  <c r="F106"/>
  <c r="D102"/>
  <c r="E104" l="1"/>
  <c r="F104" s="1"/>
  <c r="E105"/>
  <c r="F105" s="1"/>
  <c r="F101"/>
  <c r="F98"/>
  <c r="D96"/>
  <c r="E102" l="1"/>
  <c r="F97"/>
  <c r="F96" s="1"/>
  <c r="E96"/>
  <c r="F99"/>
  <c r="D73"/>
  <c r="D108"/>
  <c r="D107" s="1"/>
  <c r="F103" l="1"/>
  <c r="F102" s="1"/>
  <c r="F43"/>
  <c r="F72"/>
  <c r="E74"/>
  <c r="E73" s="1"/>
  <c r="F73" s="1"/>
  <c r="F75"/>
  <c r="E85"/>
  <c r="E80" s="1"/>
  <c r="E78" s="1"/>
  <c r="D85"/>
  <c r="F74" l="1"/>
  <c r="F84" l="1"/>
  <c r="F44" l="1"/>
  <c r="F46"/>
  <c r="F45"/>
  <c r="F85" l="1"/>
  <c r="F10"/>
  <c r="F48"/>
  <c r="F95" l="1"/>
  <c r="D91"/>
  <c r="F93" l="1"/>
  <c r="E94"/>
  <c r="E92" s="1"/>
  <c r="D70"/>
  <c r="D114"/>
  <c r="D50"/>
  <c r="F56"/>
  <c r="F57"/>
  <c r="F94" l="1"/>
  <c r="F92"/>
  <c r="F91" s="1"/>
  <c r="E118"/>
  <c r="E91" l="1"/>
  <c r="D80"/>
  <c r="F81" l="1"/>
  <c r="F80" l="1"/>
  <c r="D113" l="1"/>
  <c r="D116"/>
  <c r="F117"/>
  <c r="F54"/>
  <c r="F114"/>
  <c r="F118"/>
  <c r="E116"/>
  <c r="F116" l="1"/>
  <c r="D112"/>
  <c r="E115" l="1"/>
  <c r="F71"/>
  <c r="E70"/>
  <c r="F79"/>
  <c r="F70" l="1"/>
  <c r="F115"/>
  <c r="E113"/>
  <c r="E50"/>
  <c r="F51"/>
  <c r="F113" l="1"/>
  <c r="F49"/>
  <c r="F50"/>
  <c r="E107" l="1"/>
  <c r="F108"/>
  <c r="F107" l="1"/>
  <c r="F78"/>
  <c r="E112"/>
  <c r="F112" l="1"/>
</calcChain>
</file>

<file path=xl/sharedStrings.xml><?xml version="1.0" encoding="utf-8"?>
<sst xmlns="http://schemas.openxmlformats.org/spreadsheetml/2006/main" count="191" uniqueCount="141">
  <si>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</si>
  <si>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</si>
  <si>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</si>
  <si>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</si>
  <si>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</si>
  <si>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</si>
  <si>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</si>
  <si>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Управління благоустрою та житлової політики виконкому Криворізької міської ради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</si>
  <si>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</si>
  <si>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</si>
  <si>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</si>
  <si>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</si>
  <si>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Управління капітального будівництва виконкому Криворізької міської ради</t>
  </si>
  <si>
    <t xml:space="preserve">Проект унесення змін до показників міського бюджету на 2017 рік </t>
  </si>
  <si>
    <t>Уточнені показники на 2017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</si>
  <si>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01.01.2017</t>
  </si>
  <si>
    <t xml:space="preserve"> - дефіцит за рахунок розподілу залишків коштів, що склалися на рахунках спеціального фонду міського бюджету станом на 01.01.2017</t>
  </si>
  <si>
    <t>Управління освіти і науки виконкому Криворізької міської ради</t>
  </si>
  <si>
    <t>1000000</t>
  </si>
  <si>
    <t>1010000</t>
  </si>
  <si>
    <t>Код  програмної класифікації видатків та кредитування місцевого бюджету</t>
  </si>
  <si>
    <t>Дошкільна освіта</t>
  </si>
  <si>
    <t>Надання загальної середньої освіти загальноосвітніми навчальними закладами (в т.ч. школою – дитячим садком, інтернатом при школі), спеціалізованими школами, ліцеями, гімназіями, колегіумами</t>
  </si>
  <si>
    <t>1011010</t>
  </si>
  <si>
    <t>1011020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</si>
  <si>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</si>
  <si>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</si>
  <si>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</si>
  <si>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 xml:space="preserve">Керуюча справами виконкому </t>
  </si>
  <si>
    <t>О.Шовгеля</t>
  </si>
  <si>
    <t xml:space="preserve">             Додаток </t>
  </si>
  <si>
    <t>Управління культури виконкому Криворізької міської ради</t>
  </si>
  <si>
    <t>Доходи загального фонду разом: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</si>
  <si>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</si>
  <si>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</si>
  <si>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 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</si>
  <si>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</si>
  <si>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2400000</t>
  </si>
  <si>
    <t>Інші видатки</t>
  </si>
  <si>
    <t>Доходи загального та спеціального фондів разом:</t>
  </si>
  <si>
    <t>з них оплата праці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</si>
  <si>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</si>
  <si>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1011040</t>
  </si>
  <si>
    <t xml:space="preserve">Здійснення  централізованого господарського обслуговування </t>
  </si>
  <si>
    <t>1011200</t>
  </si>
  <si>
    <t>1200</t>
  </si>
  <si>
    <t>1210</t>
  </si>
  <si>
    <t>1011210</t>
  </si>
  <si>
    <t xml:space="preserve">Утримання інших закладів освіти </t>
  </si>
  <si>
    <t>1040</t>
  </si>
  <si>
    <t>Управління з питань надзвичайних ситуацій та цивільного захисту населення виконавчого комітету Криворізької міської ради</t>
  </si>
  <si>
    <t>4018600</t>
  </si>
  <si>
    <t>8600</t>
  </si>
  <si>
    <t>6700000</t>
  </si>
  <si>
    <t>6710000</t>
  </si>
  <si>
    <t>4700000</t>
  </si>
  <si>
    <t>4710000</t>
  </si>
  <si>
    <t>4718600</t>
  </si>
  <si>
    <t xml:space="preserve">Надходження від продажу основного капіталу 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</si>
  <si>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</si>
  <si>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4000000</t>
  </si>
  <si>
    <t>4010000</t>
  </si>
  <si>
    <t>4716310</t>
  </si>
  <si>
    <t>6310</t>
  </si>
  <si>
    <t>Реалізація заходів щодо інвестиційного розвитку території</t>
  </si>
  <si>
    <t>Внутрішні податки на товари та послуги</t>
  </si>
  <si>
    <t>Акцизний податок з вироблених в Україні підакцизних товарів (продукції) </t>
  </si>
  <si>
    <t>Пальне</t>
  </si>
  <si>
    <t>Місцеві податки</t>
  </si>
  <si>
    <t>Єдиний податок</t>
  </si>
  <si>
    <t>Єдиний податок з юридичних осіб</t>
  </si>
  <si>
    <t>Єдиний податок з фізичних осіб</t>
  </si>
  <si>
    <t>20000000</t>
  </si>
  <si>
    <t>Неподаткові надходження</t>
  </si>
  <si>
    <t>21000000</t>
  </si>
  <si>
    <t>21050000 </t>
  </si>
  <si>
    <t>Плата за розміщення тимчасово вільних коштів місцевих бюджетів </t>
  </si>
  <si>
    <t>Фінансове управління виконкому Криворізької міської ради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</si>
  <si>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</si>
  <si>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1400000</t>
  </si>
  <si>
    <t>1410000</t>
  </si>
  <si>
    <t>Управління охорони  здоров'я виконкому Криворізької міської ради</t>
  </si>
  <si>
    <t>8800</t>
  </si>
  <si>
    <t>6718800</t>
  </si>
  <si>
    <t xml:space="preserve">Інші субвенції, у тому числі субвенція з міського бюджету обласному бюджету на створення й використання матеріальних резервів для запобігання та ліквідації надзвичайних ситуацій техногенного і природного характеру та їх наслідків     </t>
  </si>
  <si>
    <t>Офіційні трансферти (розшифровуються за видами трансфертів та бюджетів)</t>
  </si>
  <si>
    <t>40000000</t>
  </si>
  <si>
    <t xml:space="preserve">Від органів державного управління </t>
  </si>
  <si>
    <t>41000000</t>
  </si>
  <si>
    <t>Інші субвенції, у тому числі:</t>
  </si>
  <si>
    <t xml:space="preserve"> - на проведення досліджень та надання медичної допомоги мешканцям селищної ради</t>
  </si>
  <si>
    <t xml:space="preserve">Субвенція з державного бюджету місцевим бюджетам на здійснення заходів щодо соціально-економічного розвитку окремих територій </t>
  </si>
  <si>
    <t>1010</t>
  </si>
  <si>
    <t>1011170</t>
  </si>
  <si>
    <t>1170</t>
  </si>
  <si>
    <t xml:space="preserve">Методичне забезпечення діяльності навчальних закладів та інші заходи в галузі освіти </t>
  </si>
  <si>
    <t xml:space="preserve">комунальні послуги та енергоносії </t>
  </si>
  <si>
    <t>7618600</t>
  </si>
  <si>
    <t>2010</t>
  </si>
  <si>
    <t>1412010</t>
  </si>
  <si>
    <t xml:space="preserve">Багатопрофільна стаціонарна медична допомога населенню </t>
  </si>
  <si>
    <t>2414090</t>
  </si>
  <si>
    <t>4090</t>
  </si>
  <si>
    <t>Палаци і будинки культури, клуби та інші заклади клубного типу</t>
  </si>
  <si>
    <t>4016021</t>
  </si>
  <si>
    <t>4016020</t>
  </si>
  <si>
    <t>6020</t>
  </si>
  <si>
    <t>Капітальний ремонт об’єктів житлового господарства</t>
  </si>
  <si>
    <t xml:space="preserve">Капітальний ремонт житлового фонду </t>
  </si>
  <si>
    <t>6021</t>
  </si>
  <si>
    <t>Показники бюджету на 2017 рік з урахуванням рішення виконкому Криворізької міської ради від 10.05.2017 №217 «Про погодження проекту внесення змін до показників міського бюджету на 2017 рік»</t>
  </si>
  <si>
    <t>Податок на доходи фізичних осіб, що сплачується податковими агентами, із доходів платника податку інших ніж  заробітна плата</t>
  </si>
  <si>
    <t>Податок на доходи фізичних осіб, що сплачується фізичними особами за результатами річного декларування</t>
  </si>
  <si>
    <r>
      <t>14030000</t>
    </r>
    <r>
      <rPr>
        <sz val="14"/>
        <rFont val="Times New Roman"/>
        <family val="1"/>
        <charset val="204"/>
      </rPr>
      <t> </t>
    </r>
  </si>
  <si>
    <t>Акцизний податок з ввезених на митну територію України підакцизних товарів (продукції)</t>
  </si>
  <si>
    <t xml:space="preserve">21080000 
</t>
  </si>
  <si>
    <t xml:space="preserve">
Інші надходження  
</t>
  </si>
  <si>
    <t xml:space="preserve">21081500
</t>
  </si>
  <si>
    <t xml:space="preserve">22000000 
</t>
  </si>
  <si>
    <t xml:space="preserve">Адміністративні збори та платежі, доходи від некомерційної господарської діяльності 
</t>
  </si>
  <si>
    <t xml:space="preserve">22012500
</t>
  </si>
  <si>
    <t xml:space="preserve">Плата за надання інших адміністративних послуг
</t>
  </si>
  <si>
    <t xml:space="preserve">Державне мито </t>
  </si>
  <si>
    <t>22090100 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</si>
  <si>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 </t>
  </si>
  <si>
    <t>22090400</t>
  </si>
  <si>
    <t>Державне мито, пов'язане з видачею та оформленням закордонних паспортів(посвідок) та паспортів громадян України </t>
  </si>
  <si>
    <t>30000000 </t>
  </si>
  <si>
    <t xml:space="preserve">Доходи від операцій з капіталом  
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</si>
  <si>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 </t>
  </si>
  <si>
    <t>1011090</t>
  </si>
  <si>
    <t>1090</t>
  </si>
  <si>
    <t>Надання позашкільної освіти позашкільними закладами освіти, заходи із позашкільної роботи з дітьми</t>
  </si>
  <si>
    <t>Доходи від власності та підприємницької діяльності</t>
  </si>
  <si>
    <t>1500000</t>
  </si>
  <si>
    <t>1510000</t>
  </si>
  <si>
    <t>Управління праці та соціального захисту населення виконкому Криворізької міської ради</t>
  </si>
  <si>
    <t>Інші видатки на соціальний захист населення</t>
  </si>
  <si>
    <t>1513400</t>
  </si>
  <si>
    <t>3400</t>
  </si>
  <si>
    <t xml:space="preserve">            14.06.2017 №260</t>
  </si>
</sst>
</file>

<file path=xl/styles.xml><?xml version="1.0" encoding="utf-8"?>
<styleSheet xmlns="http://schemas.openxmlformats.org/spreadsheetml/2006/main">
  <numFmts count="1">
    <numFmt numFmtId="164" formatCode="0.000"/>
  </numFmts>
  <fonts count="26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" fontId="23" fillId="0" borderId="0" xfId="0" applyNumberFormat="1" applyFont="1"/>
    <xf numFmtId="4" fontId="3" fillId="0" borderId="0" xfId="0" applyNumberFormat="1" applyFont="1" applyFill="1" applyBorder="1" applyAlignment="1">
      <alignment horizontal="center" vertical="center"/>
    </xf>
    <xf numFmtId="4" fontId="0" fillId="0" borderId="0" xfId="0" applyNumberFormat="1"/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/>
    </xf>
    <xf numFmtId="0" fontId="24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center" wrapText="1"/>
    </xf>
    <xf numFmtId="4" fontId="0" fillId="0" borderId="0" xfId="0" applyNumberFormat="1" applyFill="1"/>
    <xf numFmtId="4" fontId="23" fillId="0" borderId="0" xfId="0" applyNumberFormat="1" applyFont="1" applyFill="1"/>
    <xf numFmtId="0" fontId="4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top" wrapText="1"/>
    </xf>
    <xf numFmtId="49" fontId="3" fillId="0" borderId="10" xfId="0" applyNumberFormat="1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zoomScale="85" zoomScaleNormal="85" zoomScaleSheetLayoutView="89" workbookViewId="0">
      <selection activeCell="C6" sqref="C6"/>
    </sheetView>
  </sheetViews>
  <sheetFormatPr defaultRowHeight="12.75"/>
  <cols>
    <col min="1" max="1" width="15.7109375" customWidth="1"/>
    <col min="2" max="2" width="14.140625" customWidth="1"/>
    <col min="3" max="3" width="44.85546875" customWidth="1"/>
    <col min="4" max="4" width="21.7109375" customWidth="1"/>
    <col min="5" max="5" width="18.5703125" customWidth="1"/>
    <col min="6" max="6" width="21.42578125" customWidth="1"/>
    <col min="7" max="7" width="16.8554687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27" customHeight="1">
      <c r="A1" s="5"/>
      <c r="B1" s="5"/>
      <c r="C1" s="5"/>
      <c r="D1" s="53" t="s">
        <v>30</v>
      </c>
      <c r="E1" s="52"/>
      <c r="F1" s="33"/>
      <c r="G1" s="20"/>
    </row>
    <row r="2" spans="1:8" ht="24" customHeight="1">
      <c r="A2" s="5"/>
      <c r="B2" s="5"/>
      <c r="C2" s="5"/>
      <c r="D2" s="53" t="s">
        <v>25</v>
      </c>
      <c r="E2" s="35"/>
      <c r="F2" s="34"/>
      <c r="G2" s="21"/>
    </row>
    <row r="3" spans="1:8" ht="18.75" customHeight="1">
      <c r="A3" s="5"/>
      <c r="B3" s="5"/>
      <c r="C3" s="5"/>
      <c r="D3" s="20" t="s">
        <v>140</v>
      </c>
      <c r="E3" s="20"/>
      <c r="F3" s="21"/>
      <c r="G3" s="21"/>
    </row>
    <row r="4" spans="1:8" ht="26.25" customHeight="1">
      <c r="A4" s="121" t="s">
        <v>13</v>
      </c>
      <c r="B4" s="121"/>
      <c r="C4" s="122"/>
      <c r="D4" s="122"/>
      <c r="E4" s="122"/>
      <c r="F4" s="122"/>
      <c r="G4" s="17"/>
      <c r="H4" s="1"/>
    </row>
    <row r="5" spans="1:8" ht="12" customHeight="1">
      <c r="A5" s="16"/>
      <c r="B5" s="16"/>
      <c r="C5" s="17"/>
      <c r="D5" s="17"/>
      <c r="E5" s="17"/>
      <c r="F5" s="17"/>
      <c r="G5" s="17"/>
      <c r="H5" s="1"/>
    </row>
    <row r="6" spans="1:8" ht="15" customHeight="1" thickBot="1">
      <c r="A6" s="5"/>
      <c r="B6" s="5"/>
      <c r="C6" s="5"/>
      <c r="D6" s="6"/>
      <c r="E6" s="6"/>
      <c r="F6" s="4" t="s">
        <v>0</v>
      </c>
      <c r="G6" s="4"/>
    </row>
    <row r="7" spans="1:8" ht="113.25" customHeight="1">
      <c r="A7" s="125" t="s">
        <v>20</v>
      </c>
      <c r="B7" s="125" t="s">
        <v>27</v>
      </c>
      <c r="C7" s="123" t="s">
        <v>1</v>
      </c>
      <c r="D7" s="123" t="s">
        <v>110</v>
      </c>
      <c r="E7" s="123" t="s">
        <v>3</v>
      </c>
      <c r="F7" s="123" t="s">
        <v>14</v>
      </c>
      <c r="G7" s="31"/>
    </row>
    <row r="8" spans="1:8" ht="136.5" customHeight="1" thickBot="1">
      <c r="A8" s="126" t="s">
        <v>2</v>
      </c>
      <c r="B8" s="126"/>
      <c r="C8" s="124"/>
      <c r="D8" s="124"/>
      <c r="E8" s="124"/>
      <c r="F8" s="124"/>
      <c r="G8" s="31"/>
    </row>
    <row r="9" spans="1:8" ht="18.75" customHeight="1" thickBot="1">
      <c r="A9" s="18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31"/>
    </row>
    <row r="10" spans="1:8" ht="27" customHeight="1" thickBot="1">
      <c r="A10" s="11"/>
      <c r="B10" s="79"/>
      <c r="C10" s="80" t="s">
        <v>32</v>
      </c>
      <c r="D10" s="42">
        <f>5529882052+10971721.95-2250000</f>
        <v>5538603773.9499998</v>
      </c>
      <c r="E10" s="50">
        <f>E11+E26+E36+E43</f>
        <v>33289200</v>
      </c>
      <c r="F10" s="42">
        <f t="shared" ref="F10:F42" si="0">D10+E10</f>
        <v>5571892973.9499998</v>
      </c>
      <c r="G10" s="88"/>
    </row>
    <row r="11" spans="1:8" ht="25.5" customHeight="1">
      <c r="A11" s="101"/>
      <c r="B11" s="101">
        <v>10000000</v>
      </c>
      <c r="C11" s="105" t="s">
        <v>33</v>
      </c>
      <c r="D11" s="112">
        <v>2887397603</v>
      </c>
      <c r="E11" s="112">
        <f>+E12+E17+E22</f>
        <v>20058430</v>
      </c>
      <c r="F11" s="112">
        <f t="shared" si="0"/>
        <v>2907456033</v>
      </c>
      <c r="G11" s="31"/>
    </row>
    <row r="12" spans="1:8" ht="54" customHeight="1">
      <c r="A12" s="66"/>
      <c r="B12" s="66">
        <v>11000000</v>
      </c>
      <c r="C12" s="91" t="s">
        <v>34</v>
      </c>
      <c r="D12" s="46">
        <v>1713197503</v>
      </c>
      <c r="E12" s="46">
        <f>+E13</f>
        <v>9550000</v>
      </c>
      <c r="F12" s="46">
        <f>D12+E12</f>
        <v>1722747503</v>
      </c>
      <c r="G12" s="31"/>
    </row>
    <row r="13" spans="1:8" ht="33.75" customHeight="1">
      <c r="A13" s="84"/>
      <c r="B13" s="84">
        <v>11010000</v>
      </c>
      <c r="C13" s="92" t="s">
        <v>35</v>
      </c>
      <c r="D13" s="68">
        <v>1698797503</v>
      </c>
      <c r="E13" s="68">
        <f>E14+E15+E16</f>
        <v>9550000</v>
      </c>
      <c r="F13" s="68">
        <f>D13+E13</f>
        <v>1708347503</v>
      </c>
      <c r="G13" s="31"/>
    </row>
    <row r="14" spans="1:8" ht="75.75" customHeight="1">
      <c r="A14" s="84"/>
      <c r="B14" s="84">
        <v>11010100</v>
      </c>
      <c r="C14" s="92" t="s">
        <v>36</v>
      </c>
      <c r="D14" s="68">
        <v>1606337503</v>
      </c>
      <c r="E14" s="68">
        <f>6750000</f>
        <v>6750000</v>
      </c>
      <c r="F14" s="68">
        <f t="shared" si="0"/>
        <v>1613087503</v>
      </c>
      <c r="G14" s="31"/>
    </row>
    <row r="15" spans="1:8" ht="77.25" customHeight="1">
      <c r="A15" s="84"/>
      <c r="B15" s="84">
        <v>11010400</v>
      </c>
      <c r="C15" s="92" t="s">
        <v>111</v>
      </c>
      <c r="D15" s="68">
        <v>17400000</v>
      </c>
      <c r="E15" s="68">
        <v>1700000</v>
      </c>
      <c r="F15" s="68">
        <f t="shared" si="0"/>
        <v>19100000</v>
      </c>
      <c r="G15" s="31"/>
    </row>
    <row r="16" spans="1:8" ht="58.5" customHeight="1">
      <c r="A16" s="84"/>
      <c r="B16" s="84">
        <v>11010500</v>
      </c>
      <c r="C16" s="92" t="s">
        <v>112</v>
      </c>
      <c r="D16" s="68">
        <v>16400000</v>
      </c>
      <c r="E16" s="68">
        <v>1100000</v>
      </c>
      <c r="F16" s="68">
        <f t="shared" si="0"/>
        <v>17500000</v>
      </c>
      <c r="G16" s="31"/>
    </row>
    <row r="17" spans="1:7" ht="41.25" customHeight="1">
      <c r="A17" s="84"/>
      <c r="B17" s="66">
        <v>14000000</v>
      </c>
      <c r="C17" s="91" t="s">
        <v>65</v>
      </c>
      <c r="D17" s="46">
        <v>223208600</v>
      </c>
      <c r="E17" s="46">
        <f>+E20+E18</f>
        <v>5478430</v>
      </c>
      <c r="F17" s="46">
        <f t="shared" si="0"/>
        <v>228687030</v>
      </c>
      <c r="G17" s="31"/>
    </row>
    <row r="18" spans="1:7" ht="56.25" customHeight="1">
      <c r="A18" s="84"/>
      <c r="B18" s="84">
        <v>14020000</v>
      </c>
      <c r="C18" s="92" t="s">
        <v>66</v>
      </c>
      <c r="D18" s="46">
        <f>D19</f>
        <v>17000000</v>
      </c>
      <c r="E18" s="46">
        <f>E19</f>
        <v>3508430</v>
      </c>
      <c r="F18" s="46">
        <f>E18+D18</f>
        <v>20508430</v>
      </c>
      <c r="G18" s="31"/>
    </row>
    <row r="19" spans="1:7" ht="20.25" customHeight="1">
      <c r="A19" s="84"/>
      <c r="B19" s="84">
        <v>14021900</v>
      </c>
      <c r="C19" s="92" t="s">
        <v>67</v>
      </c>
      <c r="D19" s="46">
        <v>17000000</v>
      </c>
      <c r="E19" s="46">
        <f>3350000-416570-180000+500000+70000+185000</f>
        <v>3508430</v>
      </c>
      <c r="F19" s="46">
        <f>E19+D19</f>
        <v>20508430</v>
      </c>
      <c r="G19" s="31"/>
    </row>
    <row r="20" spans="1:7" ht="59.25" customHeight="1">
      <c r="A20" s="84"/>
      <c r="B20" s="84" t="s">
        <v>113</v>
      </c>
      <c r="C20" s="92" t="s">
        <v>114</v>
      </c>
      <c r="D20" s="68">
        <f>+D21</f>
        <v>76908600</v>
      </c>
      <c r="E20" s="68">
        <f>+E21</f>
        <v>1970000</v>
      </c>
      <c r="F20" s="68">
        <f t="shared" si="0"/>
        <v>78878600</v>
      </c>
      <c r="G20" s="31"/>
    </row>
    <row r="21" spans="1:7" ht="27" customHeight="1">
      <c r="A21" s="84"/>
      <c r="B21" s="84">
        <v>14031900</v>
      </c>
      <c r="C21" s="92" t="s">
        <v>67</v>
      </c>
      <c r="D21" s="68">
        <v>76908600</v>
      </c>
      <c r="E21" s="68">
        <v>1970000</v>
      </c>
      <c r="F21" s="68">
        <f t="shared" si="0"/>
        <v>78878600</v>
      </c>
      <c r="G21" s="31"/>
    </row>
    <row r="22" spans="1:7" ht="25.5" customHeight="1">
      <c r="A22" s="84"/>
      <c r="B22" s="66">
        <v>18000000</v>
      </c>
      <c r="C22" s="91" t="s">
        <v>68</v>
      </c>
      <c r="D22" s="46">
        <v>946492500</v>
      </c>
      <c r="E22" s="46">
        <f>+E23</f>
        <v>5030000</v>
      </c>
      <c r="F22" s="46">
        <f>+D22+E22</f>
        <v>951522500</v>
      </c>
      <c r="G22" s="31"/>
    </row>
    <row r="23" spans="1:7" ht="31.5" customHeight="1">
      <c r="A23" s="84"/>
      <c r="B23" s="84">
        <v>18050000</v>
      </c>
      <c r="C23" s="92" t="s">
        <v>69</v>
      </c>
      <c r="D23" s="68">
        <f>+D24+D25</f>
        <v>35890600</v>
      </c>
      <c r="E23" s="68">
        <f>+E25+E24</f>
        <v>5030000</v>
      </c>
      <c r="F23" s="68">
        <f>+E23+D23</f>
        <v>40920600</v>
      </c>
      <c r="G23" s="31"/>
    </row>
    <row r="24" spans="1:7" ht="29.25" customHeight="1">
      <c r="A24" s="84"/>
      <c r="B24" s="84">
        <v>18050300</v>
      </c>
      <c r="C24" s="92" t="s">
        <v>70</v>
      </c>
      <c r="D24" s="68">
        <v>9410100</v>
      </c>
      <c r="E24" s="68">
        <v>670000</v>
      </c>
      <c r="F24" s="68">
        <f>D24+E24</f>
        <v>10080100</v>
      </c>
      <c r="G24" s="31"/>
    </row>
    <row r="25" spans="1:7" ht="31.5" customHeight="1">
      <c r="A25" s="83"/>
      <c r="B25" s="84">
        <v>18050400</v>
      </c>
      <c r="C25" s="92" t="s">
        <v>71</v>
      </c>
      <c r="D25" s="68">
        <v>26480500</v>
      </c>
      <c r="E25" s="68">
        <v>4360000</v>
      </c>
      <c r="F25" s="68">
        <f>+D25+E25</f>
        <v>30840500</v>
      </c>
      <c r="G25" s="31"/>
    </row>
    <row r="26" spans="1:7" ht="26.25" customHeight="1">
      <c r="A26" s="83"/>
      <c r="B26" s="83" t="s">
        <v>72</v>
      </c>
      <c r="C26" s="106" t="s">
        <v>73</v>
      </c>
      <c r="D26" s="113">
        <v>54718099</v>
      </c>
      <c r="E26" s="113">
        <f>+E27+E31</f>
        <v>3218570</v>
      </c>
      <c r="F26" s="113">
        <f>+E26+D26</f>
        <v>57936669</v>
      </c>
      <c r="G26" s="31"/>
    </row>
    <row r="27" spans="1:7" ht="37.5" customHeight="1">
      <c r="A27" s="83"/>
      <c r="B27" s="84" t="s">
        <v>74</v>
      </c>
      <c r="C27" s="107" t="s">
        <v>133</v>
      </c>
      <c r="D27" s="68">
        <v>14768000</v>
      </c>
      <c r="E27" s="68">
        <f>+E28+E29</f>
        <v>2567570</v>
      </c>
      <c r="F27" s="68">
        <f>D27+E27</f>
        <v>17335570</v>
      </c>
      <c r="G27" s="31"/>
    </row>
    <row r="28" spans="1:7" ht="37.5" customHeight="1">
      <c r="A28" s="83"/>
      <c r="B28" s="84" t="s">
        <v>75</v>
      </c>
      <c r="C28" s="107" t="s">
        <v>76</v>
      </c>
      <c r="D28" s="68">
        <v>13900000</v>
      </c>
      <c r="E28" s="68">
        <v>2530000</v>
      </c>
      <c r="F28" s="68">
        <f>D28+E28</f>
        <v>16430000</v>
      </c>
      <c r="G28" s="31"/>
    </row>
    <row r="29" spans="1:7" ht="25.5" customHeight="1">
      <c r="A29" s="83"/>
      <c r="B29" s="103" t="s">
        <v>115</v>
      </c>
      <c r="C29" s="108" t="s">
        <v>116</v>
      </c>
      <c r="D29" s="113">
        <v>347000</v>
      </c>
      <c r="E29" s="113">
        <f>+E30</f>
        <v>37570</v>
      </c>
      <c r="F29" s="113">
        <f t="shared" ref="F29:F32" si="1">+E29+D29</f>
        <v>384570</v>
      </c>
      <c r="G29" s="31"/>
    </row>
    <row r="30" spans="1:7" ht="94.5" customHeight="1">
      <c r="A30" s="83"/>
      <c r="B30" s="84" t="s">
        <v>117</v>
      </c>
      <c r="C30" s="107" t="s">
        <v>78</v>
      </c>
      <c r="D30" s="68">
        <v>112000</v>
      </c>
      <c r="E30" s="68">
        <v>37570</v>
      </c>
      <c r="F30" s="68">
        <f t="shared" si="1"/>
        <v>149570</v>
      </c>
      <c r="G30" s="31"/>
    </row>
    <row r="31" spans="1:7" ht="62.25" customHeight="1">
      <c r="A31" s="83"/>
      <c r="B31" s="83" t="s">
        <v>118</v>
      </c>
      <c r="C31" s="109" t="s">
        <v>119</v>
      </c>
      <c r="D31" s="113">
        <v>37735000</v>
      </c>
      <c r="E31" s="113">
        <f>E32+E33</f>
        <v>651000</v>
      </c>
      <c r="F31" s="113">
        <f t="shared" si="1"/>
        <v>38386000</v>
      </c>
      <c r="G31" s="31"/>
    </row>
    <row r="32" spans="1:7" ht="46.5" customHeight="1">
      <c r="A32" s="83"/>
      <c r="B32" s="84" t="s">
        <v>120</v>
      </c>
      <c r="C32" s="110" t="s">
        <v>121</v>
      </c>
      <c r="D32" s="68">
        <v>13045000</v>
      </c>
      <c r="E32" s="68">
        <v>475000</v>
      </c>
      <c r="F32" s="68">
        <f t="shared" si="1"/>
        <v>13520000</v>
      </c>
      <c r="G32" s="31"/>
    </row>
    <row r="33" spans="1:7" ht="28.5" customHeight="1">
      <c r="A33" s="83"/>
      <c r="B33" s="84">
        <v>22090000</v>
      </c>
      <c r="C33" s="107" t="s">
        <v>122</v>
      </c>
      <c r="D33" s="68">
        <v>1000000</v>
      </c>
      <c r="E33" s="68">
        <f>E34+E35</f>
        <v>176000</v>
      </c>
      <c r="F33" s="68">
        <f>D33+E33</f>
        <v>1176000</v>
      </c>
      <c r="G33" s="31"/>
    </row>
    <row r="34" spans="1:7" ht="96.75" customHeight="1">
      <c r="A34" s="83"/>
      <c r="B34" s="84" t="s">
        <v>123</v>
      </c>
      <c r="C34" s="107" t="s">
        <v>124</v>
      </c>
      <c r="D34" s="68">
        <v>996000</v>
      </c>
      <c r="E34" s="68">
        <v>99000</v>
      </c>
      <c r="F34" s="68">
        <f t="shared" ref="F34:F35" si="2">D34+E34</f>
        <v>1095000</v>
      </c>
      <c r="G34" s="31"/>
    </row>
    <row r="35" spans="1:7" ht="75.75" customHeight="1">
      <c r="A35" s="83"/>
      <c r="B35" s="84" t="s">
        <v>125</v>
      </c>
      <c r="C35" s="107" t="s">
        <v>126</v>
      </c>
      <c r="D35" s="68">
        <v>0</v>
      </c>
      <c r="E35" s="68">
        <v>77000</v>
      </c>
      <c r="F35" s="68">
        <f t="shared" si="2"/>
        <v>77000</v>
      </c>
      <c r="G35" s="31"/>
    </row>
    <row r="36" spans="1:7" ht="39" customHeight="1">
      <c r="A36" s="83"/>
      <c r="B36" s="83" t="s">
        <v>127</v>
      </c>
      <c r="C36" s="109" t="s">
        <v>128</v>
      </c>
      <c r="D36" s="113">
        <v>77302</v>
      </c>
      <c r="E36" s="113">
        <f>+E37</f>
        <v>12200</v>
      </c>
      <c r="F36" s="113">
        <f>+F37</f>
        <v>89502</v>
      </c>
      <c r="G36" s="31"/>
    </row>
    <row r="37" spans="1:7" ht="38.25" customHeight="1">
      <c r="A37" s="66"/>
      <c r="B37" s="83">
        <v>31000000</v>
      </c>
      <c r="C37" s="106" t="s">
        <v>58</v>
      </c>
      <c r="D37" s="113">
        <v>77302</v>
      </c>
      <c r="E37" s="113">
        <f>E38</f>
        <v>12200</v>
      </c>
      <c r="F37" s="113">
        <f t="shared" si="0"/>
        <v>89502</v>
      </c>
      <c r="G37" s="31"/>
    </row>
    <row r="38" spans="1:7" ht="136.5" customHeight="1">
      <c r="A38" s="84"/>
      <c r="B38" s="84">
        <v>31010000</v>
      </c>
      <c r="C38" s="93" t="s">
        <v>59</v>
      </c>
      <c r="D38" s="68">
        <f>D39</f>
        <v>77302</v>
      </c>
      <c r="E38" s="68">
        <f>E39</f>
        <v>12200</v>
      </c>
      <c r="F38" s="68">
        <f t="shared" si="0"/>
        <v>89502</v>
      </c>
      <c r="G38" s="31"/>
    </row>
    <row r="39" spans="1:7" ht="122.25" customHeight="1">
      <c r="A39" s="84"/>
      <c r="B39" s="84">
        <v>31010200</v>
      </c>
      <c r="C39" s="93" t="s">
        <v>129</v>
      </c>
      <c r="D39" s="68">
        <v>77302</v>
      </c>
      <c r="E39" s="68">
        <v>12200</v>
      </c>
      <c r="F39" s="68">
        <f t="shared" si="0"/>
        <v>89502</v>
      </c>
      <c r="G39" s="31"/>
    </row>
    <row r="40" spans="1:7" ht="44.25" customHeight="1">
      <c r="A40" s="66"/>
      <c r="B40" s="74">
        <v>31000000</v>
      </c>
      <c r="C40" s="99" t="s">
        <v>58</v>
      </c>
      <c r="D40" s="114">
        <v>12000</v>
      </c>
      <c r="E40" s="114">
        <f>E41</f>
        <v>65302</v>
      </c>
      <c r="F40" s="114">
        <f t="shared" si="0"/>
        <v>77302</v>
      </c>
      <c r="G40" s="31"/>
    </row>
    <row r="41" spans="1:7" ht="135" customHeight="1">
      <c r="A41" s="84"/>
      <c r="B41" s="84">
        <v>31010000</v>
      </c>
      <c r="C41" s="93" t="s">
        <v>59</v>
      </c>
      <c r="D41" s="68">
        <v>12000</v>
      </c>
      <c r="E41" s="68">
        <f>E42</f>
        <v>65302</v>
      </c>
      <c r="F41" s="118">
        <f t="shared" si="0"/>
        <v>77302</v>
      </c>
      <c r="G41" s="31"/>
    </row>
    <row r="42" spans="1:7" ht="119.25" customHeight="1">
      <c r="A42" s="84"/>
      <c r="B42" s="84">
        <v>31010200</v>
      </c>
      <c r="C42" s="93" t="s">
        <v>129</v>
      </c>
      <c r="D42" s="68">
        <v>12000</v>
      </c>
      <c r="E42" s="68">
        <f>65302</f>
        <v>65302</v>
      </c>
      <c r="F42" s="118">
        <f t="shared" si="0"/>
        <v>77302</v>
      </c>
      <c r="G42" s="31"/>
    </row>
    <row r="43" spans="1:7" ht="50.25" customHeight="1">
      <c r="A43" s="85"/>
      <c r="B43" s="85" t="s">
        <v>86</v>
      </c>
      <c r="C43" s="86" t="s">
        <v>85</v>
      </c>
      <c r="D43" s="115">
        <f>2587689048+10971721.95-2250000</f>
        <v>2596410769.9499998</v>
      </c>
      <c r="E43" s="115">
        <f>E44</f>
        <v>10000000</v>
      </c>
      <c r="F43" s="115">
        <f>D43+E43</f>
        <v>2606410769.9499998</v>
      </c>
      <c r="G43" s="31"/>
    </row>
    <row r="44" spans="1:7" ht="22.5" customHeight="1">
      <c r="A44" s="82"/>
      <c r="B44" s="82" t="s">
        <v>88</v>
      </c>
      <c r="C44" s="100" t="s">
        <v>87</v>
      </c>
      <c r="D44" s="119">
        <f>2587689048+10971721.95-2250000</f>
        <v>2596410769.9499998</v>
      </c>
      <c r="E44" s="116">
        <f>SUM(E45:E46)</f>
        <v>10000000</v>
      </c>
      <c r="F44" s="116">
        <f t="shared" ref="F44:F47" si="3">D44+E44</f>
        <v>2606410769.9499998</v>
      </c>
      <c r="G44" s="31"/>
    </row>
    <row r="45" spans="1:7" ht="73.5" customHeight="1">
      <c r="A45" s="83"/>
      <c r="B45" s="66">
        <v>41034500</v>
      </c>
      <c r="C45" s="48" t="s">
        <v>91</v>
      </c>
      <c r="D45" s="46">
        <v>0</v>
      </c>
      <c r="E45" s="46">
        <f>5000000+1500000+3200000</f>
        <v>9700000</v>
      </c>
      <c r="F45" s="46">
        <f t="shared" si="3"/>
        <v>9700000</v>
      </c>
      <c r="G45" s="31"/>
    </row>
    <row r="46" spans="1:7" ht="25.5" customHeight="1">
      <c r="A46" s="87"/>
      <c r="B46" s="66">
        <v>41035000</v>
      </c>
      <c r="C46" s="48" t="s">
        <v>89</v>
      </c>
      <c r="D46" s="46">
        <v>15310000</v>
      </c>
      <c r="E46" s="46">
        <f>E47</f>
        <v>300000</v>
      </c>
      <c r="F46" s="46">
        <f t="shared" si="3"/>
        <v>15610000</v>
      </c>
      <c r="G46" s="31"/>
    </row>
    <row r="47" spans="1:7" ht="63.75" customHeight="1" thickBot="1">
      <c r="A47" s="102"/>
      <c r="B47" s="104"/>
      <c r="C47" s="111" t="s">
        <v>90</v>
      </c>
      <c r="D47" s="117">
        <v>200000</v>
      </c>
      <c r="E47" s="117">
        <f>300000</f>
        <v>300000</v>
      </c>
      <c r="F47" s="117">
        <f t="shared" si="3"/>
        <v>500000</v>
      </c>
      <c r="G47" s="31"/>
    </row>
    <row r="48" spans="1:7" ht="45.75" customHeight="1" thickBot="1">
      <c r="A48" s="11"/>
      <c r="B48" s="11"/>
      <c r="C48" s="36" t="s">
        <v>39</v>
      </c>
      <c r="D48" s="42">
        <f>5719249087.11+10971721.95-2250000</f>
        <v>5727970809.0599995</v>
      </c>
      <c r="E48" s="42">
        <f>E10</f>
        <v>33289200</v>
      </c>
      <c r="F48" s="42">
        <f t="shared" ref="F48" si="4">D48+E48</f>
        <v>5761260009.0599995</v>
      </c>
      <c r="G48" s="31"/>
    </row>
    <row r="49" spans="1:9" ht="46.5" customHeight="1" thickBot="1">
      <c r="A49" s="11"/>
      <c r="B49" s="62"/>
      <c r="C49" s="36" t="s">
        <v>8</v>
      </c>
      <c r="D49" s="50">
        <f>349433+5283746266.48-2250000+10971721.95-417178</f>
        <v>5292400243.4299994</v>
      </c>
      <c r="E49" s="42">
        <f>E50+E64+E70+E73+E76+E67</f>
        <v>4928337</v>
      </c>
      <c r="F49" s="50">
        <f t="shared" ref="F49:F51" si="5">D49+E49</f>
        <v>5297328580.4299994</v>
      </c>
      <c r="G49" s="55"/>
      <c r="H49" s="2"/>
    </row>
    <row r="50" spans="1:9" ht="36.75" customHeight="1">
      <c r="A50" s="69" t="s">
        <v>18</v>
      </c>
      <c r="B50" s="49"/>
      <c r="C50" s="49" t="s">
        <v>17</v>
      </c>
      <c r="D50" s="29">
        <f>D51</f>
        <v>1675973777</v>
      </c>
      <c r="E50" s="29">
        <f>E51</f>
        <v>1129705</v>
      </c>
      <c r="F50" s="29">
        <f t="shared" si="5"/>
        <v>1677103482</v>
      </c>
      <c r="G50" s="7"/>
      <c r="H50" s="2"/>
    </row>
    <row r="51" spans="1:9" ht="36" customHeight="1">
      <c r="A51" s="69" t="s">
        <v>19</v>
      </c>
      <c r="B51" s="49"/>
      <c r="C51" s="49" t="s">
        <v>17</v>
      </c>
      <c r="D51" s="29">
        <f>1675441777+532000</f>
        <v>1675973777</v>
      </c>
      <c r="E51" s="29">
        <f>E53+E54+E56+E57+E58+E61</f>
        <v>1129705</v>
      </c>
      <c r="F51" s="29">
        <f t="shared" si="5"/>
        <v>1677103482</v>
      </c>
      <c r="G51" s="72"/>
      <c r="H51" s="2"/>
    </row>
    <row r="52" spans="1:9" ht="24.75" customHeight="1">
      <c r="A52" s="70"/>
      <c r="B52" s="67"/>
      <c r="C52" s="67" t="s">
        <v>40</v>
      </c>
      <c r="D52" s="45">
        <v>1048996970</v>
      </c>
      <c r="E52" s="45">
        <f>E55+E59+E62</f>
        <v>-1172510</v>
      </c>
      <c r="F52" s="45">
        <f>D52+E52</f>
        <v>1047824460</v>
      </c>
      <c r="G52" s="72"/>
      <c r="H52" s="2"/>
    </row>
    <row r="53" spans="1:9" ht="24.75" customHeight="1">
      <c r="A53" s="66" t="s">
        <v>23</v>
      </c>
      <c r="B53" s="66" t="s">
        <v>92</v>
      </c>
      <c r="C53" s="48" t="s">
        <v>21</v>
      </c>
      <c r="D53" s="44">
        <f>556704818+48500</f>
        <v>556753318</v>
      </c>
      <c r="E53" s="44">
        <f>1185289</f>
        <v>1185289</v>
      </c>
      <c r="F53" s="44">
        <f t="shared" ref="F53:F61" si="6">D53+E53</f>
        <v>557938607</v>
      </c>
      <c r="G53" s="72"/>
      <c r="H53" s="2"/>
    </row>
    <row r="54" spans="1:9" ht="102" customHeight="1">
      <c r="A54" s="66" t="s">
        <v>24</v>
      </c>
      <c r="B54" s="66">
        <v>1020</v>
      </c>
      <c r="C54" s="48" t="s">
        <v>22</v>
      </c>
      <c r="D54" s="44">
        <f>857987108+383500</f>
        <v>858370608</v>
      </c>
      <c r="E54" s="44">
        <v>-1151584</v>
      </c>
      <c r="F54" s="44">
        <f t="shared" si="6"/>
        <v>857219024</v>
      </c>
      <c r="G54" s="7"/>
      <c r="H54" s="7"/>
      <c r="I54" s="7"/>
    </row>
    <row r="55" spans="1:9" ht="23.25" customHeight="1">
      <c r="A55" s="81"/>
      <c r="B55" s="77"/>
      <c r="C55" s="47" t="s">
        <v>40</v>
      </c>
      <c r="D55" s="56">
        <v>571002399</v>
      </c>
      <c r="E55" s="56">
        <v>-1172510</v>
      </c>
      <c r="F55" s="56">
        <f>D55+E55</f>
        <v>569829889</v>
      </c>
      <c r="G55" s="7"/>
      <c r="H55" s="7"/>
      <c r="I55" s="7"/>
    </row>
    <row r="56" spans="1:9" ht="71.25" customHeight="1">
      <c r="A56" s="66" t="s">
        <v>42</v>
      </c>
      <c r="B56" s="66" t="s">
        <v>49</v>
      </c>
      <c r="C56" s="48" t="s">
        <v>41</v>
      </c>
      <c r="D56" s="44">
        <v>45914046</v>
      </c>
      <c r="E56" s="44">
        <v>46000</v>
      </c>
      <c r="F56" s="44">
        <f t="shared" ref="F56" si="7">D56+E56</f>
        <v>45960046</v>
      </c>
      <c r="G56" s="55"/>
      <c r="H56" s="2"/>
    </row>
    <row r="57" spans="1:9" ht="57" customHeight="1">
      <c r="A57" s="66" t="s">
        <v>93</v>
      </c>
      <c r="B57" s="66" t="s">
        <v>94</v>
      </c>
      <c r="C57" s="48" t="s">
        <v>95</v>
      </c>
      <c r="D57" s="44">
        <v>44007731</v>
      </c>
      <c r="E57" s="44">
        <v>1050000</v>
      </c>
      <c r="F57" s="44">
        <f t="shared" si="6"/>
        <v>45057731</v>
      </c>
      <c r="G57" s="7"/>
      <c r="H57" s="7"/>
    </row>
    <row r="58" spans="1:9" ht="37.5" customHeight="1">
      <c r="A58" s="66" t="s">
        <v>44</v>
      </c>
      <c r="B58" s="66" t="s">
        <v>45</v>
      </c>
      <c r="C58" s="48" t="s">
        <v>43</v>
      </c>
      <c r="D58" s="44">
        <v>3563266</v>
      </c>
      <c r="E58" s="44">
        <v>-20165</v>
      </c>
      <c r="F58" s="44">
        <f t="shared" ref="F58" si="8">D58+E58</f>
        <v>3543101</v>
      </c>
      <c r="G58" s="7"/>
      <c r="H58" s="7"/>
    </row>
    <row r="59" spans="1:9" ht="23.25" customHeight="1">
      <c r="A59" s="81"/>
      <c r="B59" s="77"/>
      <c r="C59" s="47" t="s">
        <v>40</v>
      </c>
      <c r="D59" s="56">
        <v>2627397</v>
      </c>
      <c r="E59" s="56">
        <v>-16000</v>
      </c>
      <c r="F59" s="56">
        <f>D59+E59</f>
        <v>2611397</v>
      </c>
      <c r="G59" s="7"/>
      <c r="H59" s="7"/>
    </row>
    <row r="60" spans="1:9" ht="23.25" customHeight="1">
      <c r="A60" s="81"/>
      <c r="B60" s="77"/>
      <c r="C60" s="47" t="s">
        <v>96</v>
      </c>
      <c r="D60" s="78">
        <v>285496</v>
      </c>
      <c r="E60" s="78">
        <v>-545</v>
      </c>
      <c r="F60" s="56">
        <f>D60+E60</f>
        <v>284951</v>
      </c>
      <c r="G60" s="7"/>
      <c r="H60" s="7"/>
    </row>
    <row r="61" spans="1:9" ht="26.25" customHeight="1">
      <c r="A61" s="66" t="s">
        <v>47</v>
      </c>
      <c r="B61" s="66" t="s">
        <v>46</v>
      </c>
      <c r="C61" s="48" t="s">
        <v>48</v>
      </c>
      <c r="D61" s="94">
        <v>2798608</v>
      </c>
      <c r="E61" s="94">
        <v>20165</v>
      </c>
      <c r="F61" s="44">
        <f t="shared" si="6"/>
        <v>2818773</v>
      </c>
      <c r="G61" s="7"/>
      <c r="H61" s="7"/>
    </row>
    <row r="62" spans="1:9" ht="27.75" customHeight="1">
      <c r="A62" s="81"/>
      <c r="B62" s="77"/>
      <c r="C62" s="47" t="s">
        <v>40</v>
      </c>
      <c r="D62" s="56">
        <v>2015801</v>
      </c>
      <c r="E62" s="56">
        <v>16000</v>
      </c>
      <c r="F62" s="56">
        <f>D62+E62</f>
        <v>2031801</v>
      </c>
      <c r="G62" s="7"/>
      <c r="H62" s="7"/>
    </row>
    <row r="63" spans="1:9" ht="27.75" customHeight="1">
      <c r="A63" s="81"/>
      <c r="B63" s="77"/>
      <c r="C63" s="47" t="s">
        <v>96</v>
      </c>
      <c r="D63" s="78">
        <v>283474</v>
      </c>
      <c r="E63" s="78">
        <v>545</v>
      </c>
      <c r="F63" s="56">
        <f>D63+E63</f>
        <v>284019</v>
      </c>
      <c r="G63" s="7"/>
      <c r="H63" s="7"/>
    </row>
    <row r="64" spans="1:9" ht="59.25" customHeight="1">
      <c r="A64" s="69" t="s">
        <v>79</v>
      </c>
      <c r="B64" s="49"/>
      <c r="C64" s="49" t="s">
        <v>81</v>
      </c>
      <c r="D64" s="29">
        <f>D65</f>
        <v>740237670.48000002</v>
      </c>
      <c r="E64" s="29">
        <f>E65</f>
        <v>300000</v>
      </c>
      <c r="F64" s="29">
        <f t="shared" ref="F64:F66" si="9">D64+E64</f>
        <v>740537670.48000002</v>
      </c>
      <c r="G64" s="7"/>
      <c r="H64" s="7"/>
    </row>
    <row r="65" spans="1:9" ht="57.75" customHeight="1">
      <c r="A65" s="69" t="s">
        <v>80</v>
      </c>
      <c r="B65" s="49"/>
      <c r="C65" s="49" t="s">
        <v>81</v>
      </c>
      <c r="D65" s="29">
        <f>740119439.48+118231</f>
        <v>740237670.48000002</v>
      </c>
      <c r="E65" s="29">
        <f>E66</f>
        <v>300000</v>
      </c>
      <c r="F65" s="29">
        <f t="shared" si="9"/>
        <v>740537670.48000002</v>
      </c>
      <c r="G65" s="7"/>
      <c r="H65" s="7"/>
    </row>
    <row r="66" spans="1:9" ht="38.25" customHeight="1">
      <c r="A66" s="66" t="s">
        <v>99</v>
      </c>
      <c r="B66" s="66" t="s">
        <v>98</v>
      </c>
      <c r="C66" s="48" t="s">
        <v>100</v>
      </c>
      <c r="D66" s="94">
        <f>437046340+118231</f>
        <v>437164571</v>
      </c>
      <c r="E66" s="94">
        <f>300000</f>
        <v>300000</v>
      </c>
      <c r="F66" s="44">
        <f t="shared" si="9"/>
        <v>437464571</v>
      </c>
      <c r="G66" s="7"/>
      <c r="H66" s="7"/>
    </row>
    <row r="67" spans="1:9" ht="57.75" customHeight="1">
      <c r="A67" s="69" t="s">
        <v>134</v>
      </c>
      <c r="B67" s="49"/>
      <c r="C67" s="49" t="s">
        <v>136</v>
      </c>
      <c r="D67" s="29">
        <f>D68</f>
        <v>904012475.95000005</v>
      </c>
      <c r="E67" s="29">
        <f>E68</f>
        <v>185000</v>
      </c>
      <c r="F67" s="29">
        <f t="shared" ref="F67:F69" si="10">D67+E67</f>
        <v>904197475.95000005</v>
      </c>
      <c r="G67" s="7"/>
      <c r="H67" s="7"/>
    </row>
    <row r="68" spans="1:9" ht="62.25" customHeight="1">
      <c r="A68" s="69" t="s">
        <v>135</v>
      </c>
      <c r="B68" s="49"/>
      <c r="C68" s="49" t="s">
        <v>136</v>
      </c>
      <c r="D68" s="29">
        <v>904012475.95000005</v>
      </c>
      <c r="E68" s="29">
        <f>E69</f>
        <v>185000</v>
      </c>
      <c r="F68" s="29">
        <f t="shared" si="10"/>
        <v>904197475.95000005</v>
      </c>
      <c r="G68" s="7"/>
      <c r="H68" s="7"/>
    </row>
    <row r="69" spans="1:9" ht="33.75" customHeight="1">
      <c r="A69" s="66" t="s">
        <v>138</v>
      </c>
      <c r="B69" s="66" t="s">
        <v>139</v>
      </c>
      <c r="C69" s="48" t="s">
        <v>137</v>
      </c>
      <c r="D69" s="94">
        <v>37273807</v>
      </c>
      <c r="E69" s="94">
        <f>185000</f>
        <v>185000</v>
      </c>
      <c r="F69" s="44">
        <f t="shared" si="10"/>
        <v>37458807</v>
      </c>
      <c r="G69" s="7"/>
      <c r="H69" s="7"/>
    </row>
    <row r="70" spans="1:9" ht="55.5" customHeight="1">
      <c r="A70" s="69">
        <v>4000000</v>
      </c>
      <c r="B70" s="49"/>
      <c r="C70" s="49" t="s">
        <v>7</v>
      </c>
      <c r="D70" s="29">
        <f>D71</f>
        <v>593821801</v>
      </c>
      <c r="E70" s="29">
        <f>E71</f>
        <v>109470</v>
      </c>
      <c r="F70" s="29">
        <f t="shared" ref="F70:F85" si="11">D70+E70</f>
        <v>593931271</v>
      </c>
      <c r="G70" s="55"/>
      <c r="H70" s="2"/>
    </row>
    <row r="71" spans="1:9" ht="55.5" customHeight="1">
      <c r="A71" s="69">
        <v>4010000</v>
      </c>
      <c r="B71" s="49"/>
      <c r="C71" s="49" t="s">
        <v>7</v>
      </c>
      <c r="D71" s="29">
        <f>24000+593797801</f>
        <v>593821801</v>
      </c>
      <c r="E71" s="29">
        <f>E72</f>
        <v>109470</v>
      </c>
      <c r="F71" s="29">
        <f t="shared" si="11"/>
        <v>593931271</v>
      </c>
      <c r="G71" s="7"/>
      <c r="H71" s="2"/>
      <c r="I71" s="73"/>
    </row>
    <row r="72" spans="1:9" ht="26.25" customHeight="1">
      <c r="A72" s="66" t="s">
        <v>51</v>
      </c>
      <c r="B72" s="66" t="s">
        <v>52</v>
      </c>
      <c r="C72" s="48" t="s">
        <v>38</v>
      </c>
      <c r="D72" s="44">
        <v>1506862.8</v>
      </c>
      <c r="E72" s="44">
        <f>109470</f>
        <v>109470</v>
      </c>
      <c r="F72" s="44">
        <f>D72+E72</f>
        <v>1616332.8</v>
      </c>
      <c r="G72" s="55"/>
      <c r="H72" s="2"/>
    </row>
    <row r="73" spans="1:9" ht="59.25" customHeight="1">
      <c r="A73" s="69" t="s">
        <v>55</v>
      </c>
      <c r="B73" s="49"/>
      <c r="C73" s="49" t="s">
        <v>12</v>
      </c>
      <c r="D73" s="29">
        <f>D74</f>
        <v>128136.28</v>
      </c>
      <c r="E73" s="29">
        <f>E74</f>
        <v>4162</v>
      </c>
      <c r="F73" s="29">
        <f t="shared" ref="F73:F75" si="12">D73+E73</f>
        <v>132298.28</v>
      </c>
      <c r="G73" s="55"/>
      <c r="H73" s="2"/>
    </row>
    <row r="74" spans="1:9" ht="53.25" customHeight="1">
      <c r="A74" s="69" t="s">
        <v>56</v>
      </c>
      <c r="B74" s="49"/>
      <c r="C74" s="49" t="s">
        <v>12</v>
      </c>
      <c r="D74" s="29">
        <v>128136.28</v>
      </c>
      <c r="E74" s="29">
        <f>SUM(E75:E75)</f>
        <v>4162</v>
      </c>
      <c r="F74" s="29">
        <f t="shared" si="12"/>
        <v>132298.28</v>
      </c>
      <c r="G74" s="55"/>
      <c r="H74" s="2"/>
    </row>
    <row r="75" spans="1:9" ht="26.25" customHeight="1">
      <c r="A75" s="66" t="s">
        <v>57</v>
      </c>
      <c r="B75" s="66" t="s">
        <v>52</v>
      </c>
      <c r="C75" s="48" t="s">
        <v>38</v>
      </c>
      <c r="D75" s="44">
        <v>20808.28</v>
      </c>
      <c r="E75" s="44">
        <f>4162</f>
        <v>4162</v>
      </c>
      <c r="F75" s="44">
        <f t="shared" si="12"/>
        <v>24970.28</v>
      </c>
      <c r="G75" s="55"/>
      <c r="H75" s="2"/>
    </row>
    <row r="76" spans="1:9" ht="33.75" customHeight="1">
      <c r="A76" s="98">
        <v>7610000</v>
      </c>
      <c r="B76" s="49"/>
      <c r="C76" s="49" t="s">
        <v>77</v>
      </c>
      <c r="D76" s="29">
        <f>1045560620-2059409</f>
        <v>1043501211</v>
      </c>
      <c r="E76" s="29">
        <f>E77</f>
        <v>3200000</v>
      </c>
      <c r="F76" s="29">
        <f t="shared" ref="F76:F77" si="13">D76+E76</f>
        <v>1046701211</v>
      </c>
      <c r="G76" s="7"/>
      <c r="H76" s="2"/>
    </row>
    <row r="77" spans="1:9" ht="28.5" customHeight="1" thickBot="1">
      <c r="A77" s="75" t="s">
        <v>97</v>
      </c>
      <c r="B77" s="74" t="s">
        <v>52</v>
      </c>
      <c r="C77" s="95" t="s">
        <v>38</v>
      </c>
      <c r="D77" s="44">
        <f>11428608-2137175</f>
        <v>9291433</v>
      </c>
      <c r="E77" s="44">
        <f>3200000</f>
        <v>3200000</v>
      </c>
      <c r="F77" s="44">
        <f t="shared" si="13"/>
        <v>12491433</v>
      </c>
      <c r="G77" s="7"/>
      <c r="H77" s="2"/>
    </row>
    <row r="78" spans="1:9" ht="38.25" customHeight="1">
      <c r="A78" s="40"/>
      <c r="B78" s="63"/>
      <c r="C78" s="37" t="s">
        <v>9</v>
      </c>
      <c r="D78" s="51">
        <f>290942+684458313.11+417178</f>
        <v>685166433.11000001</v>
      </c>
      <c r="E78" s="27">
        <f>E80+E91+E96+E102+E107</f>
        <v>28360863</v>
      </c>
      <c r="F78" s="27">
        <f t="shared" si="11"/>
        <v>713527296.11000001</v>
      </c>
      <c r="G78" s="7"/>
      <c r="H78" s="89"/>
    </row>
    <row r="79" spans="1:9" ht="24.75" customHeight="1" thickBot="1">
      <c r="A79" s="41"/>
      <c r="B79" s="64"/>
      <c r="C79" s="38" t="s">
        <v>6</v>
      </c>
      <c r="D79" s="28">
        <f>490057960.11+417178</f>
        <v>490475138.11000001</v>
      </c>
      <c r="E79" s="28">
        <f>E82+E93+E98+E104+E109</f>
        <v>28360863</v>
      </c>
      <c r="F79" s="28">
        <f t="shared" si="11"/>
        <v>518836001.11000001</v>
      </c>
      <c r="G79" s="7"/>
      <c r="H79" s="2"/>
    </row>
    <row r="80" spans="1:9" ht="39" customHeight="1">
      <c r="A80" s="69" t="s">
        <v>18</v>
      </c>
      <c r="B80" s="49"/>
      <c r="C80" s="49" t="s">
        <v>17</v>
      </c>
      <c r="D80" s="29">
        <f>D81</f>
        <v>130651647.11</v>
      </c>
      <c r="E80" s="29">
        <f>E81</f>
        <v>11015863</v>
      </c>
      <c r="F80" s="29">
        <f t="shared" si="11"/>
        <v>141667510.11000001</v>
      </c>
      <c r="G80" s="7"/>
      <c r="H80" s="2"/>
    </row>
    <row r="81" spans="1:8" ht="38.25" customHeight="1">
      <c r="A81" s="69" t="s">
        <v>19</v>
      </c>
      <c r="B81" s="49"/>
      <c r="C81" s="49" t="s">
        <v>17</v>
      </c>
      <c r="D81" s="29">
        <f>130576147.11+75500</f>
        <v>130651647.11</v>
      </c>
      <c r="E81" s="29">
        <f>E83+E85+E89+E87</f>
        <v>11015863</v>
      </c>
      <c r="F81" s="29">
        <f t="shared" si="11"/>
        <v>141667510.11000001</v>
      </c>
      <c r="G81" s="7"/>
      <c r="H81" s="2"/>
    </row>
    <row r="82" spans="1:8" ht="20.25" customHeight="1">
      <c r="A82" s="96"/>
      <c r="B82" s="49"/>
      <c r="C82" s="67" t="s">
        <v>6</v>
      </c>
      <c r="D82" s="29">
        <f>52208966.11+75500</f>
        <v>52284466.109999999</v>
      </c>
      <c r="E82" s="29">
        <f>E84+E86+E90+E88</f>
        <v>11015863</v>
      </c>
      <c r="F82" s="29">
        <f>D82+E82</f>
        <v>63300329.109999999</v>
      </c>
      <c r="G82" s="7"/>
      <c r="H82" s="2"/>
    </row>
    <row r="83" spans="1:8" ht="104.25" customHeight="1">
      <c r="A83" s="66" t="s">
        <v>24</v>
      </c>
      <c r="B83" s="66">
        <v>1020</v>
      </c>
      <c r="C83" s="48" t="s">
        <v>22</v>
      </c>
      <c r="D83" s="44">
        <f>35351854+10000</f>
        <v>35361854</v>
      </c>
      <c r="E83" s="44">
        <f>E84</f>
        <v>1398863</v>
      </c>
      <c r="F83" s="44">
        <f t="shared" ref="F83" si="14">D83+E83</f>
        <v>36760717</v>
      </c>
      <c r="G83" s="7"/>
      <c r="H83" s="2"/>
    </row>
    <row r="84" spans="1:8" ht="20.25" customHeight="1">
      <c r="A84" s="57"/>
      <c r="B84" s="57"/>
      <c r="C84" s="47" t="s">
        <v>6</v>
      </c>
      <c r="D84" s="68">
        <f>1958368+10000</f>
        <v>1968368</v>
      </c>
      <c r="E84" s="56">
        <f>1398863</f>
        <v>1398863</v>
      </c>
      <c r="F84" s="56">
        <f t="shared" si="11"/>
        <v>3367231</v>
      </c>
      <c r="G84" s="7"/>
      <c r="H84" s="2"/>
    </row>
    <row r="85" spans="1:8" ht="66" customHeight="1">
      <c r="A85" s="66" t="s">
        <v>42</v>
      </c>
      <c r="B85" s="66" t="s">
        <v>49</v>
      </c>
      <c r="C85" s="48" t="s">
        <v>41</v>
      </c>
      <c r="D85" s="44">
        <f>336586</f>
        <v>336586</v>
      </c>
      <c r="E85" s="44">
        <f>SUM(E86:E86)</f>
        <v>329000</v>
      </c>
      <c r="F85" s="44">
        <f t="shared" si="11"/>
        <v>665586</v>
      </c>
      <c r="G85" s="7"/>
      <c r="H85" s="2"/>
    </row>
    <row r="86" spans="1:8" ht="22.5" customHeight="1">
      <c r="A86" s="57"/>
      <c r="B86" s="57"/>
      <c r="C86" s="47" t="s">
        <v>6</v>
      </c>
      <c r="D86" s="68">
        <v>71054</v>
      </c>
      <c r="E86" s="56">
        <v>329000</v>
      </c>
      <c r="F86" s="56">
        <f t="shared" ref="F86:F89" si="15">D86+E86</f>
        <v>400054</v>
      </c>
      <c r="G86" s="7"/>
      <c r="H86" s="2"/>
    </row>
    <row r="87" spans="1:8" ht="54.75" customHeight="1">
      <c r="A87" s="66" t="s">
        <v>130</v>
      </c>
      <c r="B87" s="66" t="s">
        <v>131</v>
      </c>
      <c r="C87" s="48" t="s">
        <v>132</v>
      </c>
      <c r="D87" s="44">
        <v>2785670</v>
      </c>
      <c r="E87" s="44">
        <f>SUM(E88:E88)</f>
        <v>70000</v>
      </c>
      <c r="F87" s="44">
        <f t="shared" si="15"/>
        <v>2855670</v>
      </c>
      <c r="G87" s="7"/>
      <c r="H87" s="2"/>
    </row>
    <row r="88" spans="1:8" ht="22.5" customHeight="1">
      <c r="A88" s="57"/>
      <c r="B88" s="57"/>
      <c r="C88" s="47" t="s">
        <v>6</v>
      </c>
      <c r="D88" s="68">
        <v>1872795</v>
      </c>
      <c r="E88" s="56">
        <f>70000</f>
        <v>70000</v>
      </c>
      <c r="F88" s="56">
        <f t="shared" ref="F88" si="16">D88+E88</f>
        <v>1942795</v>
      </c>
      <c r="G88" s="7"/>
      <c r="H88" s="2"/>
    </row>
    <row r="89" spans="1:8" ht="53.25" customHeight="1">
      <c r="A89" s="66" t="s">
        <v>93</v>
      </c>
      <c r="B89" s="66" t="s">
        <v>94</v>
      </c>
      <c r="C89" s="48" t="s">
        <v>95</v>
      </c>
      <c r="D89" s="44">
        <v>24996634</v>
      </c>
      <c r="E89" s="44">
        <f>E90</f>
        <v>9218000</v>
      </c>
      <c r="F89" s="44">
        <f t="shared" si="15"/>
        <v>34214634</v>
      </c>
      <c r="G89" s="7"/>
      <c r="H89" s="2"/>
    </row>
    <row r="90" spans="1:8" ht="25.5" customHeight="1">
      <c r="A90" s="97"/>
      <c r="B90" s="77"/>
      <c r="C90" s="47" t="s">
        <v>6</v>
      </c>
      <c r="D90" s="78">
        <v>24996634</v>
      </c>
      <c r="E90" s="78">
        <f>9218000</f>
        <v>9218000</v>
      </c>
      <c r="F90" s="56">
        <f t="shared" ref="F90" si="17">D90+E90</f>
        <v>34214634</v>
      </c>
      <c r="G90" s="7"/>
      <c r="H90" s="2"/>
    </row>
    <row r="91" spans="1:8" ht="39" customHeight="1">
      <c r="A91" s="69" t="s">
        <v>37</v>
      </c>
      <c r="B91" s="49"/>
      <c r="C91" s="49" t="s">
        <v>31</v>
      </c>
      <c r="D91" s="29">
        <f>D92</f>
        <v>25093484</v>
      </c>
      <c r="E91" s="29">
        <f t="shared" ref="E91:F91" si="18">E92</f>
        <v>5000000</v>
      </c>
      <c r="F91" s="29">
        <f t="shared" si="18"/>
        <v>30093484</v>
      </c>
      <c r="G91" s="7"/>
      <c r="H91" s="2"/>
    </row>
    <row r="92" spans="1:8" ht="42" customHeight="1">
      <c r="A92" s="69">
        <v>2410000</v>
      </c>
      <c r="B92" s="49"/>
      <c r="C92" s="49" t="s">
        <v>31</v>
      </c>
      <c r="D92" s="29">
        <f>25093484</f>
        <v>25093484</v>
      </c>
      <c r="E92" s="29">
        <f>E94</f>
        <v>5000000</v>
      </c>
      <c r="F92" s="29">
        <f t="shared" ref="F92:F95" si="19">D92+E92</f>
        <v>30093484</v>
      </c>
      <c r="G92" s="7"/>
      <c r="H92" s="2"/>
    </row>
    <row r="93" spans="1:8" ht="20.25" customHeight="1">
      <c r="A93" s="70"/>
      <c r="B93" s="67"/>
      <c r="C93" s="67" t="s">
        <v>6</v>
      </c>
      <c r="D93" s="45">
        <v>19139708</v>
      </c>
      <c r="E93" s="45">
        <f>E95</f>
        <v>5000000</v>
      </c>
      <c r="F93" s="45">
        <f t="shared" si="19"/>
        <v>24139708</v>
      </c>
      <c r="G93" s="7"/>
      <c r="H93" s="2"/>
    </row>
    <row r="94" spans="1:8" ht="44.25" customHeight="1">
      <c r="A94" s="75" t="s">
        <v>101</v>
      </c>
      <c r="B94" s="74" t="s">
        <v>102</v>
      </c>
      <c r="C94" s="48" t="s">
        <v>103</v>
      </c>
      <c r="D94" s="46">
        <v>793352</v>
      </c>
      <c r="E94" s="44">
        <f>E95</f>
        <v>5000000</v>
      </c>
      <c r="F94" s="44">
        <f t="shared" si="19"/>
        <v>5793352</v>
      </c>
      <c r="G94" s="7"/>
      <c r="H94" s="2"/>
    </row>
    <row r="95" spans="1:8" ht="20.25" customHeight="1">
      <c r="A95" s="57"/>
      <c r="B95" s="57"/>
      <c r="C95" s="47" t="s">
        <v>6</v>
      </c>
      <c r="D95" s="68">
        <v>386306</v>
      </c>
      <c r="E95" s="56">
        <f>5000000</f>
        <v>5000000</v>
      </c>
      <c r="F95" s="56">
        <f t="shared" si="19"/>
        <v>5386306</v>
      </c>
      <c r="G95" s="7"/>
      <c r="H95" s="2"/>
    </row>
    <row r="96" spans="1:8" ht="60.75" customHeight="1">
      <c r="A96" s="69" t="s">
        <v>60</v>
      </c>
      <c r="B96" s="49"/>
      <c r="C96" s="49" t="s">
        <v>7</v>
      </c>
      <c r="D96" s="29">
        <f>D97</f>
        <v>293693021</v>
      </c>
      <c r="E96" s="29">
        <f t="shared" ref="E96:F96" si="20">E97</f>
        <v>10000000</v>
      </c>
      <c r="F96" s="29">
        <f t="shared" si="20"/>
        <v>303693021</v>
      </c>
      <c r="G96" s="7"/>
      <c r="H96" s="2"/>
    </row>
    <row r="97" spans="1:9" ht="59.25" customHeight="1">
      <c r="A97" s="69" t="s">
        <v>61</v>
      </c>
      <c r="B97" s="49"/>
      <c r="C97" s="49" t="s">
        <v>7</v>
      </c>
      <c r="D97" s="29">
        <f>294098+293398923</f>
        <v>293693021</v>
      </c>
      <c r="E97" s="29">
        <f>E99</f>
        <v>10000000</v>
      </c>
      <c r="F97" s="29">
        <f t="shared" ref="F97:F101" si="21">D97+E97</f>
        <v>303693021</v>
      </c>
      <c r="G97" s="7"/>
      <c r="H97" s="2"/>
    </row>
    <row r="98" spans="1:9" ht="20.25" customHeight="1">
      <c r="A98" s="70"/>
      <c r="B98" s="67"/>
      <c r="C98" s="67" t="s">
        <v>6</v>
      </c>
      <c r="D98" s="45">
        <f>294098+211659623</f>
        <v>211953721</v>
      </c>
      <c r="E98" s="45">
        <f>E101</f>
        <v>10000000</v>
      </c>
      <c r="F98" s="45">
        <f t="shared" si="21"/>
        <v>221953721</v>
      </c>
      <c r="G98" s="7"/>
      <c r="H98" s="2"/>
    </row>
    <row r="99" spans="1:9" ht="37.5" customHeight="1">
      <c r="A99" s="75" t="s">
        <v>105</v>
      </c>
      <c r="B99" s="74" t="s">
        <v>106</v>
      </c>
      <c r="C99" s="48" t="s">
        <v>107</v>
      </c>
      <c r="D99" s="46">
        <v>36177760</v>
      </c>
      <c r="E99" s="44">
        <f>E100</f>
        <v>10000000</v>
      </c>
      <c r="F99" s="44">
        <f t="shared" si="21"/>
        <v>46177760</v>
      </c>
      <c r="G99" s="7"/>
      <c r="H99" s="2"/>
    </row>
    <row r="100" spans="1:9" ht="37.5" customHeight="1">
      <c r="A100" s="81" t="s">
        <v>104</v>
      </c>
      <c r="B100" s="77" t="s">
        <v>109</v>
      </c>
      <c r="C100" s="47" t="s">
        <v>108</v>
      </c>
      <c r="D100" s="46">
        <v>26177760</v>
      </c>
      <c r="E100" s="56">
        <f>E101</f>
        <v>10000000</v>
      </c>
      <c r="F100" s="44">
        <f t="shared" si="21"/>
        <v>36177760</v>
      </c>
      <c r="G100" s="7"/>
      <c r="H100" s="2"/>
    </row>
    <row r="101" spans="1:9" ht="20.25" customHeight="1">
      <c r="A101" s="57"/>
      <c r="B101" s="57"/>
      <c r="C101" s="47" t="s">
        <v>6</v>
      </c>
      <c r="D101" s="68">
        <v>26077760</v>
      </c>
      <c r="E101" s="56">
        <f>10000000</f>
        <v>10000000</v>
      </c>
      <c r="F101" s="56">
        <f t="shared" si="21"/>
        <v>36077760</v>
      </c>
      <c r="G101" s="7"/>
      <c r="H101" s="2"/>
    </row>
    <row r="102" spans="1:9" ht="62.25" customHeight="1">
      <c r="A102" s="69" t="s">
        <v>55</v>
      </c>
      <c r="B102" s="49"/>
      <c r="C102" s="49" t="s">
        <v>12</v>
      </c>
      <c r="D102" s="29">
        <f>D103</f>
        <v>126717066</v>
      </c>
      <c r="E102" s="29">
        <f t="shared" ref="E102:F102" si="22">E103</f>
        <v>1545000</v>
      </c>
      <c r="F102" s="29">
        <f t="shared" si="22"/>
        <v>128262066</v>
      </c>
      <c r="G102" s="7"/>
      <c r="H102" s="2"/>
    </row>
    <row r="103" spans="1:9" ht="60" customHeight="1">
      <c r="A103" s="69" t="s">
        <v>56</v>
      </c>
      <c r="B103" s="49"/>
      <c r="C103" s="49" t="s">
        <v>12</v>
      </c>
      <c r="D103" s="29">
        <v>126717066</v>
      </c>
      <c r="E103" s="29">
        <f>E105</f>
        <v>1545000</v>
      </c>
      <c r="F103" s="29">
        <f t="shared" ref="F103:F106" si="23">D103+E103</f>
        <v>128262066</v>
      </c>
      <c r="G103" s="7"/>
      <c r="H103" s="2"/>
    </row>
    <row r="104" spans="1:9" ht="20.25" customHeight="1">
      <c r="A104" s="70"/>
      <c r="B104" s="67"/>
      <c r="C104" s="67" t="s">
        <v>6</v>
      </c>
      <c r="D104" s="45">
        <v>92493166</v>
      </c>
      <c r="E104" s="45">
        <f>E106</f>
        <v>1545000</v>
      </c>
      <c r="F104" s="45">
        <f t="shared" si="23"/>
        <v>94038166</v>
      </c>
      <c r="G104" s="7"/>
      <c r="H104" s="2"/>
    </row>
    <row r="105" spans="1:9" ht="38.25" customHeight="1">
      <c r="A105" s="75" t="s">
        <v>62</v>
      </c>
      <c r="B105" s="74" t="s">
        <v>63</v>
      </c>
      <c r="C105" s="76" t="s">
        <v>64</v>
      </c>
      <c r="D105" s="46">
        <v>74573166</v>
      </c>
      <c r="E105" s="44">
        <f>E106</f>
        <v>1545000</v>
      </c>
      <c r="F105" s="44">
        <f t="shared" si="23"/>
        <v>76118166</v>
      </c>
      <c r="G105" s="7"/>
      <c r="H105" s="2"/>
    </row>
    <row r="106" spans="1:9" ht="20.25" customHeight="1">
      <c r="A106" s="57"/>
      <c r="B106" s="57"/>
      <c r="C106" s="47" t="s">
        <v>6</v>
      </c>
      <c r="D106" s="68">
        <v>74573166</v>
      </c>
      <c r="E106" s="56">
        <f>1500000+45000</f>
        <v>1545000</v>
      </c>
      <c r="F106" s="56">
        <f t="shared" si="23"/>
        <v>76118166</v>
      </c>
      <c r="G106" s="7"/>
      <c r="H106" s="2"/>
    </row>
    <row r="107" spans="1:9" ht="78.75" customHeight="1">
      <c r="A107" s="69" t="s">
        <v>53</v>
      </c>
      <c r="B107" s="49"/>
      <c r="C107" s="49" t="s">
        <v>50</v>
      </c>
      <c r="D107" s="29">
        <f>D108</f>
        <v>2460000</v>
      </c>
      <c r="E107" s="29">
        <f>E108</f>
        <v>800000</v>
      </c>
      <c r="F107" s="29">
        <f t="shared" ref="F107:F111" si="24">D107+E107</f>
        <v>3260000</v>
      </c>
      <c r="G107" s="7"/>
      <c r="H107" s="7"/>
    </row>
    <row r="108" spans="1:9" ht="75" customHeight="1">
      <c r="A108" s="69" t="s">
        <v>54</v>
      </c>
      <c r="B108" s="49"/>
      <c r="C108" s="49" t="s">
        <v>50</v>
      </c>
      <c r="D108" s="29">
        <f>2460000</f>
        <v>2460000</v>
      </c>
      <c r="E108" s="29">
        <f>E110</f>
        <v>800000</v>
      </c>
      <c r="F108" s="29">
        <f t="shared" si="24"/>
        <v>3260000</v>
      </c>
      <c r="G108" s="7"/>
      <c r="H108" s="7"/>
    </row>
    <row r="109" spans="1:9" ht="23.25" customHeight="1">
      <c r="A109" s="70"/>
      <c r="B109" s="67"/>
      <c r="C109" s="67" t="s">
        <v>6</v>
      </c>
      <c r="D109" s="45">
        <v>110000</v>
      </c>
      <c r="E109" s="45">
        <f>E111</f>
        <v>800000</v>
      </c>
      <c r="F109" s="45">
        <f t="shared" si="24"/>
        <v>910000</v>
      </c>
      <c r="G109" s="7"/>
      <c r="H109" s="7"/>
    </row>
    <row r="110" spans="1:9" ht="126" customHeight="1">
      <c r="A110" s="75" t="s">
        <v>83</v>
      </c>
      <c r="B110" s="74" t="s">
        <v>82</v>
      </c>
      <c r="C110" s="76" t="s">
        <v>84</v>
      </c>
      <c r="D110" s="46">
        <f>D111</f>
        <v>0</v>
      </c>
      <c r="E110" s="44">
        <f>E111</f>
        <v>800000</v>
      </c>
      <c r="F110" s="44">
        <f t="shared" si="24"/>
        <v>800000</v>
      </c>
      <c r="G110" s="7"/>
      <c r="H110" s="7"/>
    </row>
    <row r="111" spans="1:9" ht="24" customHeight="1" thickBot="1">
      <c r="A111" s="57"/>
      <c r="B111" s="57"/>
      <c r="C111" s="47" t="s">
        <v>6</v>
      </c>
      <c r="D111" s="68">
        <v>0</v>
      </c>
      <c r="E111" s="56">
        <f>800000</f>
        <v>800000</v>
      </c>
      <c r="F111" s="56">
        <f t="shared" si="24"/>
        <v>800000</v>
      </c>
      <c r="G111" s="7"/>
      <c r="H111" s="7"/>
    </row>
    <row r="112" spans="1:9" ht="58.5" customHeight="1" thickBot="1">
      <c r="A112" s="11"/>
      <c r="B112" s="11"/>
      <c r="C112" s="36" t="s">
        <v>26</v>
      </c>
      <c r="D112" s="42">
        <f>D49+D78</f>
        <v>5977566676.539999</v>
      </c>
      <c r="E112" s="42">
        <f>E49+E78</f>
        <v>33289200</v>
      </c>
      <c r="F112" s="42">
        <f t="shared" ref="F112" si="25">D112+E112</f>
        <v>6010855876.539999</v>
      </c>
      <c r="G112" s="7"/>
      <c r="H112" s="89"/>
      <c r="I112" s="90"/>
    </row>
    <row r="113" spans="1:12" ht="38.25" customHeight="1" thickBot="1">
      <c r="A113" s="11"/>
      <c r="B113" s="62"/>
      <c r="C113" s="36" t="s">
        <v>10</v>
      </c>
      <c r="D113" s="26">
        <f>D114+D115</f>
        <v>-246203530.52000001</v>
      </c>
      <c r="E113" s="26">
        <f>E114+E115</f>
        <v>-28360863</v>
      </c>
      <c r="F113" s="26">
        <f t="shared" ref="F113:F118" si="26">D113+E113</f>
        <v>-274564393.51999998</v>
      </c>
      <c r="G113" s="7"/>
      <c r="H113" s="2"/>
      <c r="I113" s="71"/>
    </row>
    <row r="114" spans="1:12" ht="67.5" hidden="1" customHeight="1" thickBot="1">
      <c r="A114" s="58"/>
      <c r="B114" s="58"/>
      <c r="C114" s="59" t="s">
        <v>15</v>
      </c>
      <c r="D114" s="60">
        <f>192309002.48</f>
        <v>192309002.47999999</v>
      </c>
      <c r="E114" s="60"/>
      <c r="F114" s="60">
        <f t="shared" si="26"/>
        <v>192309002.47999999</v>
      </c>
      <c r="G114" s="7"/>
      <c r="H114" s="2"/>
      <c r="I114" s="71"/>
    </row>
    <row r="115" spans="1:12" ht="65.25" customHeight="1" thickBot="1">
      <c r="A115" s="22"/>
      <c r="B115" s="65"/>
      <c r="C115" s="39" t="s">
        <v>4</v>
      </c>
      <c r="D115" s="43">
        <f>-438095355-417178</f>
        <v>-438512533</v>
      </c>
      <c r="E115" s="43">
        <f>-E118</f>
        <v>-28360863</v>
      </c>
      <c r="F115" s="43">
        <f t="shared" si="26"/>
        <v>-466873396</v>
      </c>
      <c r="G115" s="7"/>
      <c r="H115" s="89"/>
      <c r="I115" s="71"/>
    </row>
    <row r="116" spans="1:12" ht="38.25" customHeight="1" thickBot="1">
      <c r="A116" s="11"/>
      <c r="B116" s="62"/>
      <c r="C116" s="36" t="s">
        <v>11</v>
      </c>
      <c r="D116" s="26">
        <f>SUM(D117:D118)</f>
        <v>495799398</v>
      </c>
      <c r="E116" s="26">
        <f>SUM(E117:E118)</f>
        <v>28360863</v>
      </c>
      <c r="F116" s="26">
        <f t="shared" si="26"/>
        <v>524160261</v>
      </c>
      <c r="G116" s="7"/>
      <c r="H116" s="2"/>
      <c r="I116" s="71"/>
    </row>
    <row r="117" spans="1:12" ht="72.75" hidden="1" customHeight="1" thickBot="1">
      <c r="A117" s="61"/>
      <c r="B117" s="61"/>
      <c r="C117" s="59" t="s">
        <v>16</v>
      </c>
      <c r="D117" s="60">
        <v>57286865</v>
      </c>
      <c r="E117" s="60"/>
      <c r="F117" s="60">
        <f t="shared" si="26"/>
        <v>57286865</v>
      </c>
      <c r="G117" s="7"/>
      <c r="H117" s="2"/>
      <c r="I117" s="71"/>
      <c r="K117" s="71"/>
    </row>
    <row r="118" spans="1:12" ht="70.5" customHeight="1" thickBot="1">
      <c r="A118" s="22"/>
      <c r="B118" s="65"/>
      <c r="C118" s="39" t="s">
        <v>5</v>
      </c>
      <c r="D118" s="43">
        <f>438095355+417178</f>
        <v>438512533</v>
      </c>
      <c r="E118" s="43">
        <f>E79</f>
        <v>28360863</v>
      </c>
      <c r="F118" s="43">
        <f t="shared" si="26"/>
        <v>466873396</v>
      </c>
      <c r="G118" s="7"/>
      <c r="H118" s="2"/>
      <c r="I118" s="73"/>
    </row>
    <row r="119" spans="1:12" ht="18.75" customHeight="1">
      <c r="A119" s="23"/>
      <c r="B119" s="23"/>
      <c r="C119" s="24"/>
      <c r="D119" s="7"/>
      <c r="E119" s="7"/>
      <c r="F119" s="7"/>
      <c r="G119" s="7"/>
      <c r="H119" s="2"/>
    </row>
    <row r="120" spans="1:12" ht="93.75" customHeight="1">
      <c r="A120" s="120" t="s">
        <v>28</v>
      </c>
      <c r="B120" s="120"/>
      <c r="C120" s="120"/>
      <c r="D120" s="10"/>
      <c r="E120" s="54" t="s">
        <v>29</v>
      </c>
      <c r="F120" s="12"/>
      <c r="G120" s="12"/>
      <c r="H120" s="2"/>
      <c r="J120" s="30"/>
      <c r="K120" s="30"/>
      <c r="L120" s="30"/>
    </row>
    <row r="121" spans="1:12" ht="23.25" customHeight="1">
      <c r="A121" s="15"/>
      <c r="B121" s="15"/>
      <c r="C121" s="13"/>
      <c r="D121" s="10"/>
      <c r="E121" s="14"/>
      <c r="F121" s="12"/>
      <c r="G121" s="12"/>
      <c r="H121" s="2"/>
      <c r="J121" s="30"/>
      <c r="K121" s="30"/>
      <c r="L121" s="30"/>
    </row>
    <row r="122" spans="1:12" ht="20.25">
      <c r="A122" s="10"/>
      <c r="B122" s="10"/>
      <c r="E122" s="10"/>
      <c r="F122" s="5"/>
      <c r="G122" s="5"/>
      <c r="H122" s="2"/>
      <c r="J122" s="30"/>
      <c r="K122" s="30"/>
      <c r="L122" s="30"/>
    </row>
    <row r="123" spans="1:12" ht="18.75">
      <c r="A123" s="8"/>
      <c r="B123" s="8"/>
      <c r="C123" s="9"/>
      <c r="D123" s="5"/>
      <c r="E123" s="5"/>
      <c r="F123" s="5"/>
      <c r="G123" s="5"/>
      <c r="H123" s="2"/>
    </row>
    <row r="124" spans="1:12" ht="18.75">
      <c r="A124" s="8"/>
      <c r="B124" s="8"/>
      <c r="C124" s="9"/>
      <c r="D124" s="5"/>
      <c r="E124" s="25"/>
      <c r="F124" s="5"/>
      <c r="G124" s="5"/>
      <c r="H124" s="2"/>
    </row>
    <row r="125" spans="1:12" ht="18.75">
      <c r="A125" s="8"/>
      <c r="B125" s="8"/>
      <c r="C125" s="9"/>
      <c r="D125" s="5"/>
      <c r="E125" s="5"/>
      <c r="F125" s="5"/>
      <c r="G125" s="5"/>
      <c r="H125" s="2"/>
      <c r="I125" s="32"/>
      <c r="J125" s="32"/>
      <c r="K125" s="32"/>
    </row>
    <row r="126" spans="1:12" ht="18.75">
      <c r="A126" s="8"/>
      <c r="B126" s="8"/>
      <c r="C126" s="9"/>
      <c r="D126" s="5"/>
      <c r="E126" s="5"/>
      <c r="F126" s="5"/>
      <c r="G126" s="5"/>
      <c r="H126" s="2"/>
    </row>
    <row r="127" spans="1:12" ht="18.75">
      <c r="A127" s="8"/>
      <c r="B127" s="8"/>
      <c r="C127" s="9"/>
      <c r="D127" s="5"/>
      <c r="E127" s="5"/>
      <c r="F127" s="5"/>
      <c r="G127" s="5"/>
      <c r="H127" s="2"/>
    </row>
    <row r="128" spans="1:12" ht="18.75">
      <c r="A128" s="8"/>
      <c r="B128" s="8"/>
      <c r="C128" s="9"/>
      <c r="D128" s="5"/>
      <c r="E128" s="5"/>
      <c r="F128" s="5"/>
      <c r="G128" s="5"/>
      <c r="H128" s="2"/>
    </row>
    <row r="129" spans="1:8" ht="18.75">
      <c r="A129" s="8"/>
      <c r="B129" s="8"/>
      <c r="C129" s="9"/>
      <c r="D129" s="5"/>
      <c r="E129" s="5"/>
      <c r="F129" s="5"/>
      <c r="G129" s="5"/>
      <c r="H129" s="2"/>
    </row>
    <row r="130" spans="1:8" ht="18.75">
      <c r="A130" s="8"/>
      <c r="B130" s="8"/>
      <c r="C130" s="9"/>
      <c r="D130" s="5"/>
      <c r="E130" s="5"/>
      <c r="F130" s="5"/>
      <c r="G130" s="5"/>
      <c r="H130" s="2"/>
    </row>
    <row r="131" spans="1:8" ht="18.75">
      <c r="A131" s="8"/>
      <c r="B131" s="8"/>
      <c r="C131" s="9"/>
      <c r="D131" s="5"/>
      <c r="E131" s="5"/>
      <c r="F131" s="5"/>
      <c r="G131" s="5"/>
      <c r="H131" s="2"/>
    </row>
    <row r="132" spans="1:8" ht="18.75">
      <c r="A132" s="8"/>
      <c r="B132" s="8"/>
      <c r="C132" s="9"/>
      <c r="D132" s="5"/>
      <c r="E132" s="5"/>
      <c r="F132" s="5"/>
      <c r="G132" s="5"/>
      <c r="H132" s="2"/>
    </row>
    <row r="133" spans="1:8" ht="18.75">
      <c r="A133" s="8"/>
      <c r="B133" s="8"/>
      <c r="C133" s="9"/>
      <c r="D133" s="5"/>
      <c r="E133" s="5"/>
      <c r="F133" s="5"/>
      <c r="G133" s="5"/>
      <c r="H133" s="2"/>
    </row>
    <row r="134" spans="1:8">
      <c r="A134" s="3"/>
      <c r="B134" s="3"/>
      <c r="C134" s="2"/>
      <c r="H134" s="2"/>
    </row>
    <row r="135" spans="1:8">
      <c r="A135" s="3"/>
      <c r="B135" s="3"/>
      <c r="C135" s="2"/>
      <c r="H135" s="2"/>
    </row>
    <row r="136" spans="1:8">
      <c r="A136" s="3"/>
      <c r="B136" s="3"/>
      <c r="C136" s="2"/>
      <c r="H136" s="2"/>
    </row>
    <row r="137" spans="1:8">
      <c r="A137" s="3"/>
      <c r="B137" s="3"/>
      <c r="C137" s="2"/>
      <c r="H137" s="2"/>
    </row>
    <row r="138" spans="1:8">
      <c r="A138" s="3"/>
      <c r="B138" s="3"/>
      <c r="C138" s="2"/>
      <c r="H138" s="2"/>
    </row>
    <row r="139" spans="1:8">
      <c r="A139" s="3"/>
      <c r="B139" s="3"/>
      <c r="C139" s="2"/>
      <c r="H139" s="2"/>
    </row>
    <row r="140" spans="1:8">
      <c r="A140" s="3"/>
      <c r="B140" s="3"/>
      <c r="C140" s="2"/>
      <c r="H140" s="2"/>
    </row>
    <row r="141" spans="1:8">
      <c r="A141" s="3"/>
      <c r="B141" s="3"/>
      <c r="C141" s="2"/>
      <c r="H141" s="2"/>
    </row>
    <row r="142" spans="1:8">
      <c r="A142" s="3"/>
      <c r="B142" s="3"/>
      <c r="C142" s="2"/>
      <c r="H142" s="2"/>
    </row>
    <row r="143" spans="1:8">
      <c r="A143" s="3"/>
      <c r="B143" s="3"/>
      <c r="C143" s="2"/>
      <c r="H143" s="2"/>
    </row>
    <row r="144" spans="1:8">
      <c r="A144" s="3"/>
      <c r="B144" s="3"/>
      <c r="C144" s="2"/>
      <c r="H144" s="2"/>
    </row>
    <row r="145" spans="1:8">
      <c r="A145" s="3"/>
      <c r="B145" s="3"/>
      <c r="C145" s="2"/>
      <c r="H145" s="2"/>
    </row>
    <row r="146" spans="1:8">
      <c r="A146" s="3"/>
      <c r="B146" s="3"/>
      <c r="C146" s="2"/>
      <c r="H146" s="2"/>
    </row>
    <row r="147" spans="1:8">
      <c r="A147" s="3"/>
      <c r="B147" s="3"/>
      <c r="C147" s="2"/>
      <c r="H147" s="2"/>
    </row>
    <row r="148" spans="1:8">
      <c r="A148" s="3"/>
      <c r="B148" s="3"/>
      <c r="C148" s="2"/>
      <c r="H148" s="2"/>
    </row>
    <row r="149" spans="1:8">
      <c r="A149" s="3"/>
      <c r="B149" s="3"/>
      <c r="C149" s="2"/>
      <c r="H149" s="2"/>
    </row>
    <row r="150" spans="1:8">
      <c r="A150" s="3"/>
      <c r="B150" s="3"/>
      <c r="C150" s="2"/>
      <c r="H150" s="2"/>
    </row>
    <row r="151" spans="1:8">
      <c r="A151" s="3"/>
      <c r="B151" s="3"/>
      <c r="C151" s="2"/>
      <c r="H151" s="2"/>
    </row>
    <row r="152" spans="1:8">
      <c r="A152" s="3"/>
      <c r="B152" s="3"/>
      <c r="C152" s="2"/>
      <c r="H152" s="2"/>
    </row>
    <row r="153" spans="1:8">
      <c r="A153" s="3"/>
      <c r="B153" s="3"/>
      <c r="C153" s="2"/>
      <c r="H153" s="2"/>
    </row>
    <row r="154" spans="1:8">
      <c r="A154" s="3"/>
      <c r="B154" s="3"/>
      <c r="C154" s="2"/>
      <c r="H154" s="2"/>
    </row>
    <row r="155" spans="1:8">
      <c r="A155" s="3"/>
      <c r="B155" s="3"/>
      <c r="C155" s="2"/>
      <c r="H155" s="2"/>
    </row>
    <row r="156" spans="1:8">
      <c r="A156" s="3"/>
      <c r="B156" s="3"/>
      <c r="C156" s="2"/>
      <c r="H156" s="2"/>
    </row>
    <row r="157" spans="1:8">
      <c r="A157" s="3"/>
      <c r="B157" s="3"/>
      <c r="C157" s="2"/>
      <c r="H157" s="2"/>
    </row>
    <row r="158" spans="1:8">
      <c r="A158" s="3"/>
      <c r="B158" s="3"/>
      <c r="C158" s="2"/>
      <c r="H158" s="2"/>
    </row>
    <row r="159" spans="1:8">
      <c r="A159" s="3"/>
      <c r="B159" s="3"/>
      <c r="C159" s="2"/>
      <c r="H159" s="2"/>
    </row>
    <row r="160" spans="1:8">
      <c r="A160" s="3"/>
      <c r="B160" s="3"/>
      <c r="C160" s="2"/>
      <c r="H160" s="2"/>
    </row>
    <row r="161" spans="1:8">
      <c r="A161" s="3"/>
      <c r="B161" s="3"/>
      <c r="C161" s="2"/>
      <c r="H161" s="2"/>
    </row>
    <row r="162" spans="1:8">
      <c r="A162" s="3"/>
      <c r="B162" s="3"/>
      <c r="C162" s="2"/>
      <c r="H162" s="2"/>
    </row>
    <row r="163" spans="1:8">
      <c r="A163" s="3"/>
      <c r="B163" s="3"/>
      <c r="C163" s="2"/>
      <c r="H163" s="2"/>
    </row>
    <row r="164" spans="1:8">
      <c r="A164" s="3"/>
      <c r="B164" s="3"/>
      <c r="C164" s="2"/>
    </row>
    <row r="165" spans="1:8">
      <c r="A165" s="3"/>
      <c r="B165" s="3"/>
      <c r="C165" s="2"/>
    </row>
    <row r="166" spans="1:8">
      <c r="A166" s="3"/>
      <c r="B166" s="3"/>
      <c r="C166" s="2"/>
    </row>
    <row r="167" spans="1:8">
      <c r="A167" s="3"/>
      <c r="B167" s="3"/>
      <c r="C167" s="2"/>
    </row>
    <row r="168" spans="1:8">
      <c r="A168" s="3"/>
      <c r="B168" s="3"/>
      <c r="C168" s="2"/>
    </row>
    <row r="169" spans="1:8">
      <c r="A169" s="3"/>
      <c r="B169" s="3"/>
      <c r="C169" s="2"/>
    </row>
    <row r="170" spans="1:8">
      <c r="A170" s="3"/>
      <c r="B170" s="3"/>
      <c r="C170" s="2"/>
    </row>
    <row r="171" spans="1:8">
      <c r="A171" s="3"/>
      <c r="B171" s="3"/>
      <c r="C171" s="2"/>
    </row>
    <row r="172" spans="1:8">
      <c r="A172" s="3"/>
      <c r="B172" s="3"/>
      <c r="C172" s="2"/>
    </row>
    <row r="173" spans="1:8">
      <c r="A173" s="3"/>
      <c r="B173" s="3"/>
      <c r="C173" s="2"/>
    </row>
    <row r="174" spans="1:8">
      <c r="A174" s="3"/>
      <c r="B174" s="3"/>
      <c r="C174" s="2"/>
    </row>
    <row r="175" spans="1:8">
      <c r="A175" s="3"/>
      <c r="B175" s="3"/>
      <c r="C175" s="2"/>
    </row>
    <row r="176" spans="1:8">
      <c r="A176" s="3"/>
      <c r="B176" s="3"/>
      <c r="C176" s="2"/>
    </row>
    <row r="177" spans="1:3">
      <c r="A177" s="3"/>
      <c r="B177" s="3"/>
      <c r="C177" s="2"/>
    </row>
    <row r="178" spans="1:3">
      <c r="A178" s="3"/>
      <c r="B178" s="3"/>
      <c r="C178" s="2"/>
    </row>
    <row r="179" spans="1:3">
      <c r="A179" s="3"/>
      <c r="B179" s="3"/>
      <c r="C179" s="2"/>
    </row>
    <row r="180" spans="1:3">
      <c r="A180" s="3"/>
      <c r="B180" s="3"/>
      <c r="C180" s="2"/>
    </row>
    <row r="181" spans="1:3">
      <c r="A181" s="3"/>
      <c r="B181" s="3"/>
      <c r="C181" s="2"/>
    </row>
    <row r="182" spans="1:3">
      <c r="A182" s="3"/>
      <c r="B182" s="3"/>
      <c r="C182" s="2"/>
    </row>
    <row r="183" spans="1:3">
      <c r="A183" s="3"/>
      <c r="B183" s="3"/>
      <c r="C183" s="2"/>
    </row>
    <row r="184" spans="1:3">
      <c r="A184" s="3"/>
      <c r="B184" s="3"/>
      <c r="C184" s="2"/>
    </row>
    <row r="185" spans="1:3">
      <c r="A185" s="3"/>
      <c r="B185" s="3"/>
      <c r="C185" s="2"/>
    </row>
    <row r="186" spans="1:3">
      <c r="A186" s="3"/>
      <c r="B186" s="3"/>
      <c r="C186" s="2"/>
    </row>
    <row r="187" spans="1:3">
      <c r="A187" s="3"/>
      <c r="B187" s="3"/>
      <c r="C187" s="2"/>
    </row>
    <row r="188" spans="1:3">
      <c r="A188" s="3"/>
      <c r="B188" s="3"/>
      <c r="C188" s="2"/>
    </row>
    <row r="189" spans="1:3">
      <c r="A189" s="3"/>
      <c r="B189" s="3"/>
      <c r="C189" s="2"/>
    </row>
    <row r="190" spans="1:3">
      <c r="A190" s="3"/>
      <c r="B190" s="3"/>
      <c r="C190" s="2"/>
    </row>
    <row r="191" spans="1:3">
      <c r="A191" s="3"/>
      <c r="B191" s="3"/>
      <c r="C191" s="2"/>
    </row>
    <row r="192" spans="1:3">
      <c r="A192" s="3"/>
      <c r="B192" s="3"/>
      <c r="C192" s="2"/>
    </row>
    <row r="193" spans="1:3">
      <c r="A193" s="3"/>
      <c r="B193" s="3"/>
      <c r="C193" s="2"/>
    </row>
    <row r="194" spans="1:3">
      <c r="A194" s="3"/>
      <c r="B194" s="3"/>
      <c r="C194" s="2"/>
    </row>
    <row r="195" spans="1:3">
      <c r="A195" s="3"/>
      <c r="B195" s="3"/>
      <c r="C195" s="2"/>
    </row>
    <row r="196" spans="1:3">
      <c r="A196" s="3"/>
      <c r="B196" s="3"/>
      <c r="C196" s="2"/>
    </row>
    <row r="197" spans="1:3">
      <c r="A197" s="3"/>
      <c r="B197" s="3"/>
      <c r="C197" s="2"/>
    </row>
    <row r="198" spans="1:3">
      <c r="A198" s="3"/>
      <c r="B198" s="3"/>
    </row>
    <row r="199" spans="1:3">
      <c r="A199" s="3"/>
      <c r="B199" s="3"/>
    </row>
    <row r="200" spans="1:3">
      <c r="A200" s="3"/>
      <c r="B200" s="3"/>
    </row>
    <row r="201" spans="1:3">
      <c r="A201" s="3"/>
      <c r="B201" s="3"/>
    </row>
    <row r="202" spans="1:3">
      <c r="A202" s="3"/>
      <c r="B202" s="3"/>
    </row>
    <row r="203" spans="1:3">
      <c r="A203" s="3"/>
      <c r="B203" s="3"/>
    </row>
    <row r="204" spans="1:3">
      <c r="A204" s="3"/>
      <c r="B204" s="3"/>
    </row>
    <row r="205" spans="1:3">
      <c r="A205" s="3"/>
      <c r="B205" s="3"/>
    </row>
    <row r="206" spans="1:3">
      <c r="A206" s="3"/>
      <c r="B206" s="3"/>
    </row>
    <row r="207" spans="1:3">
      <c r="A207" s="3"/>
      <c r="B207" s="3"/>
    </row>
    <row r="208" spans="1:3">
      <c r="A208" s="3"/>
      <c r="B208" s="3"/>
    </row>
    <row r="209" spans="1:2">
      <c r="A209" s="3"/>
      <c r="B209" s="3"/>
    </row>
    <row r="210" spans="1:2">
      <c r="A210" s="3"/>
      <c r="B210" s="3"/>
    </row>
    <row r="211" spans="1:2">
      <c r="A211" s="3"/>
      <c r="B211" s="3"/>
    </row>
    <row r="212" spans="1:2">
      <c r="A212" s="3"/>
      <c r="B212" s="3"/>
    </row>
    <row r="213" spans="1:2">
      <c r="A213" s="3"/>
      <c r="B213" s="3"/>
    </row>
    <row r="214" spans="1:2">
      <c r="A214" s="3"/>
      <c r="B214" s="3"/>
    </row>
    <row r="215" spans="1:2">
      <c r="A215" s="3"/>
      <c r="B215" s="3"/>
    </row>
    <row r="216" spans="1:2">
      <c r="A216" s="3"/>
      <c r="B216" s="3"/>
    </row>
    <row r="217" spans="1:2">
      <c r="A217" s="3"/>
      <c r="B217" s="3"/>
    </row>
    <row r="218" spans="1:2">
      <c r="A218" s="3"/>
      <c r="B218" s="3"/>
    </row>
    <row r="219" spans="1:2">
      <c r="A219" s="3"/>
      <c r="B219" s="3"/>
    </row>
    <row r="220" spans="1:2">
      <c r="A220" s="3"/>
      <c r="B220" s="3"/>
    </row>
    <row r="221" spans="1:2">
      <c r="A221" s="3"/>
      <c r="B221" s="3"/>
    </row>
    <row r="222" spans="1:2">
      <c r="A222" s="3"/>
      <c r="B222" s="3"/>
    </row>
    <row r="223" spans="1:2">
      <c r="A223" s="3"/>
      <c r="B223" s="3"/>
    </row>
    <row r="224" spans="1:2">
      <c r="A224" s="3"/>
      <c r="B224" s="3"/>
    </row>
    <row r="225" spans="1:2">
      <c r="A225" s="3"/>
      <c r="B225" s="3"/>
    </row>
    <row r="226" spans="1:2">
      <c r="A226" s="3"/>
      <c r="B226" s="3"/>
    </row>
    <row r="227" spans="1:2">
      <c r="A227" s="3"/>
      <c r="B227" s="3"/>
    </row>
    <row r="228" spans="1:2">
      <c r="A228" s="3"/>
      <c r="B228" s="3"/>
    </row>
    <row r="229" spans="1:2">
      <c r="A229" s="3"/>
      <c r="B229" s="3"/>
    </row>
    <row r="230" spans="1:2">
      <c r="A230" s="3"/>
      <c r="B230" s="3"/>
    </row>
    <row r="231" spans="1:2">
      <c r="A231" s="3"/>
      <c r="B231" s="3"/>
    </row>
    <row r="232" spans="1:2">
      <c r="A232" s="3"/>
      <c r="B232" s="3"/>
    </row>
    <row r="233" spans="1:2">
      <c r="A233" s="3"/>
      <c r="B233" s="3"/>
    </row>
    <row r="234" spans="1:2">
      <c r="A234" s="3"/>
      <c r="B234" s="3"/>
    </row>
  </sheetData>
  <mergeCells count="8">
    <mergeCell ref="A120:C120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9" orientation="portrait" r:id="rId1"/>
  <headerFooter differentFirst="1" alignWithMargins="0">
    <oddHeader xml:space="preserve">&amp;C&amp;"Times New Roman,курсив"&amp;14&amp;P&amp;R&amp;"Times New Roman,курсив"&amp;16Продовження додатка  </oddHeader>
  </headerFooter>
  <rowBreaks count="1" manualBreakCount="1">
    <brk id="12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2017-06-08T08:06:33Z</cp:lastPrinted>
  <dcterms:created xsi:type="dcterms:W3CDTF">2005-04-08T06:14:05Z</dcterms:created>
  <dcterms:modified xsi:type="dcterms:W3CDTF">2017-06-20T07:04:50Z</dcterms:modified>
</cp:coreProperties>
</file>