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0" yWindow="0" windowWidth="8160" windowHeight="9240" tabRatio="602"/>
  </bookViews>
  <sheets>
    <sheet name="2016м" sheetId="23" r:id="rId1"/>
  </sheets>
  <definedNames>
    <definedName name="_xlnm._FilterDatabase" localSheetId="0" hidden="1">'2016м'!$A$66:$M$153</definedName>
    <definedName name="_xlnm.Print_Titles" localSheetId="0">'2016м'!$8:$12</definedName>
    <definedName name="_xlnm.Print_Area" localSheetId="0">'2016м'!$B$1:$N$157</definedName>
  </definedNames>
  <calcPr calcId="145621"/>
</workbook>
</file>

<file path=xl/calcChain.xml><?xml version="1.0" encoding="utf-8"?>
<calcChain xmlns="http://schemas.openxmlformats.org/spreadsheetml/2006/main">
  <c r="K74" i="23" l="1"/>
  <c r="M62" i="23" l="1"/>
  <c r="N62" i="23" s="1"/>
  <c r="N61" i="23"/>
  <c r="M61" i="23"/>
  <c r="N60" i="23"/>
  <c r="M60" i="23"/>
  <c r="N59" i="23"/>
  <c r="M59" i="23"/>
  <c r="N58" i="23"/>
  <c r="M58" i="23"/>
  <c r="L58" i="23"/>
  <c r="L63" i="23" s="1"/>
  <c r="K58" i="23"/>
  <c r="K63" i="23" s="1"/>
  <c r="M57" i="23"/>
  <c r="N56" i="23"/>
  <c r="M56" i="23"/>
  <c r="M55" i="23"/>
  <c r="M54" i="23"/>
  <c r="M53" i="23"/>
  <c r="M52" i="23"/>
  <c r="M51" i="23"/>
  <c r="M50" i="23"/>
  <c r="L47" i="23"/>
  <c r="L45" i="23"/>
  <c r="L44" i="23"/>
  <c r="N41" i="23"/>
  <c r="M41" i="23"/>
  <c r="L41" i="23"/>
  <c r="K41" i="23"/>
  <c r="K40" i="23"/>
  <c r="L40" i="23" s="1"/>
  <c r="L39" i="23"/>
  <c r="L38" i="23"/>
  <c r="L37" i="23"/>
  <c r="L36" i="23"/>
  <c r="L35" i="23"/>
  <c r="L34" i="23"/>
  <c r="N31" i="23"/>
  <c r="M31" i="23"/>
  <c r="K31" i="23"/>
  <c r="L31" i="23" s="1"/>
  <c r="L30" i="23"/>
  <c r="L29" i="23"/>
  <c r="L28" i="23"/>
  <c r="L27" i="23"/>
  <c r="L26" i="23"/>
  <c r="L25" i="23"/>
  <c r="K24" i="23"/>
  <c r="L24" i="23" s="1"/>
  <c r="L22" i="23"/>
  <c r="L21" i="23"/>
  <c r="L20" i="23"/>
  <c r="L19" i="23"/>
  <c r="L18" i="23"/>
  <c r="N15" i="23"/>
  <c r="M15" i="23"/>
  <c r="M46" i="23" s="1"/>
  <c r="M48" i="23" s="1"/>
  <c r="K23" i="23" l="1"/>
  <c r="N46" i="23"/>
  <c r="N48" i="23" s="1"/>
  <c r="N63" i="23"/>
  <c r="M63" i="23"/>
  <c r="M65" i="23" s="1"/>
  <c r="N65" i="23" l="1"/>
  <c r="L23" i="23"/>
  <c r="K15" i="23"/>
  <c r="I62" i="23"/>
  <c r="E62" i="23"/>
  <c r="I61" i="23"/>
  <c r="J61" i="23" s="1"/>
  <c r="E61" i="23"/>
  <c r="F61" i="23" s="1"/>
  <c r="J60" i="23"/>
  <c r="I60" i="23"/>
  <c r="F60" i="23"/>
  <c r="E60" i="23"/>
  <c r="J59" i="23"/>
  <c r="I59" i="23"/>
  <c r="F59" i="23"/>
  <c r="E59" i="23"/>
  <c r="I58" i="23"/>
  <c r="H58" i="23"/>
  <c r="H63" i="23" s="1"/>
  <c r="G58" i="23"/>
  <c r="G63" i="23" s="1"/>
  <c r="E58" i="23"/>
  <c r="D58" i="23"/>
  <c r="D63" i="23" s="1"/>
  <c r="C58" i="23"/>
  <c r="C63" i="23" s="1"/>
  <c r="I57" i="23"/>
  <c r="E57" i="23"/>
  <c r="I56" i="23"/>
  <c r="E56" i="23"/>
  <c r="I55" i="23"/>
  <c r="E55" i="23"/>
  <c r="I54" i="23"/>
  <c r="I53" i="23"/>
  <c r="I52" i="23"/>
  <c r="E52" i="23"/>
  <c r="I51" i="23"/>
  <c r="E51" i="23"/>
  <c r="H47" i="23"/>
  <c r="D47" i="23"/>
  <c r="H44" i="23"/>
  <c r="D44" i="23"/>
  <c r="J41" i="23"/>
  <c r="I41" i="23"/>
  <c r="G41" i="23"/>
  <c r="F41" i="23"/>
  <c r="E41" i="23"/>
  <c r="D41" i="23"/>
  <c r="C41" i="23"/>
  <c r="H40" i="23"/>
  <c r="D40" i="23"/>
  <c r="H39" i="23"/>
  <c r="D39" i="23"/>
  <c r="H37" i="23"/>
  <c r="D37" i="23"/>
  <c r="H36" i="23"/>
  <c r="D36" i="23"/>
  <c r="H35" i="23"/>
  <c r="H34" i="23"/>
  <c r="D34" i="23"/>
  <c r="J31" i="23"/>
  <c r="I31" i="23"/>
  <c r="G31" i="23"/>
  <c r="H31" i="23" s="1"/>
  <c r="F31" i="23"/>
  <c r="E31" i="23"/>
  <c r="C31" i="23"/>
  <c r="H30" i="23"/>
  <c r="D30" i="23"/>
  <c r="H28" i="23"/>
  <c r="D28" i="23"/>
  <c r="H27" i="23"/>
  <c r="D27" i="23"/>
  <c r="H26" i="23"/>
  <c r="D26" i="23"/>
  <c r="H25" i="23"/>
  <c r="D25" i="23"/>
  <c r="G24" i="23"/>
  <c r="H24" i="23" s="1"/>
  <c r="C24" i="23"/>
  <c r="D24" i="23" s="1"/>
  <c r="G23" i="23"/>
  <c r="H23" i="23" s="1"/>
  <c r="C23" i="23"/>
  <c r="D23" i="23" s="1"/>
  <c r="H22" i="23"/>
  <c r="D22" i="23"/>
  <c r="H21" i="23"/>
  <c r="D21" i="23"/>
  <c r="H20" i="23"/>
  <c r="D20" i="23"/>
  <c r="H19" i="23"/>
  <c r="D19" i="23"/>
  <c r="H18" i="23"/>
  <c r="D18" i="23"/>
  <c r="J15" i="23"/>
  <c r="J46" i="23" s="1"/>
  <c r="J48" i="23" s="1"/>
  <c r="I15" i="23"/>
  <c r="I46" i="23" s="1"/>
  <c r="I48" i="23" s="1"/>
  <c r="F15" i="23"/>
  <c r="F46" i="23" s="1"/>
  <c r="F48" i="23" s="1"/>
  <c r="E15" i="23"/>
  <c r="K46" i="23" l="1"/>
  <c r="K48" i="23" s="1"/>
  <c r="K65" i="23" s="1"/>
  <c r="L15" i="23"/>
  <c r="L46" i="23" s="1"/>
  <c r="L48" i="23" s="1"/>
  <c r="L65" i="23" s="1"/>
  <c r="D31" i="23"/>
  <c r="E46" i="23"/>
  <c r="E48" i="23" s="1"/>
  <c r="E63" i="23"/>
  <c r="I63" i="23"/>
  <c r="F58" i="23"/>
  <c r="F63" i="23" s="1"/>
  <c r="F65" i="23" s="1"/>
  <c r="I65" i="23"/>
  <c r="J58" i="23"/>
  <c r="J63" i="23" s="1"/>
  <c r="J65" i="23" s="1"/>
  <c r="C15" i="23"/>
  <c r="G15" i="23"/>
  <c r="H41" i="23"/>
  <c r="E65" i="23" l="1"/>
  <c r="H15" i="23"/>
  <c r="H46" i="23" s="1"/>
  <c r="H48" i="23" s="1"/>
  <c r="H65" i="23" s="1"/>
  <c r="G46" i="23"/>
  <c r="G48" i="23" s="1"/>
  <c r="G65" i="23" s="1"/>
  <c r="D15" i="23"/>
  <c r="D46" i="23" s="1"/>
  <c r="D48" i="23" s="1"/>
  <c r="D65" i="23" s="1"/>
  <c r="C46" i="23"/>
  <c r="C48" i="23" s="1"/>
  <c r="C65" i="23" s="1"/>
  <c r="I140" i="23" l="1"/>
  <c r="I146" i="23"/>
  <c r="M140" i="23"/>
  <c r="M132" i="23"/>
  <c r="N140" i="23"/>
  <c r="J140" i="23"/>
  <c r="K144" i="23" l="1"/>
  <c r="K142" i="23"/>
  <c r="L140" i="23"/>
  <c r="K122" i="23"/>
  <c r="G142" i="23"/>
  <c r="C142" i="23"/>
  <c r="G144" i="23"/>
  <c r="C144" i="23"/>
  <c r="H140" i="23"/>
  <c r="G122" i="23"/>
  <c r="C122" i="23"/>
  <c r="H108" i="23"/>
  <c r="C74" i="23"/>
  <c r="G74" i="23"/>
  <c r="H70" i="23"/>
  <c r="G67" i="23" l="1"/>
  <c r="K112" i="23" l="1"/>
  <c r="N134" i="23" l="1"/>
  <c r="N118" i="23"/>
  <c r="N97" i="23"/>
  <c r="N70" i="23"/>
  <c r="M118" i="23" l="1"/>
  <c r="L118" i="23"/>
  <c r="I118" i="23"/>
  <c r="J118" i="23"/>
  <c r="H118" i="23"/>
  <c r="E118" i="23"/>
  <c r="F118" i="23"/>
  <c r="D118" i="23"/>
  <c r="K120" i="23"/>
  <c r="G120" i="23"/>
  <c r="C120" i="23"/>
  <c r="M97" i="23"/>
  <c r="L97" i="23"/>
  <c r="I97" i="23"/>
  <c r="J97" i="23"/>
  <c r="H97" i="23"/>
  <c r="E97" i="23"/>
  <c r="F97" i="23"/>
  <c r="D97" i="23"/>
  <c r="K99" i="23"/>
  <c r="G99" i="23"/>
  <c r="C99" i="23"/>
  <c r="G79" i="23"/>
  <c r="G80" i="23"/>
  <c r="K152" i="23" l="1"/>
  <c r="I134" i="23"/>
  <c r="I130" i="23"/>
  <c r="I108" i="23"/>
  <c r="I70" i="23"/>
  <c r="I113" i="23"/>
  <c r="M108" i="23"/>
  <c r="E132" i="23"/>
  <c r="I150" i="23" l="1"/>
  <c r="K67" i="23"/>
  <c r="K68" i="23"/>
  <c r="K69" i="23"/>
  <c r="K72" i="23"/>
  <c r="K73" i="23"/>
  <c r="K75" i="23"/>
  <c r="K77" i="23"/>
  <c r="K79" i="23"/>
  <c r="K80" i="23"/>
  <c r="K81" i="23"/>
  <c r="H134" i="23"/>
  <c r="J108" i="23"/>
  <c r="M70" i="23"/>
  <c r="L70" i="23"/>
  <c r="J134" i="23"/>
  <c r="J70" i="23"/>
  <c r="E134" i="23"/>
  <c r="E70" i="23"/>
  <c r="F134" i="23"/>
  <c r="F70" i="23"/>
  <c r="D134" i="23"/>
  <c r="D70" i="23"/>
  <c r="C70" i="23" s="1"/>
  <c r="C118" i="23"/>
  <c r="C67" i="23"/>
  <c r="M134" i="23"/>
  <c r="K145" i="23"/>
  <c r="G145" i="23"/>
  <c r="C145" i="23"/>
  <c r="K143" i="23"/>
  <c r="G143" i="23"/>
  <c r="C143" i="23"/>
  <c r="L134" i="23"/>
  <c r="K137" i="23"/>
  <c r="G137" i="23"/>
  <c r="C137" i="23"/>
  <c r="D113" i="23"/>
  <c r="K128" i="23"/>
  <c r="G128" i="23"/>
  <c r="C128" i="23"/>
  <c r="L108" i="23"/>
  <c r="K107" i="23"/>
  <c r="K146" i="23"/>
  <c r="G146" i="23"/>
  <c r="K147" i="23"/>
  <c r="G147" i="23"/>
  <c r="K139" i="23"/>
  <c r="G139" i="23"/>
  <c r="K133" i="23"/>
  <c r="G133" i="23"/>
  <c r="K132" i="23"/>
  <c r="G132" i="23"/>
  <c r="N130" i="23"/>
  <c r="M130" i="23"/>
  <c r="L130" i="23"/>
  <c r="J130" i="23"/>
  <c r="H130" i="23"/>
  <c r="K129" i="23"/>
  <c r="G129" i="23"/>
  <c r="K127" i="23"/>
  <c r="G127" i="23"/>
  <c r="K126" i="23"/>
  <c r="G126" i="23"/>
  <c r="K125" i="23"/>
  <c r="G125" i="23"/>
  <c r="K124" i="23"/>
  <c r="G124" i="23"/>
  <c r="K123" i="23"/>
  <c r="G123" i="23"/>
  <c r="K121" i="23"/>
  <c r="G121" i="23"/>
  <c r="K117" i="23"/>
  <c r="G117" i="23"/>
  <c r="K116" i="23"/>
  <c r="G116" i="23"/>
  <c r="K115" i="23"/>
  <c r="G115" i="23"/>
  <c r="N113" i="23"/>
  <c r="M113" i="23"/>
  <c r="M150" i="23" s="1"/>
  <c r="M153" i="23" s="1"/>
  <c r="L113" i="23"/>
  <c r="J113" i="23"/>
  <c r="H113" i="23"/>
  <c r="K111" i="23"/>
  <c r="G111" i="23"/>
  <c r="K110" i="23"/>
  <c r="G110" i="23"/>
  <c r="N108" i="23"/>
  <c r="G107" i="23"/>
  <c r="K106" i="23"/>
  <c r="G106" i="23"/>
  <c r="K104" i="23"/>
  <c r="G104" i="23"/>
  <c r="K103" i="23"/>
  <c r="G103" i="23"/>
  <c r="K102" i="23"/>
  <c r="G102" i="23"/>
  <c r="K101" i="23"/>
  <c r="G101" i="23"/>
  <c r="K100" i="23"/>
  <c r="G100" i="23"/>
  <c r="K96" i="23"/>
  <c r="G96" i="23"/>
  <c r="K95" i="23"/>
  <c r="G95" i="23"/>
  <c r="K94" i="23"/>
  <c r="G94" i="23"/>
  <c r="K93" i="23"/>
  <c r="G93" i="23"/>
  <c r="K92" i="23"/>
  <c r="G92" i="23"/>
  <c r="K91" i="23"/>
  <c r="G91" i="23"/>
  <c r="K90" i="23"/>
  <c r="G90" i="23"/>
  <c r="K89" i="23"/>
  <c r="G89" i="23"/>
  <c r="K88" i="23"/>
  <c r="G88" i="23"/>
  <c r="K87" i="23"/>
  <c r="G87" i="23"/>
  <c r="K86" i="23"/>
  <c r="G86" i="23"/>
  <c r="K85" i="23"/>
  <c r="G85" i="23"/>
  <c r="K82" i="23"/>
  <c r="G82" i="23"/>
  <c r="G81" i="23"/>
  <c r="G77" i="23"/>
  <c r="G75" i="23"/>
  <c r="G73" i="23"/>
  <c r="G72" i="23"/>
  <c r="G69" i="23"/>
  <c r="G68" i="23"/>
  <c r="F108" i="23"/>
  <c r="F113" i="23"/>
  <c r="F130" i="23"/>
  <c r="E108" i="23"/>
  <c r="E113" i="23"/>
  <c r="C113" i="23" s="1"/>
  <c r="E130" i="23"/>
  <c r="D108" i="23"/>
  <c r="D130" i="23"/>
  <c r="C103" i="23"/>
  <c r="K140" i="23"/>
  <c r="G140" i="23"/>
  <c r="C140" i="23"/>
  <c r="C146" i="23"/>
  <c r="K105" i="23"/>
  <c r="G105" i="23"/>
  <c r="C105" i="23"/>
  <c r="C139" i="23"/>
  <c r="C68" i="23"/>
  <c r="C69" i="23"/>
  <c r="K83" i="23"/>
  <c r="K84" i="23"/>
  <c r="C101" i="23"/>
  <c r="C100" i="23"/>
  <c r="C117" i="23"/>
  <c r="K148" i="23"/>
  <c r="G148" i="23"/>
  <c r="C148" i="23"/>
  <c r="C81" i="23"/>
  <c r="C82" i="23"/>
  <c r="G152" i="23"/>
  <c r="G151" i="23"/>
  <c r="G149" i="23"/>
  <c r="G141" i="23"/>
  <c r="G138" i="23"/>
  <c r="G136" i="23"/>
  <c r="G112" i="23"/>
  <c r="G84" i="23"/>
  <c r="G83" i="23"/>
  <c r="K136" i="23"/>
  <c r="K138" i="23"/>
  <c r="K141" i="23"/>
  <c r="K149" i="23"/>
  <c r="K151" i="23"/>
  <c r="C87" i="23"/>
  <c r="C84" i="23"/>
  <c r="C102" i="23"/>
  <c r="C132" i="23"/>
  <c r="C125" i="23"/>
  <c r="C72" i="23"/>
  <c r="C73" i="23"/>
  <c r="C75" i="23"/>
  <c r="C77" i="23"/>
  <c r="C79" i="23"/>
  <c r="C80" i="23"/>
  <c r="C83" i="23"/>
  <c r="C85" i="23"/>
  <c r="C86" i="23"/>
  <c r="C88" i="23"/>
  <c r="C89" i="23"/>
  <c r="C90" i="23"/>
  <c r="C91" i="23"/>
  <c r="C92" i="23"/>
  <c r="C93" i="23"/>
  <c r="C94" i="23"/>
  <c r="C95" i="23"/>
  <c r="C96" i="23"/>
  <c r="C97" i="23"/>
  <c r="C104" i="23"/>
  <c r="C106" i="23"/>
  <c r="C107" i="23"/>
  <c r="C110" i="23"/>
  <c r="C111" i="23"/>
  <c r="C112" i="23"/>
  <c r="C115" i="23"/>
  <c r="C116" i="23"/>
  <c r="C121" i="23"/>
  <c r="C123" i="23"/>
  <c r="C124" i="23"/>
  <c r="C126" i="23"/>
  <c r="C127" i="23"/>
  <c r="C129" i="23"/>
  <c r="C133" i="23"/>
  <c r="C136" i="23"/>
  <c r="C138" i="23"/>
  <c r="C141" i="23"/>
  <c r="C147" i="23"/>
  <c r="C149" i="23"/>
  <c r="C151" i="23"/>
  <c r="C152" i="23"/>
  <c r="G118" i="23"/>
  <c r="C134" i="23"/>
  <c r="K113" i="23"/>
  <c r="K130" i="23"/>
  <c r="G134" i="23"/>
  <c r="G97" i="23"/>
  <c r="E150" i="23"/>
  <c r="E153" i="23" s="1"/>
  <c r="K97" i="23"/>
  <c r="N150" i="23"/>
  <c r="N153" i="23" s="1"/>
  <c r="G108" i="23"/>
  <c r="K108" i="23"/>
  <c r="C108" i="23" l="1"/>
  <c r="K118" i="23"/>
  <c r="L150" i="23"/>
  <c r="K150" i="23" s="1"/>
  <c r="K153" i="23" s="1"/>
  <c r="J150" i="23"/>
  <c r="J153" i="23" s="1"/>
  <c r="F150" i="23"/>
  <c r="F153" i="23" s="1"/>
  <c r="K134" i="23"/>
  <c r="K70" i="23"/>
  <c r="C130" i="23"/>
  <c r="G113" i="23"/>
  <c r="G70" i="23"/>
  <c r="H150" i="23"/>
  <c r="H153" i="23" s="1"/>
  <c r="D150" i="23"/>
  <c r="D153" i="23" s="1"/>
  <c r="C153" i="23" s="1"/>
  <c r="I153" i="23"/>
  <c r="G130" i="23"/>
  <c r="L153" i="23" l="1"/>
  <c r="C150" i="23"/>
  <c r="G153" i="23"/>
  <c r="G150" i="23"/>
</calcChain>
</file>

<file path=xl/sharedStrings.xml><?xml version="1.0" encoding="utf-8"?>
<sst xmlns="http://schemas.openxmlformats.org/spreadsheetml/2006/main" count="178" uniqueCount="154">
  <si>
    <t xml:space="preserve"> </t>
  </si>
  <si>
    <t xml:space="preserve">на </t>
  </si>
  <si>
    <t>ЗАГАЛЬНИЙ ФОНД</t>
  </si>
  <si>
    <t>СПЕЦІАЛЬНИЙ ФОНД</t>
  </si>
  <si>
    <t xml:space="preserve">   у тому числi:</t>
  </si>
  <si>
    <t>Соціальні програми і заходи державних органів у справах молоді</t>
  </si>
  <si>
    <t>Інші видатки</t>
  </si>
  <si>
    <t>Інші установи та заклади</t>
  </si>
  <si>
    <t xml:space="preserve">Фiзична культура i спорт </t>
  </si>
  <si>
    <t>Компенсаційні виплати на пільговий проїзд електротранспортом окремим категоріям громадян</t>
  </si>
  <si>
    <t>Інші заходи у сфері електротранспорту</t>
  </si>
  <si>
    <t>Резервний фонд</t>
  </si>
  <si>
    <t>Діяльність і послуги, не віднесені до інших категорій</t>
  </si>
  <si>
    <t xml:space="preserve">  Капітальні вкладення</t>
  </si>
  <si>
    <t>Запобігання та ліквідація надзвичайних ситуацій та наслідків стихійного лиха</t>
  </si>
  <si>
    <t>КФКВ</t>
  </si>
  <si>
    <t xml:space="preserve">Освiта </t>
  </si>
  <si>
    <t>Соцiальний захист та соціальне забезпечення всього,</t>
  </si>
  <si>
    <t>у тому числі:</t>
  </si>
  <si>
    <t>Iншi  видатки на соціальний захист населення</t>
  </si>
  <si>
    <t>Благоустрiй мiст, сіл, селищ</t>
  </si>
  <si>
    <t>Теплові мережі</t>
  </si>
  <si>
    <t>Культура і мистецтво</t>
  </si>
  <si>
    <t>Телебачення і радіомовлення</t>
  </si>
  <si>
    <t>Інші заходи у сфері автомобільного транспорту</t>
  </si>
  <si>
    <t xml:space="preserve">      у тому числі:</t>
  </si>
  <si>
    <t>Надання пільгового довгострокового кредиту громадянам на будівництво (реконструкцію) та придбання житла</t>
  </si>
  <si>
    <t>Повернення коштів, наданих для кредитування громадян на будівництво (реконструкцію) та придбання житла</t>
  </si>
  <si>
    <t>Фонд охорони навколишнього природного середовища</t>
  </si>
  <si>
    <t>Розробка схем та проектних рішень масового застосування</t>
  </si>
  <si>
    <t>Пільги, що надаються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і природного газу</t>
  </si>
  <si>
    <t xml:space="preserve"> 01.10.2007</t>
  </si>
  <si>
    <t>загальний фонд</t>
  </si>
  <si>
    <t>спеціальний фонд</t>
  </si>
  <si>
    <t>Субвенції, одержані з державного та обласного  бюджетів</t>
  </si>
  <si>
    <t>Інші програми соціального захисту дітей</t>
  </si>
  <si>
    <t>240601, 602,603,604</t>
  </si>
  <si>
    <t>Заходи з оздоровлення та відпочинку дітей, крім заходів з оздоровлення дітей, що здійснюються за рахунок коштів на оздоровлення громадян, які постраждали внаслідок Чорнобильскої катастрофи</t>
  </si>
  <si>
    <t>Цільові фонди, утворені Верховною Радою Автономної Республіки Крим, органами місцевого самоврядування і місцевими органами виконавчої влади</t>
  </si>
  <si>
    <t>Субсидії населенню для відшкодування витрат на придбання твердого та рідкого пічного побутового палива і скрапленого газу</t>
  </si>
  <si>
    <t>Субсидії населенню для відшкодування витрат на оплату житлово-комунальних послуг</t>
  </si>
  <si>
    <t>Соціальні програми і заходи державних органів з питань забезпечення рівних прав та можливостей жінок і чоловіків</t>
  </si>
  <si>
    <t>Д О Х О Д И</t>
  </si>
  <si>
    <t>інші надходження</t>
  </si>
  <si>
    <t>державне мито </t>
  </si>
  <si>
    <t>РАЗОМ ВИДАТКИ ТА КРЕДИТУВАННЯ БЮДЖЕТУ:</t>
  </si>
  <si>
    <t xml:space="preserve">2007 рік </t>
  </si>
  <si>
    <t xml:space="preserve">Охорона здоров'я </t>
  </si>
  <si>
    <t>Утримання центрів соціальних служб для  сім'ї, дітей та молоді</t>
  </si>
  <si>
    <t>Комбінати комунальних підприємств, районні виробничі об'єднання, інші підприємства, установи та організації житлово-комунального господарства</t>
  </si>
  <si>
    <t>З В І Т</t>
  </si>
  <si>
    <t>Інші послуги, пов'язані з економічною діяльністю</t>
  </si>
  <si>
    <t>Субвенція з державного бюджету місцевим бюджетам на виплату допомоги сім'ям з дітьми, малозабезпеченим сім'ям, інвалідам з дитинства, дітям-інвалідам та тимчасової державної допомоги дітям</t>
  </si>
  <si>
    <t>Витрати, пов'язані з наданням та обслуговуванням пільгових довгострокових кредитів, наданих громадянам на будівництво (реконструкцію) та придбання житла</t>
  </si>
  <si>
    <t>Інші субвенції</t>
  </si>
  <si>
    <t>Пільги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t>
  </si>
  <si>
    <t>Соціальні програми і заходи державних органів у справах сім'ї</t>
  </si>
  <si>
    <t>Капітальний ремонт житлового фонду місцевих органів влади</t>
  </si>
  <si>
    <t>Землеустрій</t>
  </si>
  <si>
    <t>Утримання закладів, що надають соціальні послуги дітям, які опинились в складних життєвих обставинах</t>
  </si>
  <si>
    <t>Капітальний ремонт житлового фонду  об'єднань співвласників багатоквартирних будинків</t>
  </si>
  <si>
    <t>В И Д А Т К И</t>
  </si>
  <si>
    <t>податок на прибуток підприємств та фінансових установ комунальної власності</t>
  </si>
  <si>
    <t>надходження від орендної плати за користування цілісним майновим комплексом та іншим майном, що перебуває в комунальній власності </t>
  </si>
  <si>
    <t xml:space="preserve">кошти від реалізації безхазяйного майна, знахідок, спадкового майна, майна, одержаного територіальною громадою в порядку спадкування чи дарування, а також валютні цінності і грошові кошти, власники яких невідомі </t>
  </si>
  <si>
    <t xml:space="preserve">кошти від відчуження майна, що належить Автономній Республіці Крим та майна, що перебуває в комунальній власності </t>
  </si>
  <si>
    <t>УСЬОГО ВИДАТКІВ:</t>
  </si>
  <si>
    <t>у т.ч. бюджет розвитку</t>
  </si>
  <si>
    <t>тис.грн.</t>
  </si>
  <si>
    <t>Періодичні видання (газети та журнали)</t>
  </si>
  <si>
    <t>Водопровідно-каналізаційне господарство </t>
  </si>
  <si>
    <t>Пільги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дітям війни,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на житлово-комунальні послуги</t>
  </si>
  <si>
    <t>Пільги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на придбання твердого палива та скрапленого газу</t>
  </si>
  <si>
    <t>Пільги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придбання твердого палива</t>
  </si>
  <si>
    <t>частина чистого прибутку (доходу) комунальних унітарних підприємств та їх об'єднань, що вилучається до відповідного місцевого бюджету</t>
  </si>
  <si>
    <t>кошти від продажу землі</t>
  </si>
  <si>
    <t>надходження коштів пайової участі у розвитку інфраструктури населеного пункту</t>
  </si>
  <si>
    <t>Видатки, не вiднесенi до основних груп, усього,</t>
  </si>
  <si>
    <t>Показники міського бюджету</t>
  </si>
  <si>
    <t>Субвенція з державного бюджету місцевим бюджетам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t>
  </si>
  <si>
    <t xml:space="preserve">Керуюча справами виконкому </t>
  </si>
  <si>
    <t>Пільги багатодітним сім'ям, дитячим будинкам сімейного типу та прийомним сім'ям, в яких не менше року проживають відповідно троє або більше дітей, а також сім'ям (крім багатодітних сімей), в яких не менше року проживають троє і більше дітей, враховуючи тих, над якими встановлено опіку чи піклування, на придбання твердого палива та скрапленого газу</t>
  </si>
  <si>
    <t>Пільги багатодітним сім'ям, дитячим будинкам сімейного типу та прийомним сім'ям, в яких не менше року проживають відповідно троє або більше дітей, а також сім'ям (крім багатодітних сімей), в яких не менше року проживають троє і більше дітей, враховуючи тих, над якими встановлено опіку чи піклування, на житлово-комунальні послуги</t>
  </si>
  <si>
    <t>Реверсна дотація</t>
  </si>
  <si>
    <t>Інші додаткові дотації</t>
  </si>
  <si>
    <t>Охорона навколишнього природного середовища та ядерна безпека</t>
  </si>
  <si>
    <t>Субвенції з міського бюджету іншим бюджетам</t>
  </si>
  <si>
    <t xml:space="preserve">Проведення виборів депутатів місцевих рад та сільських, селищних, міських голів </t>
  </si>
  <si>
    <t xml:space="preserve">Субвенція з державного бюджету місцевим бюджетам на проведення виборів депутатів місцевих рад та сільських, селищних, міських голів </t>
  </si>
  <si>
    <t/>
  </si>
  <si>
    <t>ПОДАТКОВІ НАДХОДЖЕННЯ</t>
  </si>
  <si>
    <t xml:space="preserve">податок та збір на доходи фізичних осіб </t>
  </si>
  <si>
    <t>рентна плата за спеціальне використання лісових ресурсів (крім рентної плати за спеціальне використання лісових ресурсів в частині деревини, заготовленої в порядку рубок головного користування)</t>
  </si>
  <si>
    <t>акцизний податок з реалізації суб’єктами господарювання  роздрібної торгівлі підакцизних товарів</t>
  </si>
  <si>
    <t>земельний податок з юридичних осіб</t>
  </si>
  <si>
    <t>орендна плата з юридичних осіб</t>
  </si>
  <si>
    <t>земельний податок з фізичних осіб</t>
  </si>
  <si>
    <t>орендна плата з фізичних осіб</t>
  </si>
  <si>
    <t>НЕПОДАТКОВІ НАДХОДЖЕННЯ</t>
  </si>
  <si>
    <t>ДОХОДИ ВІД ОПЕРАЦІЙ З КАПІТАЛОМ</t>
  </si>
  <si>
    <t>Субвенції, дотації, одержані з інших бюджетів</t>
  </si>
  <si>
    <t>збір за провадження торговельної діяльності нафтопродуктами, скрапленим та стиснутим газом на стаціонарних, малогабаритних і пересувних автозаправних станціях, заправних пунктах</t>
  </si>
  <si>
    <t>грошові стягнення за шкоду, заподіяну порушенням законодавства про охорону навколишнього природного середовища внаслідок господарської та іншої діяльності </t>
  </si>
  <si>
    <t>власні надходження бюджетних установ</t>
  </si>
  <si>
    <t xml:space="preserve">цільові фонди, утворені Верховною Радою Автономної Республіки Крим, органами місцевого самоврядування та місцевими органами виконавчої влади </t>
  </si>
  <si>
    <t>Органи місцевого самоврядування</t>
  </si>
  <si>
    <t xml:space="preserve">щодо виконання міського бюджету </t>
  </si>
  <si>
    <t>Заходи, пов`язані з поліпшенням питної води</t>
  </si>
  <si>
    <t>Затверджений план на 2016 рік</t>
  </si>
  <si>
    <t>Уточнений план на 2016 рік</t>
  </si>
  <si>
    <t>екологічний податок</t>
  </si>
  <si>
    <t>місцеві податки:</t>
  </si>
  <si>
    <t xml:space="preserve"> - податок на майно, у т.ч.</t>
  </si>
  <si>
    <t xml:space="preserve"> - єдиний податок</t>
  </si>
  <si>
    <t>Фінансова підтримка громадських організацій інвалідів і ветеранів</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</si>
  <si>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 регіонів</t>
  </si>
  <si>
    <t>Житлово-експлуатаційне господарство</t>
  </si>
  <si>
    <t xml:space="preserve">Компенсаційні виплати на пільговий проїзд автомобільним транспортом окремим категоріям громадян </t>
  </si>
  <si>
    <t>250324, 250323, 250344, 250380</t>
  </si>
  <si>
    <t xml:space="preserve"> - збір за провадження деяких видів підприємницької діяльності, що справлявся до 1 січня 2015 року </t>
  </si>
  <si>
    <t>плата за розміщення тимчасово вільних коштів місцевих бюджетів </t>
  </si>
  <si>
    <t>адміністративні штрафи</t>
  </si>
  <si>
    <t>інші збори за забруднення навколишнього природного середовища до Фонду охорони навколишнього природного середовища  </t>
  </si>
  <si>
    <t>відсотки за користування довгостроковим кредитом, що надається з місцевих бюджетів молодим сім'ям та одиноким молодим громадянам на будівництво (реконструкцію) та придбання житла </t>
  </si>
  <si>
    <t>Видатки на проведення робіт, пов'язаних із будівництвом, реконструкцією, ремонтом та утриманням                                    автомобільних доріг</t>
  </si>
  <si>
    <t>Виконано за 2016 рік</t>
  </si>
  <si>
    <t>Інші пільги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t>
  </si>
  <si>
    <t>090203</t>
  </si>
  <si>
    <t>Компенсаційні виплати за пільговий проїзд окремих категорій громадян на залізничному транспорті</t>
  </si>
  <si>
    <t>Субвенція з державного бюджету місцевим бюджетам на здійснення заходів щодо соціально-економічного розвитку окремих територій</t>
  </si>
  <si>
    <t xml:space="preserve">       до рішення  виконкому міської ради</t>
  </si>
  <si>
    <t xml:space="preserve">       Додаток</t>
  </si>
  <si>
    <t>плата за надання  адміністративних послуг</t>
  </si>
  <si>
    <t>надходження коштів від Державного фонду дорогоцінних металів і дорогоцінного каміння  </t>
  </si>
  <si>
    <t>податок з власників транспортних засобів та інших самохідних машин і механізмів</t>
  </si>
  <si>
    <t>за 2016 рік</t>
  </si>
  <si>
    <t>усього,</t>
  </si>
  <si>
    <t>УСЬОГО ДОХОДІВ ЗАГАЛЬНОГО ФОНДУ власних та закріплених:</t>
  </si>
  <si>
    <t>РАЗОМ ЗА ЗАГАЛЬНИМ ФОНДОМ ДОХОДІВ:</t>
  </si>
  <si>
    <t>у т. ч. бюджет розвитку (без трансфертів):</t>
  </si>
  <si>
    <t>РАЗОМ ЗА СПЕЦІАЛЬНИМ ФОНДОМ ДОХОДІВ:</t>
  </si>
  <si>
    <t>УСЬОГО ДОХОДІВ:</t>
  </si>
  <si>
    <t xml:space="preserve">Пільги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хворобою або вислугою років військовослужбовцям Служби безпеки України, працівникам міліції, особам начальницького складу податкової міліції, рядового і начальницького складу кримінально-виконавчої системи, державної пожежної охорони, пенсіонерам з числа слідчих прокуратури,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t>
  </si>
  <si>
    <t>системи, державної пожежної охорони, загиблих або померлих у зв'язку з виконанням службових обов'язків, непрацездатним членам сімей, які перебували на їх утриманні, звільненим з військової служби особам, які стали інвалідами під час проходження військової служби, батькам та членам сімей військовослужбовців, які загинули (померли) або пропали безвісти під час проходження військової служби, батькам та членам сімей осіб рядового і начальницького складу органів і підрозділів цивільного захисту, Державної служби спеціального зв'язку та захисту інформації України, які загинули (померли), пропали безвісти або стали інвалідами при проходженні служби, на  житлово-комунальні послуги</t>
  </si>
  <si>
    <t>Пільги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хворобою або вислугою років працівникам міліції, особам начальницького складу податкової міліції, рядового і начальницького складу кримінально-виконавчої системи, державної пожежної охорони,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державної пожежної охорони, загиблих або померлих у зв`язку з</t>
  </si>
  <si>
    <t>виконанням службових обов'язків, непрацездатним членам сімей, які перебували на їх утриманні, на придбання твердого палива</t>
  </si>
  <si>
    <t>О.Шовгеля</t>
  </si>
  <si>
    <t>Житлово-комунальне господарство, усього,</t>
  </si>
  <si>
    <t>Засоби масової iнформації, усього,</t>
  </si>
  <si>
    <t>Будiвництво, усього,</t>
  </si>
  <si>
    <t>Транспорт, дорожнє господарство, зв'язок, телекомунікації та інформатика, усього,</t>
  </si>
  <si>
    <t>Цільові фонди, усього,</t>
  </si>
  <si>
    <t>Субвенція з державного бюджету місцевим бюджетам на будівництво (придбання) житла для сімей загиблих військовослужбовців, які брали безпосередню участь в антитерористичній операції, а також для інвалідів І – ІІ групи з числа військовослужбовців, які брали участь у зазначеній операції та потребують поліпшення житлових умов</t>
  </si>
  <si>
    <t>08.02.2017 №38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</si>
</sst>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9" x14ac:knownFonts="1">
    <font>
      <sz val="10"/>
      <name val="Arial Cyr"/>
      <charset val="204"/>
    </font>
    <font>
      <b/>
      <sz val="10"/>
      <name val="Arial Cyr"/>
      <family val="2"/>
      <charset val="204"/>
    </font>
    <font>
      <sz val="13"/>
      <name val="Arial Cyr"/>
      <family val="2"/>
      <charset val="204"/>
    </font>
    <font>
      <b/>
      <sz val="13"/>
      <name val="Arial Cyr"/>
      <family val="2"/>
      <charset val="204"/>
    </font>
    <font>
      <i/>
      <sz val="12"/>
      <name val="Arial Cyr"/>
      <charset val="204"/>
    </font>
    <font>
      <i/>
      <sz val="14"/>
      <name val="Arial Cyr"/>
      <charset val="204"/>
    </font>
    <font>
      <b/>
      <sz val="16"/>
      <name val="Arial Cyr"/>
      <family val="2"/>
      <charset val="204"/>
    </font>
    <font>
      <i/>
      <sz val="14"/>
      <name val="Times New Roman"/>
      <family val="1"/>
      <charset val="204"/>
    </font>
    <font>
      <i/>
      <sz val="10"/>
      <name val="Times New Roman"/>
      <family val="1"/>
      <charset val="204"/>
    </font>
    <font>
      <sz val="10"/>
      <name val="Times New Roman"/>
      <family val="1"/>
      <charset val="204"/>
    </font>
    <font>
      <b/>
      <sz val="14"/>
      <name val="Times New Roman"/>
      <family val="1"/>
      <charset val="204"/>
    </font>
    <font>
      <b/>
      <sz val="13"/>
      <name val="Times New Roman"/>
      <family val="1"/>
      <charset val="204"/>
    </font>
    <font>
      <b/>
      <sz val="10"/>
      <name val="Times New Roman"/>
      <family val="1"/>
      <charset val="204"/>
    </font>
    <font>
      <sz val="13"/>
      <name val="Times New Roman"/>
      <family val="1"/>
      <charset val="204"/>
    </font>
    <font>
      <b/>
      <sz val="12"/>
      <name val="Times New Roman"/>
      <family val="1"/>
      <charset val="204"/>
    </font>
    <font>
      <b/>
      <sz val="14"/>
      <name val="Arial Cyr"/>
      <family val="2"/>
      <charset val="204"/>
    </font>
    <font>
      <b/>
      <u/>
      <sz val="11"/>
      <name val="Times New Roman"/>
      <family val="1"/>
      <charset val="204"/>
    </font>
    <font>
      <b/>
      <sz val="11"/>
      <name val="Times New Roman"/>
      <family val="1"/>
      <charset val="204"/>
    </font>
    <font>
      <i/>
      <sz val="11"/>
      <name val="Times New Roman"/>
      <family val="1"/>
      <charset val="204"/>
    </font>
    <font>
      <sz val="22"/>
      <name val="Arial Cyr"/>
      <family val="2"/>
      <charset val="204"/>
    </font>
    <font>
      <b/>
      <i/>
      <sz val="22"/>
      <name val="Times New Roman"/>
      <family val="1"/>
      <charset val="204"/>
    </font>
    <font>
      <b/>
      <i/>
      <sz val="11"/>
      <name val="Times New Roman"/>
      <family val="1"/>
      <charset val="204"/>
    </font>
    <font>
      <i/>
      <sz val="24"/>
      <name val="Times New Roman"/>
      <family val="1"/>
      <charset val="204"/>
    </font>
    <font>
      <b/>
      <i/>
      <sz val="14"/>
      <name val="Times New Roman"/>
      <family val="1"/>
      <charset val="204"/>
    </font>
    <font>
      <b/>
      <i/>
      <sz val="28"/>
      <name val="Arial Cyr"/>
      <family val="2"/>
      <charset val="204"/>
    </font>
    <font>
      <b/>
      <u/>
      <sz val="12"/>
      <name val="Times New Roman"/>
      <family val="1"/>
      <charset val="204"/>
    </font>
    <font>
      <sz val="11"/>
      <name val="Times New Roman"/>
      <family val="1"/>
      <charset val="204"/>
    </font>
    <font>
      <b/>
      <i/>
      <sz val="27"/>
      <name val="Times New Roman"/>
      <family val="1"/>
      <charset val="204"/>
    </font>
    <font>
      <sz val="12"/>
      <name val="Times New Roman"/>
      <family val="1"/>
      <charset val="204"/>
    </font>
    <font>
      <b/>
      <sz val="11.5"/>
      <name val="Times New Roman"/>
      <family val="1"/>
      <charset val="204"/>
    </font>
    <font>
      <sz val="11"/>
      <color indexed="8"/>
      <name val="Times New Roman"/>
      <family val="1"/>
      <charset val="204"/>
    </font>
    <font>
      <i/>
      <sz val="11"/>
      <color indexed="8"/>
      <name val="Times New Roman"/>
      <family val="1"/>
      <charset val="204"/>
    </font>
    <font>
      <b/>
      <sz val="11"/>
      <color indexed="8"/>
      <name val="Times New Roman"/>
      <family val="1"/>
      <charset val="204"/>
    </font>
    <font>
      <b/>
      <i/>
      <sz val="25"/>
      <name val="Times New Roman"/>
      <family val="1"/>
      <charset val="204"/>
    </font>
    <font>
      <i/>
      <sz val="12"/>
      <name val="Times New Roman"/>
      <family val="1"/>
      <charset val="204"/>
    </font>
    <font>
      <b/>
      <sz val="12"/>
      <color rgb="FFFF0000"/>
      <name val="Times New Roman"/>
      <family val="1"/>
      <charset val="204"/>
    </font>
    <font>
      <b/>
      <i/>
      <sz val="26"/>
      <name val="Times New Roman"/>
      <family val="1"/>
      <charset val="204"/>
    </font>
    <font>
      <sz val="10"/>
      <color theme="0"/>
      <name val="Arial Cyr"/>
      <charset val="204"/>
    </font>
    <font>
      <sz val="13"/>
      <color theme="0"/>
      <name val="Arial Cyr"/>
      <charset val="204"/>
    </font>
  </fonts>
  <fills count="8">
    <fill>
      <patternFill patternType="none"/>
    </fill>
    <fill>
      <patternFill patternType="gray125"/>
    </fill>
    <fill>
      <patternFill patternType="solid">
        <fgColor indexed="42"/>
        <bgColor indexed="64"/>
      </patternFill>
    </fill>
    <fill>
      <patternFill patternType="solid">
        <fgColor indexed="10"/>
        <bgColor indexed="64"/>
      </patternFill>
    </fill>
    <fill>
      <patternFill patternType="solid">
        <fgColor indexed="13"/>
        <bgColor indexed="64"/>
      </patternFill>
    </fill>
    <fill>
      <patternFill patternType="solid">
        <fgColor indexed="43"/>
        <bgColor indexed="64"/>
      </patternFill>
    </fill>
    <fill>
      <patternFill patternType="solid">
        <fgColor indexed="9"/>
        <bgColor indexed="64"/>
      </patternFill>
    </fill>
    <fill>
      <patternFill patternType="solid">
        <fgColor theme="0"/>
        <bgColor indexed="64"/>
      </patternFill>
    </fill>
  </fills>
  <borders count="25">
    <border>
      <left/>
      <right/>
      <top/>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theme="0" tint="-4.9989318521683403E-2"/>
      </bottom>
      <diagonal/>
    </border>
    <border>
      <left style="medium">
        <color indexed="64"/>
      </left>
      <right style="medium">
        <color indexed="64"/>
      </right>
      <top style="medium">
        <color theme="0" tint="-4.9989318521683403E-2"/>
      </top>
      <bottom/>
      <diagonal/>
    </border>
    <border>
      <left style="medium">
        <color indexed="64"/>
      </left>
      <right style="medium">
        <color indexed="64"/>
      </right>
      <top style="thin">
        <color indexed="64"/>
      </top>
      <bottom/>
      <diagonal/>
    </border>
    <border>
      <left/>
      <right/>
      <top/>
      <bottom style="medium">
        <color theme="0" tint="-4.9989318521683403E-2"/>
      </bottom>
      <diagonal/>
    </border>
    <border>
      <left/>
      <right/>
      <top style="medium">
        <color theme="0" tint="-4.9989318521683403E-2"/>
      </top>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medium">
        <color theme="0" tint="-4.9989318521683403E-2"/>
      </bottom>
      <diagonal/>
    </border>
    <border>
      <left/>
      <right/>
      <top style="thin">
        <color indexed="64"/>
      </top>
      <bottom style="medium">
        <color theme="0" tint="-4.9989318521683403E-2"/>
      </bottom>
      <diagonal/>
    </border>
    <border>
      <left/>
      <right/>
      <top style="thin">
        <color indexed="64"/>
      </top>
      <bottom/>
      <diagonal/>
    </border>
  </borders>
  <cellStyleXfs count="1">
    <xf numFmtId="0" fontId="0" fillId="0" borderId="0"/>
  </cellStyleXfs>
  <cellXfs count="169">
    <xf numFmtId="0" fontId="0" fillId="0" borderId="0" xfId="0"/>
    <xf numFmtId="164" fontId="2" fillId="0" borderId="0" xfId="0" applyNumberFormat="1" applyFont="1" applyFill="1" applyAlignment="1">
      <alignment horizontal="center" vertical="center"/>
    </xf>
    <xf numFmtId="0" fontId="2" fillId="0" borderId="0" xfId="0" applyFont="1" applyFill="1"/>
    <xf numFmtId="0" fontId="1" fillId="0" borderId="0" xfId="0" applyFont="1" applyFill="1"/>
    <xf numFmtId="164" fontId="6" fillId="0" borderId="0" xfId="0" applyNumberFormat="1" applyFont="1" applyFill="1" applyBorder="1" applyAlignment="1">
      <alignment horizontal="center" vertical="center"/>
    </xf>
    <xf numFmtId="0" fontId="8" fillId="0" borderId="0" xfId="0" applyFont="1"/>
    <xf numFmtId="0" fontId="1" fillId="0" borderId="1" xfId="0" applyFont="1" applyFill="1" applyBorder="1" applyAlignment="1">
      <alignment horizontal="center" vertical="center"/>
    </xf>
    <xf numFmtId="0" fontId="1" fillId="2" borderId="2" xfId="0" applyFont="1" applyFill="1" applyBorder="1" applyAlignment="1">
      <alignment horizontal="center" vertical="center"/>
    </xf>
    <xf numFmtId="0" fontId="4" fillId="0" borderId="0" xfId="0" applyFont="1" applyFill="1"/>
    <xf numFmtId="3" fontId="2" fillId="0" borderId="0" xfId="0" applyNumberFormat="1" applyFont="1" applyFill="1"/>
    <xf numFmtId="164" fontId="11" fillId="0" borderId="3" xfId="0" applyNumberFormat="1" applyFont="1" applyFill="1" applyBorder="1" applyAlignment="1">
      <alignment horizontal="center" vertical="center"/>
    </xf>
    <xf numFmtId="164" fontId="11" fillId="2" borderId="5" xfId="0" applyNumberFormat="1" applyFont="1" applyFill="1" applyBorder="1" applyAlignment="1">
      <alignment horizontal="center" vertical="center"/>
    </xf>
    <xf numFmtId="164" fontId="3" fillId="0" borderId="6" xfId="0" applyNumberFormat="1" applyFont="1" applyFill="1" applyBorder="1" applyAlignment="1">
      <alignment horizontal="center" vertical="center"/>
    </xf>
    <xf numFmtId="164" fontId="3" fillId="0" borderId="7" xfId="0" applyNumberFormat="1" applyFont="1" applyFill="1" applyBorder="1" applyAlignment="1">
      <alignment horizontal="center" vertical="center"/>
    </xf>
    <xf numFmtId="0" fontId="15" fillId="0" borderId="6" xfId="0" applyFont="1" applyFill="1" applyBorder="1" applyAlignment="1">
      <alignment horizontal="center" vertical="center"/>
    </xf>
    <xf numFmtId="0" fontId="12" fillId="0" borderId="3" xfId="0" applyFont="1" applyFill="1" applyBorder="1" applyAlignment="1">
      <alignment vertical="center"/>
    </xf>
    <xf numFmtId="0" fontId="8" fillId="0" borderId="3" xfId="0" applyFont="1" applyFill="1" applyBorder="1" applyAlignment="1">
      <alignment vertical="center"/>
    </xf>
    <xf numFmtId="0" fontId="9" fillId="0" borderId="3" xfId="0" applyFont="1" applyFill="1" applyBorder="1" applyAlignment="1">
      <alignment vertical="center" wrapText="1"/>
    </xf>
    <xf numFmtId="0" fontId="9" fillId="0" borderId="3" xfId="0" applyFont="1" applyFill="1" applyBorder="1" applyAlignment="1">
      <alignment horizontal="left" vertical="center" wrapText="1"/>
    </xf>
    <xf numFmtId="0" fontId="9" fillId="0" borderId="3" xfId="0" applyFont="1" applyFill="1" applyBorder="1" applyAlignment="1">
      <alignment vertical="center"/>
    </xf>
    <xf numFmtId="0" fontId="10" fillId="2" borderId="5" xfId="0" applyFont="1" applyFill="1" applyBorder="1" applyAlignment="1">
      <alignment vertical="center"/>
    </xf>
    <xf numFmtId="0" fontId="16" fillId="0" borderId="3" xfId="0" applyFont="1" applyFill="1" applyBorder="1" applyAlignment="1">
      <alignment vertical="center"/>
    </xf>
    <xf numFmtId="0" fontId="17" fillId="0" borderId="3" xfId="0" applyFont="1" applyFill="1" applyBorder="1" applyAlignment="1">
      <alignment vertical="center"/>
    </xf>
    <xf numFmtId="0" fontId="18" fillId="0" borderId="3" xfId="0" applyFont="1" applyFill="1" applyBorder="1" applyAlignment="1">
      <alignment vertical="center"/>
    </xf>
    <xf numFmtId="0" fontId="17" fillId="0" borderId="3" xfId="0" applyFont="1" applyFill="1" applyBorder="1" applyAlignment="1">
      <alignment vertical="center" wrapText="1"/>
    </xf>
    <xf numFmtId="0" fontId="19" fillId="0" borderId="0" xfId="0" applyFont="1" applyFill="1"/>
    <xf numFmtId="0" fontId="20" fillId="0" borderId="0" xfId="0" applyFont="1"/>
    <xf numFmtId="164" fontId="3" fillId="0" borderId="8" xfId="0" applyNumberFormat="1" applyFont="1" applyFill="1" applyBorder="1" applyAlignment="1">
      <alignment horizontal="center" vertical="center"/>
    </xf>
    <xf numFmtId="164" fontId="24" fillId="0" borderId="0" xfId="0" applyNumberFormat="1" applyFont="1" applyFill="1" applyAlignment="1">
      <alignment horizontal="center" vertical="center"/>
    </xf>
    <xf numFmtId="164" fontId="25" fillId="0" borderId="1" xfId="0" applyNumberFormat="1" applyFont="1" applyFill="1" applyBorder="1" applyAlignment="1">
      <alignment horizontal="center" vertical="center"/>
    </xf>
    <xf numFmtId="164" fontId="25" fillId="0" borderId="3" xfId="0" applyNumberFormat="1" applyFont="1" applyFill="1" applyBorder="1" applyAlignment="1">
      <alignment horizontal="center" vertical="center"/>
    </xf>
    <xf numFmtId="0" fontId="26" fillId="0" borderId="3" xfId="0" applyFont="1" applyFill="1" applyBorder="1" applyAlignment="1" applyProtection="1">
      <alignment vertical="center" wrapText="1"/>
    </xf>
    <xf numFmtId="0" fontId="26" fillId="0" borderId="3" xfId="0" applyFont="1" applyFill="1" applyBorder="1" applyAlignment="1">
      <alignment vertical="center" wrapText="1"/>
    </xf>
    <xf numFmtId="0" fontId="17" fillId="5" borderId="5" xfId="0" applyFont="1" applyFill="1" applyBorder="1" applyAlignment="1">
      <alignment vertical="center"/>
    </xf>
    <xf numFmtId="0" fontId="14" fillId="2" borderId="4" xfId="0" applyFont="1" applyFill="1" applyBorder="1" applyAlignment="1">
      <alignment vertical="center"/>
    </xf>
    <xf numFmtId="164" fontId="11" fillId="2" borderId="4" xfId="0" applyNumberFormat="1" applyFont="1" applyFill="1" applyBorder="1" applyAlignment="1">
      <alignment horizontal="center" vertical="center"/>
    </xf>
    <xf numFmtId="164" fontId="2" fillId="6" borderId="0" xfId="0" applyNumberFormat="1" applyFont="1" applyFill="1" applyAlignment="1">
      <alignment horizontal="center" vertical="center"/>
    </xf>
    <xf numFmtId="164" fontId="6" fillId="6" borderId="0" xfId="0" applyNumberFormat="1" applyFont="1" applyFill="1" applyBorder="1" applyAlignment="1">
      <alignment horizontal="center" vertical="center"/>
    </xf>
    <xf numFmtId="0" fontId="2" fillId="6" borderId="0" xfId="0" applyFont="1" applyFill="1"/>
    <xf numFmtId="0" fontId="5" fillId="6" borderId="0" xfId="0" applyFont="1" applyFill="1" applyAlignment="1">
      <alignment horizontal="center"/>
    </xf>
    <xf numFmtId="0" fontId="1" fillId="6" borderId="0" xfId="0" applyFont="1" applyFill="1"/>
    <xf numFmtId="0" fontId="7" fillId="6" borderId="0" xfId="0" applyFont="1" applyFill="1"/>
    <xf numFmtId="0" fontId="0" fillId="0" borderId="0" xfId="0" applyFont="1"/>
    <xf numFmtId="0" fontId="0" fillId="0" borderId="0" xfId="0" applyFont="1" applyFill="1"/>
    <xf numFmtId="0" fontId="0" fillId="6" borderId="0" xfId="0" applyFont="1" applyFill="1"/>
    <xf numFmtId="164" fontId="2" fillId="6" borderId="0" xfId="0" applyNumberFormat="1" applyFont="1" applyFill="1"/>
    <xf numFmtId="0" fontId="6" fillId="6" borderId="0" xfId="0" applyFont="1" applyFill="1" applyBorder="1" applyAlignment="1">
      <alignment wrapText="1"/>
    </xf>
    <xf numFmtId="164" fontId="2" fillId="0" borderId="0" xfId="0" applyNumberFormat="1" applyFont="1" applyFill="1"/>
    <xf numFmtId="0" fontId="0" fillId="3" borderId="0" xfId="0" applyFont="1" applyFill="1"/>
    <xf numFmtId="0" fontId="0" fillId="0" borderId="1" xfId="0" applyFont="1" applyFill="1" applyBorder="1" applyAlignment="1">
      <alignment horizontal="center" vertical="center"/>
    </xf>
    <xf numFmtId="164" fontId="13" fillId="0" borderId="3" xfId="0" applyNumberFormat="1" applyFont="1" applyFill="1" applyBorder="1" applyAlignment="1">
      <alignment horizontal="center" vertical="center"/>
    </xf>
    <xf numFmtId="0" fontId="0" fillId="0" borderId="0" xfId="0" quotePrefix="1" applyFont="1"/>
    <xf numFmtId="0" fontId="0" fillId="0" borderId="1" xfId="0" applyFont="1" applyFill="1" applyBorder="1" applyAlignment="1">
      <alignment horizontal="center" vertical="center" wrapText="1"/>
    </xf>
    <xf numFmtId="0" fontId="9" fillId="0" borderId="4" xfId="0" applyFont="1" applyFill="1" applyBorder="1" applyAlignment="1">
      <alignment vertical="center" wrapText="1"/>
    </xf>
    <xf numFmtId="0" fontId="0" fillId="0" borderId="0" xfId="0" applyFont="1" applyAlignment="1">
      <alignment horizontal="center" vertical="center"/>
    </xf>
    <xf numFmtId="0" fontId="0" fillId="2" borderId="0" xfId="0" applyFont="1" applyFill="1" applyAlignment="1">
      <alignment horizontal="center" vertical="center"/>
    </xf>
    <xf numFmtId="0" fontId="6" fillId="0" borderId="0" xfId="0" applyFont="1" applyFill="1" applyBorder="1" applyAlignment="1">
      <alignment wrapText="1"/>
    </xf>
    <xf numFmtId="164" fontId="25" fillId="0" borderId="0" xfId="0" applyNumberFormat="1" applyFont="1" applyFill="1" applyBorder="1" applyAlignment="1">
      <alignment horizontal="center" vertical="center"/>
    </xf>
    <xf numFmtId="0" fontId="29" fillId="0" borderId="3" xfId="0" applyFont="1" applyFill="1" applyBorder="1" applyAlignment="1">
      <alignment vertical="center"/>
    </xf>
    <xf numFmtId="0" fontId="30" fillId="0" borderId="3" xfId="0" applyFont="1" applyFill="1" applyBorder="1" applyAlignment="1" applyProtection="1">
      <alignment vertical="center" wrapText="1"/>
    </xf>
    <xf numFmtId="0" fontId="29" fillId="0" borderId="3" xfId="0" applyFont="1" applyFill="1" applyBorder="1" applyAlignment="1" applyProtection="1">
      <alignment vertical="center" wrapText="1"/>
    </xf>
    <xf numFmtId="0" fontId="31" fillId="0" borderId="3" xfId="0" applyFont="1" applyFill="1" applyBorder="1" applyAlignment="1" applyProtection="1">
      <alignment vertical="center" wrapText="1"/>
    </xf>
    <xf numFmtId="0" fontId="32" fillId="4" borderId="5" xfId="0" applyFont="1" applyFill="1" applyBorder="1" applyAlignment="1" applyProtection="1">
      <alignment vertical="center"/>
    </xf>
    <xf numFmtId="0" fontId="32" fillId="0" borderId="3" xfId="0" applyFont="1" applyFill="1" applyBorder="1" applyAlignment="1" applyProtection="1">
      <alignment vertical="center"/>
    </xf>
    <xf numFmtId="0" fontId="30" fillId="0" borderId="3" xfId="0" applyFont="1" applyFill="1" applyBorder="1" applyAlignment="1" applyProtection="1">
      <alignment horizontal="left" vertical="center" wrapText="1"/>
    </xf>
    <xf numFmtId="0" fontId="32" fillId="5" borderId="5" xfId="0" applyFont="1" applyFill="1" applyBorder="1" applyAlignment="1" applyProtection="1">
      <alignment vertical="center"/>
    </xf>
    <xf numFmtId="0" fontId="9" fillId="0" borderId="14" xfId="0" applyFont="1" applyFill="1" applyBorder="1" applyAlignment="1">
      <alignment vertical="center" wrapText="1"/>
    </xf>
    <xf numFmtId="164" fontId="13" fillId="0" borderId="14" xfId="0" applyNumberFormat="1" applyFont="1" applyFill="1" applyBorder="1" applyAlignment="1">
      <alignment horizontal="center" vertical="center"/>
    </xf>
    <xf numFmtId="0" fontId="9" fillId="0" borderId="15" xfId="0" applyFont="1" applyFill="1" applyBorder="1" applyAlignment="1">
      <alignment horizontal="left" vertical="top" wrapText="1"/>
    </xf>
    <xf numFmtId="0" fontId="9" fillId="0" borderId="14" xfId="0" applyFont="1" applyFill="1" applyBorder="1" applyAlignment="1">
      <alignment vertical="center"/>
    </xf>
    <xf numFmtId="0" fontId="9" fillId="0" borderId="15" xfId="0" applyFont="1" applyFill="1" applyBorder="1" applyAlignment="1">
      <alignment vertical="center" wrapText="1"/>
    </xf>
    <xf numFmtId="164" fontId="13" fillId="0" borderId="15" xfId="0" applyNumberFormat="1" applyFont="1" applyFill="1" applyBorder="1" applyAlignment="1">
      <alignment horizontal="center" vertical="center"/>
    </xf>
    <xf numFmtId="0" fontId="12" fillId="0" borderId="14" xfId="0" applyFont="1" applyFill="1" applyBorder="1" applyAlignment="1">
      <alignment vertical="center"/>
    </xf>
    <xf numFmtId="164" fontId="11" fillId="0" borderId="14" xfId="0" applyNumberFormat="1" applyFont="1" applyFill="1" applyBorder="1" applyAlignment="1">
      <alignment horizontal="center" vertical="center"/>
    </xf>
    <xf numFmtId="0" fontId="12" fillId="0" borderId="15" xfId="0" applyFont="1" applyFill="1" applyBorder="1" applyAlignment="1">
      <alignment vertical="center" wrapText="1"/>
    </xf>
    <xf numFmtId="164" fontId="11" fillId="0" borderId="15" xfId="0" applyNumberFormat="1" applyFont="1" applyFill="1" applyBorder="1" applyAlignment="1">
      <alignment horizontal="center" vertical="center"/>
    </xf>
    <xf numFmtId="164" fontId="13" fillId="0" borderId="3" xfId="0" applyNumberFormat="1" applyFont="1" applyFill="1" applyBorder="1" applyAlignment="1">
      <alignment horizontal="center" vertical="center"/>
    </xf>
    <xf numFmtId="164" fontId="13" fillId="0" borderId="3" xfId="0" applyNumberFormat="1" applyFont="1" applyFill="1" applyBorder="1" applyAlignment="1">
      <alignment horizontal="center" vertical="center"/>
    </xf>
    <xf numFmtId="164" fontId="14" fillId="0" borderId="1" xfId="0" applyNumberFormat="1" applyFont="1" applyFill="1" applyBorder="1" applyAlignment="1">
      <alignment horizontal="center" vertical="center"/>
    </xf>
    <xf numFmtId="164" fontId="14" fillId="4" borderId="2" xfId="0" applyNumberFormat="1" applyFont="1" applyFill="1" applyBorder="1" applyAlignment="1">
      <alignment horizontal="center" vertical="center"/>
    </xf>
    <xf numFmtId="164" fontId="14" fillId="0" borderId="3" xfId="0" applyNumberFormat="1" applyFont="1" applyFill="1" applyBorder="1" applyAlignment="1">
      <alignment horizontal="center" vertical="center"/>
    </xf>
    <xf numFmtId="164" fontId="14" fillId="0" borderId="0" xfId="0" applyNumberFormat="1" applyFont="1" applyFill="1" applyBorder="1" applyAlignment="1">
      <alignment horizontal="center" vertical="center"/>
    </xf>
    <xf numFmtId="164" fontId="14" fillId="5" borderId="5" xfId="0" applyNumberFormat="1" applyFont="1" applyFill="1" applyBorder="1" applyAlignment="1">
      <alignment horizontal="center" vertical="center"/>
    </xf>
    <xf numFmtId="164" fontId="14" fillId="4" borderId="5" xfId="0" applyNumberFormat="1" applyFont="1" applyFill="1" applyBorder="1" applyAlignment="1">
      <alignment horizontal="center" vertical="center"/>
    </xf>
    <xf numFmtId="164" fontId="14" fillId="5" borderId="2" xfId="0" applyNumberFormat="1" applyFont="1" applyFill="1" applyBorder="1" applyAlignment="1">
      <alignment horizontal="center" vertical="center"/>
    </xf>
    <xf numFmtId="164" fontId="14" fillId="4" borderId="9" xfId="0" applyNumberFormat="1" applyFont="1" applyFill="1" applyBorder="1" applyAlignment="1">
      <alignment horizontal="center" vertical="center"/>
    </xf>
    <xf numFmtId="164" fontId="14" fillId="5" borderId="9" xfId="0" applyNumberFormat="1" applyFont="1" applyFill="1" applyBorder="1" applyAlignment="1">
      <alignment horizontal="center" vertical="center"/>
    </xf>
    <xf numFmtId="0" fontId="9" fillId="0" borderId="16" xfId="0" applyFont="1" applyFill="1" applyBorder="1" applyAlignment="1">
      <alignment vertical="center" wrapText="1"/>
    </xf>
    <xf numFmtId="164" fontId="11" fillId="7" borderId="3" xfId="0" applyNumberFormat="1" applyFont="1" applyFill="1" applyBorder="1" applyAlignment="1">
      <alignment horizontal="center" vertical="center"/>
    </xf>
    <xf numFmtId="164" fontId="13" fillId="7" borderId="3" xfId="0" applyNumberFormat="1" applyFont="1" applyFill="1" applyBorder="1" applyAlignment="1">
      <alignment horizontal="center" vertical="center"/>
    </xf>
    <xf numFmtId="164" fontId="11" fillId="7" borderId="14" xfId="0" applyNumberFormat="1" applyFont="1" applyFill="1" applyBorder="1" applyAlignment="1">
      <alignment horizontal="center" vertical="center"/>
    </xf>
    <xf numFmtId="164" fontId="11" fillId="7" borderId="15" xfId="0" applyNumberFormat="1" applyFont="1" applyFill="1" applyBorder="1" applyAlignment="1">
      <alignment horizontal="center" vertical="center"/>
    </xf>
    <xf numFmtId="164" fontId="28" fillId="0" borderId="1" xfId="0" applyNumberFormat="1" applyFont="1" applyFill="1" applyBorder="1" applyAlignment="1">
      <alignment horizontal="center" vertical="center"/>
    </xf>
    <xf numFmtId="164" fontId="28" fillId="0" borderId="3" xfId="0" applyNumberFormat="1" applyFont="1" applyFill="1" applyBorder="1" applyAlignment="1">
      <alignment horizontal="center" vertical="center"/>
    </xf>
    <xf numFmtId="164" fontId="28" fillId="0" borderId="0" xfId="0" applyNumberFormat="1" applyFont="1" applyFill="1" applyBorder="1" applyAlignment="1">
      <alignment horizontal="center" vertical="center"/>
    </xf>
    <xf numFmtId="164" fontId="34" fillId="0" borderId="1" xfId="0" applyNumberFormat="1" applyFont="1" applyFill="1" applyBorder="1" applyAlignment="1">
      <alignment horizontal="center" vertical="center"/>
    </xf>
    <xf numFmtId="164" fontId="34" fillId="0" borderId="3" xfId="0" applyNumberFormat="1" applyFont="1" applyFill="1" applyBorder="1" applyAlignment="1">
      <alignment horizontal="center" vertical="center"/>
    </xf>
    <xf numFmtId="164" fontId="34" fillId="0" borderId="0" xfId="0" applyNumberFormat="1" applyFont="1" applyFill="1" applyBorder="1" applyAlignment="1">
      <alignment horizontal="center" vertical="center"/>
    </xf>
    <xf numFmtId="164" fontId="28" fillId="0" borderId="3" xfId="0" applyNumberFormat="1" applyFont="1" applyFill="1" applyBorder="1" applyAlignment="1" applyProtection="1">
      <alignment horizontal="center" vertical="center"/>
    </xf>
    <xf numFmtId="164" fontId="28" fillId="0" borderId="0" xfId="0" applyNumberFormat="1" applyFont="1" applyFill="1" applyBorder="1" applyAlignment="1" applyProtection="1">
      <alignment horizontal="center" vertical="center"/>
    </xf>
    <xf numFmtId="164" fontId="28" fillId="0" borderId="1" xfId="0" applyNumberFormat="1" applyFont="1" applyFill="1" applyBorder="1" applyAlignment="1" applyProtection="1">
      <alignment horizontal="center" vertical="center"/>
    </xf>
    <xf numFmtId="164" fontId="35" fillId="0" borderId="1" xfId="0" applyNumberFormat="1" applyFont="1" applyFill="1" applyBorder="1" applyAlignment="1">
      <alignment horizontal="center" vertical="center"/>
    </xf>
    <xf numFmtId="164" fontId="35" fillId="0" borderId="3" xfId="0" applyNumberFormat="1" applyFont="1" applyFill="1" applyBorder="1" applyAlignment="1">
      <alignment horizontal="center" vertical="center"/>
    </xf>
    <xf numFmtId="164" fontId="35" fillId="0" borderId="0" xfId="0" applyNumberFormat="1" applyFont="1" applyFill="1" applyBorder="1" applyAlignment="1">
      <alignment horizontal="center" vertical="center"/>
    </xf>
    <xf numFmtId="164" fontId="35" fillId="0" borderId="6" xfId="0" applyNumberFormat="1" applyFont="1" applyFill="1" applyBorder="1" applyAlignment="1">
      <alignment horizontal="center" vertical="center"/>
    </xf>
    <xf numFmtId="164" fontId="13" fillId="0" borderId="16" xfId="0" applyNumberFormat="1" applyFont="1" applyFill="1" applyBorder="1" applyAlignment="1">
      <alignment horizontal="center" vertical="center"/>
    </xf>
    <xf numFmtId="164" fontId="13" fillId="0" borderId="4" xfId="0" applyNumberFormat="1" applyFont="1" applyFill="1" applyBorder="1" applyAlignment="1">
      <alignment horizontal="center" vertical="center"/>
    </xf>
    <xf numFmtId="164" fontId="13" fillId="0" borderId="0" xfId="0" applyNumberFormat="1" applyFont="1" applyFill="1" applyBorder="1" applyAlignment="1">
      <alignment horizontal="center" vertical="center"/>
    </xf>
    <xf numFmtId="164" fontId="11" fillId="0" borderId="0" xfId="0" applyNumberFormat="1" applyFont="1" applyFill="1" applyBorder="1" applyAlignment="1">
      <alignment horizontal="center" vertical="center"/>
    </xf>
    <xf numFmtId="164" fontId="13" fillId="0" borderId="17" xfId="0" applyNumberFormat="1" applyFont="1" applyFill="1" applyBorder="1" applyAlignment="1">
      <alignment horizontal="center" vertical="center"/>
    </xf>
    <xf numFmtId="164" fontId="13" fillId="0" borderId="18" xfId="0" applyNumberFormat="1" applyFont="1" applyFill="1" applyBorder="1" applyAlignment="1">
      <alignment horizontal="center" vertical="center"/>
    </xf>
    <xf numFmtId="164" fontId="11" fillId="0" borderId="17" xfId="0" applyNumberFormat="1" applyFont="1" applyFill="1" applyBorder="1" applyAlignment="1">
      <alignment horizontal="center" vertical="center"/>
    </xf>
    <xf numFmtId="164" fontId="11" fillId="0" borderId="18" xfId="0" applyNumberFormat="1" applyFont="1" applyFill="1" applyBorder="1" applyAlignment="1">
      <alignment horizontal="center" vertical="center"/>
    </xf>
    <xf numFmtId="164" fontId="13" fillId="0" borderId="11" xfId="0" applyNumberFormat="1" applyFont="1" applyFill="1" applyBorder="1" applyAlignment="1">
      <alignment horizontal="center" vertical="center"/>
    </xf>
    <xf numFmtId="0" fontId="12" fillId="0" borderId="19" xfId="0" applyFont="1" applyFill="1" applyBorder="1" applyAlignment="1">
      <alignment vertical="center"/>
    </xf>
    <xf numFmtId="164" fontId="11" fillId="0" borderId="19" xfId="0" applyNumberFormat="1" applyFont="1" applyFill="1" applyBorder="1" applyAlignment="1">
      <alignment horizontal="center" vertical="center"/>
    </xf>
    <xf numFmtId="164" fontId="11" fillId="0" borderId="20" xfId="0" applyNumberFormat="1" applyFont="1" applyFill="1" applyBorder="1" applyAlignment="1">
      <alignment horizontal="center" vertical="center"/>
    </xf>
    <xf numFmtId="164" fontId="11" fillId="7" borderId="19" xfId="0" applyNumberFormat="1" applyFont="1" applyFill="1" applyBorder="1" applyAlignment="1">
      <alignment horizontal="center" vertical="center"/>
    </xf>
    <xf numFmtId="0" fontId="32" fillId="4" borderId="4" xfId="0" applyFont="1" applyFill="1" applyBorder="1" applyAlignment="1" applyProtection="1">
      <alignment vertical="center"/>
    </xf>
    <xf numFmtId="164" fontId="14" fillId="4" borderId="10" xfId="0" applyNumberFormat="1" applyFont="1" applyFill="1" applyBorder="1" applyAlignment="1">
      <alignment horizontal="center" vertical="center"/>
    </xf>
    <xf numFmtId="164" fontId="14" fillId="4" borderId="4" xfId="0" applyNumberFormat="1" applyFont="1" applyFill="1" applyBorder="1" applyAlignment="1">
      <alignment horizontal="center" vertical="center"/>
    </xf>
    <xf numFmtId="164" fontId="14" fillId="4" borderId="11" xfId="0" applyNumberFormat="1" applyFont="1" applyFill="1" applyBorder="1" applyAlignment="1">
      <alignment horizontal="center" vertical="center"/>
    </xf>
    <xf numFmtId="0" fontId="30" fillId="0" borderId="19" xfId="0" applyFont="1" applyFill="1" applyBorder="1" applyAlignment="1" applyProtection="1">
      <alignment vertical="center" wrapText="1"/>
    </xf>
    <xf numFmtId="164" fontId="28" fillId="0" borderId="21" xfId="0" applyNumberFormat="1" applyFont="1" applyFill="1" applyBorder="1" applyAlignment="1">
      <alignment horizontal="center" vertical="center"/>
    </xf>
    <xf numFmtId="164" fontId="28" fillId="0" borderId="19" xfId="0" applyNumberFormat="1" applyFont="1" applyFill="1" applyBorder="1" applyAlignment="1">
      <alignment horizontal="center" vertical="center"/>
    </xf>
    <xf numFmtId="164" fontId="28" fillId="0" borderId="20" xfId="0" applyNumberFormat="1" applyFont="1" applyFill="1" applyBorder="1" applyAlignment="1">
      <alignment horizontal="center" vertical="center"/>
    </xf>
    <xf numFmtId="0" fontId="9" fillId="0" borderId="19" xfId="0" applyFont="1" applyFill="1" applyBorder="1" applyAlignment="1">
      <alignment vertical="center" wrapText="1"/>
    </xf>
    <xf numFmtId="164" fontId="13" fillId="0" borderId="19" xfId="0" applyNumberFormat="1" applyFont="1" applyFill="1" applyBorder="1" applyAlignment="1">
      <alignment horizontal="center" vertical="center"/>
    </xf>
    <xf numFmtId="164" fontId="13" fillId="0" borderId="20" xfId="0" applyNumberFormat="1" applyFont="1" applyFill="1" applyBorder="1" applyAlignment="1">
      <alignment horizontal="center" vertical="center"/>
    </xf>
    <xf numFmtId="0" fontId="9" fillId="0" borderId="22" xfId="0" applyFont="1" applyFill="1" applyBorder="1" applyAlignment="1">
      <alignment horizontal="left" wrapText="1"/>
    </xf>
    <xf numFmtId="0" fontId="8" fillId="0" borderId="16" xfId="0" applyFont="1" applyFill="1" applyBorder="1" applyAlignment="1">
      <alignment vertical="center"/>
    </xf>
    <xf numFmtId="164" fontId="13" fillId="0" borderId="24" xfId="0" applyNumberFormat="1" applyFont="1" applyFill="1" applyBorder="1" applyAlignment="1">
      <alignment horizontal="center" vertical="center"/>
    </xf>
    <xf numFmtId="0" fontId="36" fillId="0" borderId="0" xfId="0" applyFont="1"/>
    <xf numFmtId="164" fontId="0" fillId="0" borderId="0" xfId="0" applyNumberFormat="1" applyFont="1"/>
    <xf numFmtId="0" fontId="37" fillId="0" borderId="0" xfId="0" applyFont="1"/>
    <xf numFmtId="0" fontId="37" fillId="3" borderId="0" xfId="0" applyFont="1" applyFill="1"/>
    <xf numFmtId="0" fontId="37" fillId="6" borderId="0" xfId="0" applyFont="1" applyFill="1"/>
    <xf numFmtId="0" fontId="37" fillId="7" borderId="0" xfId="0" applyFont="1" applyFill="1"/>
    <xf numFmtId="0" fontId="38" fillId="7" borderId="0" xfId="0" applyFont="1" applyFill="1"/>
    <xf numFmtId="0" fontId="27" fillId="0" borderId="0" xfId="0" applyFont="1" applyFill="1" applyAlignment="1">
      <alignment horizontal="left"/>
    </xf>
    <xf numFmtId="0" fontId="21" fillId="7" borderId="6" xfId="0" applyFont="1" applyFill="1" applyBorder="1" applyAlignment="1" applyProtection="1">
      <alignment horizontal="center" vertical="center" wrapText="1"/>
    </xf>
    <xf numFmtId="0" fontId="21" fillId="7" borderId="3" xfId="0" applyFont="1" applyFill="1" applyBorder="1" applyAlignment="1" applyProtection="1">
      <alignment horizontal="center" vertical="center" wrapText="1"/>
    </xf>
    <xf numFmtId="0" fontId="21" fillId="7" borderId="4" xfId="0" applyFont="1" applyFill="1" applyBorder="1" applyAlignment="1" applyProtection="1">
      <alignment horizontal="center" vertical="center" wrapText="1"/>
    </xf>
    <xf numFmtId="164" fontId="13" fillId="0" borderId="22" xfId="0" applyNumberFormat="1" applyFont="1" applyFill="1" applyBorder="1" applyAlignment="1">
      <alignment horizontal="center" vertical="center" wrapText="1"/>
    </xf>
    <xf numFmtId="164" fontId="13" fillId="0" borderId="15" xfId="0" applyNumberFormat="1" applyFont="1" applyFill="1" applyBorder="1" applyAlignment="1">
      <alignment horizontal="center" vertical="center" wrapText="1"/>
    </xf>
    <xf numFmtId="164" fontId="13" fillId="0" borderId="3" xfId="0" applyNumberFormat="1" applyFont="1" applyFill="1" applyBorder="1" applyAlignment="1">
      <alignment horizontal="center" vertical="center"/>
    </xf>
    <xf numFmtId="0" fontId="21" fillId="7" borderId="7" xfId="0" applyFont="1" applyFill="1" applyBorder="1" applyAlignment="1" applyProtection="1">
      <alignment horizontal="center" vertical="center" wrapText="1"/>
    </xf>
    <xf numFmtId="0" fontId="21" fillId="7" borderId="0" xfId="0" applyFont="1" applyFill="1" applyBorder="1" applyAlignment="1">
      <alignment horizontal="center" vertical="center" wrapText="1"/>
    </xf>
    <xf numFmtId="0" fontId="21" fillId="7" borderId="11"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1" fillId="7" borderId="4" xfId="0" applyFont="1" applyFill="1" applyBorder="1" applyAlignment="1">
      <alignment horizontal="center" vertical="center" wrapText="1"/>
    </xf>
    <xf numFmtId="164" fontId="13" fillId="0" borderId="0" xfId="0" applyNumberFormat="1" applyFont="1" applyFill="1" applyBorder="1" applyAlignment="1">
      <alignment horizontal="center" vertical="center"/>
    </xf>
    <xf numFmtId="0" fontId="0" fillId="0" borderId="12"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0" xfId="0" applyFont="1" applyBorder="1" applyAlignment="1">
      <alignment horizontal="center" vertical="center" wrapText="1"/>
    </xf>
    <xf numFmtId="0" fontId="23" fillId="0" borderId="6" xfId="0" applyFont="1" applyFill="1" applyBorder="1" applyAlignment="1" applyProtection="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1" fillId="0" borderId="8" xfId="0" applyFont="1" applyFill="1" applyBorder="1" applyAlignment="1" applyProtection="1">
      <alignment horizontal="center" vertical="center" wrapText="1"/>
    </xf>
    <xf numFmtId="0" fontId="21" fillId="0" borderId="0"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7" borderId="9" xfId="0"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164" fontId="13" fillId="0" borderId="23" xfId="0" applyNumberFormat="1" applyFont="1" applyFill="1" applyBorder="1" applyAlignment="1">
      <alignment horizontal="center" vertical="center" wrapText="1"/>
    </xf>
    <xf numFmtId="164" fontId="13" fillId="0" borderId="18" xfId="0" applyNumberFormat="1" applyFont="1" applyFill="1" applyBorder="1" applyAlignment="1">
      <alignment horizontal="center" vertical="center" wrapText="1"/>
    </xf>
    <xf numFmtId="0" fontId="22" fillId="0" borderId="0" xfId="0" applyFont="1" applyFill="1" applyAlignment="1">
      <alignment horizontal="left"/>
    </xf>
    <xf numFmtId="0" fontId="33" fillId="0" borderId="0" xfId="0" applyFont="1" applyAlignment="1">
      <alignment horizontal="center" vertical="center" wrapText="1"/>
    </xf>
    <xf numFmtId="0" fontId="21" fillId="7" borderId="2" xfId="0" applyFont="1" applyFill="1" applyBorder="1" applyAlignment="1" applyProtection="1">
      <alignment horizontal="center" vertical="center" wrapText="1"/>
    </xf>
    <xf numFmtId="0" fontId="21" fillId="7" borderId="13" xfId="0" applyFont="1" applyFill="1" applyBorder="1" applyAlignment="1" applyProtection="1">
      <alignment horizontal="center" vertical="center" wrapText="1"/>
    </xf>
  </cellXfs>
  <cellStyles count="1">
    <cellStyle name="Обычный" xfId="0" builtinId="0"/>
  </cellStyles>
  <dxfs count="0"/>
  <tableStyles count="0" defaultTableStyle="TableStyleMedium9" defaultPivotStyle="PivotStyleLight16"/>
  <colors>
    <mruColors>
      <color rgb="FFE6E6E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7"/>
  <sheetViews>
    <sheetView tabSelected="1" zoomScale="71" zoomScaleNormal="71" zoomScaleSheetLayoutView="70" zoomScalePageLayoutView="75" workbookViewId="0">
      <pane xSplit="2" ySplit="12" topLeftCell="C13" activePane="bottomRight" state="frozen"/>
      <selection pane="topRight" activeCell="C1" sqref="C1"/>
      <selection pane="bottomLeft" activeCell="A13" sqref="A13"/>
      <selection pane="bottomRight" activeCell="J3" sqref="J3:N3"/>
    </sheetView>
  </sheetViews>
  <sheetFormatPr defaultRowHeight="12.75" x14ac:dyDescent="0.2"/>
  <cols>
    <col min="1" max="1" width="9" style="42" customWidth="1"/>
    <col min="2" max="2" width="92.7109375" style="42" customWidth="1"/>
    <col min="3" max="3" width="16.42578125" style="42" customWidth="1"/>
    <col min="4" max="4" width="15.42578125" style="42" customWidth="1"/>
    <col min="5" max="5" width="12.28515625" style="48" customWidth="1"/>
    <col min="6" max="6" width="13" style="48" customWidth="1"/>
    <col min="7" max="7" width="15.140625" style="48" customWidth="1"/>
    <col min="8" max="8" width="14.7109375" style="44" customWidth="1"/>
    <col min="9" max="9" width="12.85546875" style="48" customWidth="1"/>
    <col min="10" max="10" width="13" style="44" customWidth="1"/>
    <col min="11" max="11" width="15" style="42" customWidth="1"/>
    <col min="12" max="12" width="14.85546875" style="44" customWidth="1"/>
    <col min="13" max="13" width="13.5703125" style="44" customWidth="1"/>
    <col min="14" max="14" width="13.42578125" style="44" customWidth="1"/>
    <col min="15" max="15" width="9.140625" style="42"/>
    <col min="16" max="16" width="11.140625" style="42" bestFit="1" customWidth="1"/>
    <col min="17" max="16384" width="9.140625" style="42"/>
  </cols>
  <sheetData>
    <row r="1" spans="1:14" ht="30.75" x14ac:dyDescent="0.45">
      <c r="E1" s="42"/>
      <c r="F1" s="42"/>
      <c r="G1" s="43"/>
      <c r="I1" s="165" t="s">
        <v>131</v>
      </c>
      <c r="J1" s="165"/>
      <c r="K1" s="165"/>
      <c r="L1" s="165"/>
      <c r="M1" s="165"/>
      <c r="N1" s="165"/>
    </row>
    <row r="2" spans="1:14" ht="27.75" customHeight="1" x14ac:dyDescent="0.45">
      <c r="E2" s="42"/>
      <c r="F2" s="42"/>
      <c r="G2" s="43"/>
      <c r="I2" s="165" t="s">
        <v>130</v>
      </c>
      <c r="J2" s="165"/>
      <c r="K2" s="165"/>
      <c r="L2" s="165"/>
      <c r="M2" s="165"/>
      <c r="N2" s="165"/>
    </row>
    <row r="3" spans="1:14" ht="27" customHeight="1" x14ac:dyDescent="0.45">
      <c r="E3" s="42"/>
      <c r="F3" s="42"/>
      <c r="G3" s="43"/>
      <c r="H3" s="41"/>
      <c r="I3" s="5"/>
      <c r="J3" s="165" t="s">
        <v>153</v>
      </c>
      <c r="K3" s="165"/>
      <c r="L3" s="165"/>
      <c r="M3" s="165"/>
      <c r="N3" s="165"/>
    </row>
    <row r="4" spans="1:14" ht="29.25" customHeight="1" x14ac:dyDescent="0.2">
      <c r="B4" s="166" t="s">
        <v>50</v>
      </c>
      <c r="C4" s="166"/>
      <c r="D4" s="166"/>
      <c r="E4" s="166"/>
      <c r="F4" s="166"/>
      <c r="G4" s="166"/>
      <c r="H4" s="166"/>
      <c r="I4" s="166"/>
      <c r="J4" s="166"/>
      <c r="K4" s="166"/>
      <c r="L4" s="166"/>
      <c r="M4" s="166"/>
    </row>
    <row r="5" spans="1:14" ht="31.5" customHeight="1" x14ac:dyDescent="0.2">
      <c r="B5" s="166" t="s">
        <v>106</v>
      </c>
      <c r="C5" s="166"/>
      <c r="D5" s="166"/>
      <c r="E5" s="166"/>
      <c r="F5" s="166"/>
      <c r="G5" s="166"/>
      <c r="H5" s="166"/>
      <c r="I5" s="166"/>
      <c r="J5" s="166"/>
      <c r="K5" s="166"/>
      <c r="L5" s="166"/>
      <c r="M5" s="166"/>
    </row>
    <row r="6" spans="1:14" ht="33" customHeight="1" x14ac:dyDescent="0.2">
      <c r="B6" s="166" t="s">
        <v>135</v>
      </c>
      <c r="C6" s="166"/>
      <c r="D6" s="166"/>
      <c r="E6" s="166"/>
      <c r="F6" s="166"/>
      <c r="G6" s="166"/>
      <c r="H6" s="166"/>
      <c r="I6" s="166"/>
      <c r="J6" s="166"/>
      <c r="K6" s="166"/>
      <c r="L6" s="166"/>
      <c r="M6" s="166"/>
    </row>
    <row r="7" spans="1:14" ht="19.5" thickBot="1" x14ac:dyDescent="0.35">
      <c r="B7" s="3" t="s">
        <v>0</v>
      </c>
      <c r="C7" s="3"/>
      <c r="D7" s="43"/>
      <c r="E7" s="3"/>
      <c r="F7" s="3"/>
      <c r="G7" s="3"/>
      <c r="H7" s="40"/>
      <c r="I7" s="3"/>
      <c r="J7" s="40"/>
      <c r="M7" s="39" t="s">
        <v>68</v>
      </c>
    </row>
    <row r="8" spans="1:14" ht="16.5" customHeight="1" thickBot="1" x14ac:dyDescent="0.25">
      <c r="A8" s="152" t="s">
        <v>15</v>
      </c>
      <c r="B8" s="155" t="s">
        <v>78</v>
      </c>
      <c r="C8" s="158" t="s">
        <v>108</v>
      </c>
      <c r="D8" s="161" t="s">
        <v>18</v>
      </c>
      <c r="E8" s="161"/>
      <c r="F8" s="161"/>
      <c r="G8" s="140" t="s">
        <v>109</v>
      </c>
      <c r="H8" s="167" t="s">
        <v>18</v>
      </c>
      <c r="I8" s="161"/>
      <c r="J8" s="168"/>
      <c r="K8" s="140" t="s">
        <v>125</v>
      </c>
      <c r="L8" s="161" t="s">
        <v>18</v>
      </c>
      <c r="M8" s="161"/>
      <c r="N8" s="168"/>
    </row>
    <row r="9" spans="1:14" ht="12.75" customHeight="1" x14ac:dyDescent="0.2">
      <c r="A9" s="153"/>
      <c r="B9" s="156"/>
      <c r="C9" s="159" t="s">
        <v>46</v>
      </c>
      <c r="D9" s="140" t="s">
        <v>32</v>
      </c>
      <c r="E9" s="146" t="s">
        <v>33</v>
      </c>
      <c r="F9" s="140" t="s">
        <v>67</v>
      </c>
      <c r="G9" s="147" t="s">
        <v>46</v>
      </c>
      <c r="H9" s="140" t="s">
        <v>32</v>
      </c>
      <c r="I9" s="146" t="s">
        <v>33</v>
      </c>
      <c r="J9" s="140" t="s">
        <v>67</v>
      </c>
      <c r="K9" s="149" t="s">
        <v>1</v>
      </c>
      <c r="L9" s="146" t="s">
        <v>32</v>
      </c>
      <c r="M9" s="140" t="s">
        <v>33</v>
      </c>
      <c r="N9" s="140" t="s">
        <v>67</v>
      </c>
    </row>
    <row r="10" spans="1:14" ht="12.75" customHeight="1" x14ac:dyDescent="0.2">
      <c r="A10" s="153"/>
      <c r="B10" s="156"/>
      <c r="C10" s="159"/>
      <c r="D10" s="149"/>
      <c r="E10" s="147"/>
      <c r="F10" s="141"/>
      <c r="G10" s="147"/>
      <c r="H10" s="149"/>
      <c r="I10" s="147"/>
      <c r="J10" s="141"/>
      <c r="K10" s="149" t="s">
        <v>31</v>
      </c>
      <c r="L10" s="147"/>
      <c r="M10" s="149"/>
      <c r="N10" s="141"/>
    </row>
    <row r="11" spans="1:14" ht="12.75" customHeight="1" x14ac:dyDescent="0.2">
      <c r="A11" s="153"/>
      <c r="B11" s="156"/>
      <c r="C11" s="159"/>
      <c r="D11" s="149"/>
      <c r="E11" s="147"/>
      <c r="F11" s="141"/>
      <c r="G11" s="147"/>
      <c r="H11" s="149"/>
      <c r="I11" s="147"/>
      <c r="J11" s="141"/>
      <c r="K11" s="149"/>
      <c r="L11" s="147"/>
      <c r="M11" s="149"/>
      <c r="N11" s="141"/>
    </row>
    <row r="12" spans="1:14" ht="12" customHeight="1" thickBot="1" x14ac:dyDescent="0.25">
      <c r="A12" s="154"/>
      <c r="B12" s="157"/>
      <c r="C12" s="160"/>
      <c r="D12" s="150"/>
      <c r="E12" s="148"/>
      <c r="F12" s="142"/>
      <c r="G12" s="148"/>
      <c r="H12" s="150"/>
      <c r="I12" s="148"/>
      <c r="J12" s="142"/>
      <c r="K12" s="150"/>
      <c r="L12" s="148"/>
      <c r="M12" s="150"/>
      <c r="N12" s="142"/>
    </row>
    <row r="13" spans="1:14" ht="21" customHeight="1" x14ac:dyDescent="0.2">
      <c r="A13" s="51" t="s">
        <v>89</v>
      </c>
      <c r="B13" s="14" t="s">
        <v>42</v>
      </c>
      <c r="C13" s="27"/>
      <c r="D13" s="13"/>
      <c r="E13" s="12"/>
      <c r="F13" s="12"/>
      <c r="G13" s="12"/>
      <c r="H13" s="12"/>
      <c r="I13" s="12"/>
      <c r="J13" s="12"/>
      <c r="K13" s="12"/>
      <c r="L13" s="12"/>
      <c r="M13" s="12"/>
      <c r="N13" s="12"/>
    </row>
    <row r="14" spans="1:14" ht="21" customHeight="1" x14ac:dyDescent="0.2">
      <c r="A14" s="51"/>
      <c r="B14" s="21" t="s">
        <v>2</v>
      </c>
      <c r="C14" s="29"/>
      <c r="D14" s="30"/>
      <c r="E14" s="30"/>
      <c r="F14" s="30"/>
      <c r="G14" s="57"/>
      <c r="H14" s="30"/>
      <c r="I14" s="30"/>
      <c r="J14" s="57"/>
      <c r="K14" s="30"/>
      <c r="L14" s="29"/>
      <c r="M14" s="30"/>
      <c r="N14" s="30"/>
    </row>
    <row r="15" spans="1:14" ht="21" customHeight="1" x14ac:dyDescent="0.2">
      <c r="A15" s="51"/>
      <c r="B15" s="22" t="s">
        <v>90</v>
      </c>
      <c r="C15" s="78">
        <f>C18+C19+C20+C21+C23+C22</f>
        <v>2053686</v>
      </c>
      <c r="D15" s="78">
        <f>+C15</f>
        <v>2053686</v>
      </c>
      <c r="E15" s="78">
        <f>+E18+E19+E20</f>
        <v>0</v>
      </c>
      <c r="F15" s="78">
        <f>+F18+F19+F20</f>
        <v>0</v>
      </c>
      <c r="G15" s="78">
        <f>G18+G19+G20+G21+G23</f>
        <v>2382062.0999999996</v>
      </c>
      <c r="H15" s="78">
        <f>+G15</f>
        <v>2382062.0999999996</v>
      </c>
      <c r="I15" s="78">
        <f>+I18+I19+I20</f>
        <v>0</v>
      </c>
      <c r="J15" s="78">
        <f>+J18+J19+J20</f>
        <v>0</v>
      </c>
      <c r="K15" s="78">
        <f>K18+K19+K20+K21+K23</f>
        <v>2486313.1999999997</v>
      </c>
      <c r="L15" s="80">
        <f>+K15</f>
        <v>2486313.1999999997</v>
      </c>
      <c r="M15" s="80">
        <f>+M18+M19+M20</f>
        <v>0</v>
      </c>
      <c r="N15" s="80">
        <f>+N18+N19+N20</f>
        <v>0</v>
      </c>
    </row>
    <row r="16" spans="1:14" ht="21" customHeight="1" x14ac:dyDescent="0.2">
      <c r="A16" s="51"/>
      <c r="B16" s="58" t="s">
        <v>136</v>
      </c>
      <c r="C16" s="78"/>
      <c r="D16" s="80"/>
      <c r="E16" s="80"/>
      <c r="F16" s="80"/>
      <c r="G16" s="78"/>
      <c r="H16" s="80"/>
      <c r="I16" s="80"/>
      <c r="J16" s="81"/>
      <c r="K16" s="78"/>
      <c r="L16" s="80"/>
      <c r="M16" s="80"/>
      <c r="N16" s="80"/>
    </row>
    <row r="17" spans="2:14" ht="22.5" customHeight="1" x14ac:dyDescent="0.2">
      <c r="B17" s="23" t="s">
        <v>18</v>
      </c>
      <c r="C17" s="78"/>
      <c r="D17" s="80"/>
      <c r="E17" s="80"/>
      <c r="F17" s="80"/>
      <c r="G17" s="78"/>
      <c r="H17" s="80"/>
      <c r="I17" s="80"/>
      <c r="J17" s="81"/>
      <c r="K17" s="78"/>
      <c r="L17" s="80"/>
      <c r="M17" s="80"/>
      <c r="N17" s="80"/>
    </row>
    <row r="18" spans="2:14" ht="25.5" customHeight="1" x14ac:dyDescent="0.2">
      <c r="B18" s="59" t="s">
        <v>91</v>
      </c>
      <c r="C18" s="92">
        <v>1230500</v>
      </c>
      <c r="D18" s="93">
        <f t="shared" ref="D18:D28" si="0">+C18</f>
        <v>1230500</v>
      </c>
      <c r="E18" s="93">
        <v>0</v>
      </c>
      <c r="F18" s="93">
        <v>0</v>
      </c>
      <c r="G18" s="92">
        <v>1393682.5</v>
      </c>
      <c r="H18" s="93">
        <f t="shared" ref="H18:H28" si="1">+G18</f>
        <v>1393682.5</v>
      </c>
      <c r="I18" s="93">
        <v>0</v>
      </c>
      <c r="J18" s="94">
        <v>0</v>
      </c>
      <c r="K18" s="92">
        <v>1448690.1</v>
      </c>
      <c r="L18" s="93">
        <f t="shared" ref="L18:L29" si="2">+K18</f>
        <v>1448690.1</v>
      </c>
      <c r="M18" s="93">
        <v>0</v>
      </c>
      <c r="N18" s="93">
        <v>0</v>
      </c>
    </row>
    <row r="19" spans="2:14" ht="18.75" customHeight="1" x14ac:dyDescent="0.2">
      <c r="B19" s="59" t="s">
        <v>62</v>
      </c>
      <c r="C19" s="92">
        <v>2390</v>
      </c>
      <c r="D19" s="93">
        <f t="shared" si="0"/>
        <v>2390</v>
      </c>
      <c r="E19" s="93">
        <v>0</v>
      </c>
      <c r="F19" s="93">
        <v>0</v>
      </c>
      <c r="G19" s="92">
        <v>490</v>
      </c>
      <c r="H19" s="93">
        <f t="shared" si="1"/>
        <v>490</v>
      </c>
      <c r="I19" s="93">
        <v>0</v>
      </c>
      <c r="J19" s="94">
        <v>0</v>
      </c>
      <c r="K19" s="92">
        <v>905.2</v>
      </c>
      <c r="L19" s="93">
        <f t="shared" si="2"/>
        <v>905.2</v>
      </c>
      <c r="M19" s="93">
        <v>0</v>
      </c>
      <c r="N19" s="93">
        <v>0</v>
      </c>
    </row>
    <row r="20" spans="2:14" ht="42" customHeight="1" x14ac:dyDescent="0.2">
      <c r="B20" s="31" t="s">
        <v>92</v>
      </c>
      <c r="C20" s="92">
        <v>10.7</v>
      </c>
      <c r="D20" s="93">
        <f t="shared" si="0"/>
        <v>10.7</v>
      </c>
      <c r="E20" s="93">
        <v>0</v>
      </c>
      <c r="F20" s="93">
        <v>0</v>
      </c>
      <c r="G20" s="92">
        <v>10.7</v>
      </c>
      <c r="H20" s="93">
        <f t="shared" si="1"/>
        <v>10.7</v>
      </c>
      <c r="I20" s="93">
        <v>0</v>
      </c>
      <c r="J20" s="94">
        <v>0</v>
      </c>
      <c r="K20" s="92">
        <v>18</v>
      </c>
      <c r="L20" s="93">
        <f t="shared" si="2"/>
        <v>18</v>
      </c>
      <c r="M20" s="93">
        <v>0</v>
      </c>
      <c r="N20" s="93">
        <v>0</v>
      </c>
    </row>
    <row r="21" spans="2:14" ht="24.75" customHeight="1" x14ac:dyDescent="0.2">
      <c r="B21" s="59" t="s">
        <v>93</v>
      </c>
      <c r="C21" s="92">
        <v>59182.9</v>
      </c>
      <c r="D21" s="93">
        <f t="shared" si="0"/>
        <v>59182.9</v>
      </c>
      <c r="E21" s="93">
        <v>0</v>
      </c>
      <c r="F21" s="93">
        <v>0</v>
      </c>
      <c r="G21" s="92">
        <v>76182.899999999994</v>
      </c>
      <c r="H21" s="93">
        <f t="shared" si="1"/>
        <v>76182.899999999994</v>
      </c>
      <c r="I21" s="93">
        <v>0</v>
      </c>
      <c r="J21" s="94">
        <v>0</v>
      </c>
      <c r="K21" s="92">
        <v>93860.4</v>
      </c>
      <c r="L21" s="93">
        <f t="shared" si="2"/>
        <v>93860.4</v>
      </c>
      <c r="M21" s="93">
        <v>0</v>
      </c>
      <c r="N21" s="93">
        <v>0</v>
      </c>
    </row>
    <row r="22" spans="2:14" ht="20.25" customHeight="1" x14ac:dyDescent="0.2">
      <c r="B22" s="59" t="s">
        <v>110</v>
      </c>
      <c r="C22" s="92">
        <v>35900</v>
      </c>
      <c r="D22" s="93">
        <f t="shared" si="0"/>
        <v>35900</v>
      </c>
      <c r="E22" s="93">
        <v>0</v>
      </c>
      <c r="F22" s="93">
        <v>0</v>
      </c>
      <c r="G22" s="92">
        <v>0</v>
      </c>
      <c r="H22" s="93">
        <f t="shared" si="1"/>
        <v>0</v>
      </c>
      <c r="I22" s="93">
        <v>0</v>
      </c>
      <c r="J22" s="94">
        <v>0</v>
      </c>
      <c r="K22" s="92">
        <v>0</v>
      </c>
      <c r="L22" s="93">
        <f t="shared" si="2"/>
        <v>0</v>
      </c>
      <c r="M22" s="93">
        <v>0</v>
      </c>
      <c r="N22" s="93">
        <v>0</v>
      </c>
    </row>
    <row r="23" spans="2:14" ht="30.75" customHeight="1" x14ac:dyDescent="0.2">
      <c r="B23" s="60" t="s">
        <v>111</v>
      </c>
      <c r="C23" s="78">
        <f>+C24+C30</f>
        <v>725702.4</v>
      </c>
      <c r="D23" s="80">
        <f t="shared" si="0"/>
        <v>725702.4</v>
      </c>
      <c r="E23" s="80">
        <v>0</v>
      </c>
      <c r="F23" s="80">
        <v>0</v>
      </c>
      <c r="G23" s="78">
        <f>+G24+G30</f>
        <v>911695.99999999988</v>
      </c>
      <c r="H23" s="80">
        <f t="shared" si="1"/>
        <v>911695.99999999988</v>
      </c>
      <c r="I23" s="80">
        <v>0</v>
      </c>
      <c r="J23" s="81">
        <v>0</v>
      </c>
      <c r="K23" s="78">
        <f>+K24+K30+K29</f>
        <v>942839.49999999988</v>
      </c>
      <c r="L23" s="80">
        <f t="shared" si="2"/>
        <v>942839.49999999988</v>
      </c>
      <c r="M23" s="80">
        <v>0</v>
      </c>
      <c r="N23" s="80">
        <v>0</v>
      </c>
    </row>
    <row r="24" spans="2:14" ht="14.25" customHeight="1" x14ac:dyDescent="0.2">
      <c r="B24" s="59" t="s">
        <v>112</v>
      </c>
      <c r="C24" s="78">
        <f>+C25+C26+C27+C28</f>
        <v>681902.4</v>
      </c>
      <c r="D24" s="80">
        <f t="shared" si="0"/>
        <v>681902.4</v>
      </c>
      <c r="E24" s="80">
        <v>0</v>
      </c>
      <c r="F24" s="80">
        <v>0</v>
      </c>
      <c r="G24" s="78">
        <f>+G25+G26+G27+G28</f>
        <v>794302.39999999991</v>
      </c>
      <c r="H24" s="80">
        <f t="shared" si="1"/>
        <v>794302.39999999991</v>
      </c>
      <c r="I24" s="80">
        <v>0</v>
      </c>
      <c r="J24" s="81">
        <v>0</v>
      </c>
      <c r="K24" s="78">
        <f>K25+K26+K27+K28</f>
        <v>804262.7</v>
      </c>
      <c r="L24" s="80">
        <f t="shared" si="2"/>
        <v>804262.7</v>
      </c>
      <c r="M24" s="80">
        <v>0</v>
      </c>
      <c r="N24" s="80">
        <v>0</v>
      </c>
    </row>
    <row r="25" spans="2:14" ht="18.75" customHeight="1" x14ac:dyDescent="0.2">
      <c r="B25" s="61" t="s">
        <v>94</v>
      </c>
      <c r="C25" s="95">
        <v>117578.3</v>
      </c>
      <c r="D25" s="96">
        <f t="shared" si="0"/>
        <v>117578.3</v>
      </c>
      <c r="E25" s="96">
        <v>0</v>
      </c>
      <c r="F25" s="96">
        <v>0</v>
      </c>
      <c r="G25" s="95">
        <v>162726.29999999999</v>
      </c>
      <c r="H25" s="96">
        <f t="shared" si="1"/>
        <v>162726.29999999999</v>
      </c>
      <c r="I25" s="96">
        <v>0</v>
      </c>
      <c r="J25" s="97">
        <v>0</v>
      </c>
      <c r="K25" s="95">
        <v>173802.4</v>
      </c>
      <c r="L25" s="96">
        <f t="shared" si="2"/>
        <v>173802.4</v>
      </c>
      <c r="M25" s="96">
        <v>0</v>
      </c>
      <c r="N25" s="96">
        <v>0</v>
      </c>
    </row>
    <row r="26" spans="2:14" ht="19.5" customHeight="1" x14ac:dyDescent="0.2">
      <c r="B26" s="61" t="s">
        <v>95</v>
      </c>
      <c r="C26" s="95">
        <v>522626.1</v>
      </c>
      <c r="D26" s="96">
        <f t="shared" si="0"/>
        <v>522626.1</v>
      </c>
      <c r="E26" s="96">
        <v>0</v>
      </c>
      <c r="F26" s="96">
        <v>0</v>
      </c>
      <c r="G26" s="95">
        <v>597506.1</v>
      </c>
      <c r="H26" s="96">
        <f t="shared" si="1"/>
        <v>597506.1</v>
      </c>
      <c r="I26" s="96">
        <v>0</v>
      </c>
      <c r="J26" s="97">
        <v>0</v>
      </c>
      <c r="K26" s="95">
        <v>593502.19999999995</v>
      </c>
      <c r="L26" s="96">
        <f t="shared" si="2"/>
        <v>593502.19999999995</v>
      </c>
      <c r="M26" s="96">
        <v>0</v>
      </c>
      <c r="N26" s="96">
        <v>0</v>
      </c>
    </row>
    <row r="27" spans="2:14" ht="23.25" customHeight="1" x14ac:dyDescent="0.2">
      <c r="B27" s="61" t="s">
        <v>96</v>
      </c>
      <c r="C27" s="95">
        <v>8173.5</v>
      </c>
      <c r="D27" s="96">
        <f t="shared" si="0"/>
        <v>8173.5</v>
      </c>
      <c r="E27" s="96">
        <v>0</v>
      </c>
      <c r="F27" s="96">
        <v>0</v>
      </c>
      <c r="G27" s="95">
        <v>8375.5</v>
      </c>
      <c r="H27" s="96">
        <f t="shared" si="1"/>
        <v>8375.5</v>
      </c>
      <c r="I27" s="96">
        <v>0</v>
      </c>
      <c r="J27" s="97">
        <v>0</v>
      </c>
      <c r="K27" s="95">
        <v>9585.6</v>
      </c>
      <c r="L27" s="96">
        <f t="shared" si="2"/>
        <v>9585.6</v>
      </c>
      <c r="M27" s="96">
        <v>0</v>
      </c>
      <c r="N27" s="96">
        <v>0</v>
      </c>
    </row>
    <row r="28" spans="2:14" ht="18" customHeight="1" x14ac:dyDescent="0.2">
      <c r="B28" s="61" t="s">
        <v>97</v>
      </c>
      <c r="C28" s="95">
        <v>33524.5</v>
      </c>
      <c r="D28" s="96">
        <f t="shared" si="0"/>
        <v>33524.5</v>
      </c>
      <c r="E28" s="96">
        <v>0</v>
      </c>
      <c r="F28" s="96">
        <v>0</v>
      </c>
      <c r="G28" s="95">
        <v>25694.5</v>
      </c>
      <c r="H28" s="96">
        <f t="shared" si="1"/>
        <v>25694.5</v>
      </c>
      <c r="I28" s="96">
        <v>0</v>
      </c>
      <c r="J28" s="97">
        <v>0</v>
      </c>
      <c r="K28" s="95">
        <v>27372.5</v>
      </c>
      <c r="L28" s="96">
        <f t="shared" si="2"/>
        <v>27372.5</v>
      </c>
      <c r="M28" s="96">
        <v>0</v>
      </c>
      <c r="N28" s="96">
        <v>0</v>
      </c>
    </row>
    <row r="29" spans="2:14" ht="18" customHeight="1" x14ac:dyDescent="0.2">
      <c r="B29" s="59" t="s">
        <v>119</v>
      </c>
      <c r="C29" s="92">
        <v>0</v>
      </c>
      <c r="D29" s="93">
        <v>0</v>
      </c>
      <c r="E29" s="93">
        <v>0</v>
      </c>
      <c r="F29" s="93">
        <v>0</v>
      </c>
      <c r="G29" s="92">
        <v>0</v>
      </c>
      <c r="H29" s="93">
        <v>0</v>
      </c>
      <c r="I29" s="93">
        <v>0</v>
      </c>
      <c r="J29" s="94">
        <v>0</v>
      </c>
      <c r="K29" s="92">
        <v>-200.4</v>
      </c>
      <c r="L29" s="93">
        <f t="shared" si="2"/>
        <v>-200.4</v>
      </c>
      <c r="M29" s="93">
        <v>0</v>
      </c>
      <c r="N29" s="93">
        <v>0</v>
      </c>
    </row>
    <row r="30" spans="2:14" ht="18" customHeight="1" x14ac:dyDescent="0.2">
      <c r="B30" s="59" t="s">
        <v>113</v>
      </c>
      <c r="C30" s="92">
        <v>43800</v>
      </c>
      <c r="D30" s="93">
        <f>+C30</f>
        <v>43800</v>
      </c>
      <c r="E30" s="93">
        <v>0</v>
      </c>
      <c r="F30" s="93">
        <v>0</v>
      </c>
      <c r="G30" s="92">
        <v>117393.60000000001</v>
      </c>
      <c r="H30" s="93">
        <f>+G30</f>
        <v>117393.60000000001</v>
      </c>
      <c r="I30" s="93">
        <v>0</v>
      </c>
      <c r="J30" s="94">
        <v>0</v>
      </c>
      <c r="K30" s="92">
        <v>138777.20000000001</v>
      </c>
      <c r="L30" s="93">
        <f>+K30</f>
        <v>138777.20000000001</v>
      </c>
      <c r="M30" s="93">
        <v>0</v>
      </c>
      <c r="N30" s="93">
        <v>0</v>
      </c>
    </row>
    <row r="31" spans="2:14" ht="18" customHeight="1" x14ac:dyDescent="0.2">
      <c r="B31" s="22" t="s">
        <v>98</v>
      </c>
      <c r="C31" s="78">
        <f>+C34+C37+C39+C40+C36</f>
        <v>32809</v>
      </c>
      <c r="D31" s="78">
        <f>+D34+D37+D39+D40+D36</f>
        <v>32809</v>
      </c>
      <c r="E31" s="80">
        <f>+E34+E37+E39+E40+E36</f>
        <v>0</v>
      </c>
      <c r="F31" s="80">
        <f>+F34+F37+F39+F40+F36</f>
        <v>0</v>
      </c>
      <c r="G31" s="78">
        <f>+G34+G37+G39+G40+G36+G35</f>
        <v>55809.1</v>
      </c>
      <c r="H31" s="78">
        <f>G31</f>
        <v>55809.1</v>
      </c>
      <c r="I31" s="80">
        <f>+I34+I37+I39+I40+I36</f>
        <v>0</v>
      </c>
      <c r="J31" s="81">
        <f>+J34+J37+J39+J40+J36</f>
        <v>0</v>
      </c>
      <c r="K31" s="78">
        <f>+K34+K37+K39+K40+K36+K35+K38</f>
        <v>89083.1</v>
      </c>
      <c r="L31" s="80">
        <f>K31</f>
        <v>89083.1</v>
      </c>
      <c r="M31" s="80">
        <f>+M34+M37+M39+M40+M36</f>
        <v>0</v>
      </c>
      <c r="N31" s="80">
        <f>+N34+N37+N39+N40++N36</f>
        <v>0</v>
      </c>
    </row>
    <row r="32" spans="2:14" ht="17.25" customHeight="1" x14ac:dyDescent="0.2">
      <c r="B32" s="22" t="s">
        <v>136</v>
      </c>
      <c r="C32" s="78"/>
      <c r="D32" s="80"/>
      <c r="E32" s="80"/>
      <c r="F32" s="80"/>
      <c r="G32" s="78"/>
      <c r="H32" s="80"/>
      <c r="I32" s="80"/>
      <c r="J32" s="81"/>
      <c r="K32" s="78"/>
      <c r="L32" s="80"/>
      <c r="M32" s="80"/>
      <c r="N32" s="80"/>
    </row>
    <row r="33" spans="2:14" ht="18.75" customHeight="1" x14ac:dyDescent="0.2">
      <c r="B33" s="23" t="s">
        <v>18</v>
      </c>
      <c r="C33" s="78"/>
      <c r="D33" s="80"/>
      <c r="E33" s="80"/>
      <c r="F33" s="80"/>
      <c r="G33" s="78"/>
      <c r="H33" s="80"/>
      <c r="I33" s="80"/>
      <c r="J33" s="81"/>
      <c r="K33" s="78"/>
      <c r="L33" s="80"/>
      <c r="M33" s="80"/>
      <c r="N33" s="80"/>
    </row>
    <row r="34" spans="2:14" ht="27.75" customHeight="1" x14ac:dyDescent="0.2">
      <c r="B34" s="59" t="s">
        <v>74</v>
      </c>
      <c r="C34" s="92">
        <v>39</v>
      </c>
      <c r="D34" s="93">
        <f>+C34</f>
        <v>39</v>
      </c>
      <c r="E34" s="93">
        <v>0</v>
      </c>
      <c r="F34" s="93">
        <v>0</v>
      </c>
      <c r="G34" s="92">
        <v>39</v>
      </c>
      <c r="H34" s="93">
        <f>+G34</f>
        <v>39</v>
      </c>
      <c r="I34" s="93">
        <v>0</v>
      </c>
      <c r="J34" s="94">
        <v>0</v>
      </c>
      <c r="K34" s="92">
        <v>-250.9</v>
      </c>
      <c r="L34" s="93">
        <f t="shared" ref="L34:L40" si="3">+K34</f>
        <v>-250.9</v>
      </c>
      <c r="M34" s="93">
        <v>0</v>
      </c>
      <c r="N34" s="93">
        <v>0</v>
      </c>
    </row>
    <row r="35" spans="2:14" ht="20.25" customHeight="1" x14ac:dyDescent="0.2">
      <c r="B35" s="59" t="s">
        <v>120</v>
      </c>
      <c r="C35" s="92">
        <v>0</v>
      </c>
      <c r="D35" s="93">
        <v>0</v>
      </c>
      <c r="E35" s="93">
        <v>0</v>
      </c>
      <c r="F35" s="93">
        <v>0</v>
      </c>
      <c r="G35" s="92">
        <v>20000</v>
      </c>
      <c r="H35" s="93">
        <f>+G35</f>
        <v>20000</v>
      </c>
      <c r="I35" s="93">
        <v>0</v>
      </c>
      <c r="J35" s="94">
        <v>0</v>
      </c>
      <c r="K35" s="92">
        <v>42095</v>
      </c>
      <c r="L35" s="93">
        <f t="shared" si="3"/>
        <v>42095</v>
      </c>
      <c r="M35" s="93">
        <v>0</v>
      </c>
      <c r="N35" s="93">
        <v>0</v>
      </c>
    </row>
    <row r="36" spans="2:14" ht="19.5" customHeight="1" x14ac:dyDescent="0.2">
      <c r="B36" s="59" t="s">
        <v>132</v>
      </c>
      <c r="C36" s="92">
        <v>8500</v>
      </c>
      <c r="D36" s="93">
        <f>+C36</f>
        <v>8500</v>
      </c>
      <c r="E36" s="93">
        <v>0</v>
      </c>
      <c r="F36" s="93">
        <v>0</v>
      </c>
      <c r="G36" s="92">
        <v>8500</v>
      </c>
      <c r="H36" s="93">
        <f>+G36</f>
        <v>8500</v>
      </c>
      <c r="I36" s="93">
        <v>0</v>
      </c>
      <c r="J36" s="94">
        <v>0</v>
      </c>
      <c r="K36" s="92">
        <v>12367.7</v>
      </c>
      <c r="L36" s="93">
        <f t="shared" si="3"/>
        <v>12367.7</v>
      </c>
      <c r="M36" s="93">
        <v>0</v>
      </c>
      <c r="N36" s="93">
        <v>0</v>
      </c>
    </row>
    <row r="37" spans="2:14" ht="33" customHeight="1" x14ac:dyDescent="0.2">
      <c r="B37" s="59" t="s">
        <v>63</v>
      </c>
      <c r="C37" s="92">
        <v>15000</v>
      </c>
      <c r="D37" s="93">
        <f>+C37</f>
        <v>15000</v>
      </c>
      <c r="E37" s="93">
        <v>0</v>
      </c>
      <c r="F37" s="93">
        <v>0</v>
      </c>
      <c r="G37" s="92">
        <v>18000</v>
      </c>
      <c r="H37" s="93">
        <f>+G37</f>
        <v>18000</v>
      </c>
      <c r="I37" s="93">
        <v>0</v>
      </c>
      <c r="J37" s="94">
        <v>0</v>
      </c>
      <c r="K37" s="92">
        <v>21904.7</v>
      </c>
      <c r="L37" s="93">
        <f t="shared" si="3"/>
        <v>21904.7</v>
      </c>
      <c r="M37" s="93">
        <v>0</v>
      </c>
      <c r="N37" s="93">
        <v>0</v>
      </c>
    </row>
    <row r="38" spans="2:14" ht="18.75" customHeight="1" x14ac:dyDescent="0.2">
      <c r="B38" s="59" t="s">
        <v>121</v>
      </c>
      <c r="C38" s="92">
        <v>0</v>
      </c>
      <c r="D38" s="93">
        <v>0</v>
      </c>
      <c r="E38" s="93">
        <v>0</v>
      </c>
      <c r="F38" s="93">
        <v>0</v>
      </c>
      <c r="G38" s="92">
        <v>0</v>
      </c>
      <c r="H38" s="93">
        <v>0</v>
      </c>
      <c r="I38" s="93">
        <v>0</v>
      </c>
      <c r="J38" s="94">
        <v>0</v>
      </c>
      <c r="K38" s="92">
        <v>64.599999999999994</v>
      </c>
      <c r="L38" s="93">
        <f t="shared" si="3"/>
        <v>64.599999999999994</v>
      </c>
      <c r="M38" s="93">
        <v>0</v>
      </c>
      <c r="N38" s="93">
        <v>0</v>
      </c>
    </row>
    <row r="39" spans="2:14" ht="20.25" customHeight="1" x14ac:dyDescent="0.2">
      <c r="B39" s="59" t="s">
        <v>44</v>
      </c>
      <c r="C39" s="92">
        <v>7500</v>
      </c>
      <c r="D39" s="93">
        <f>+C39</f>
        <v>7500</v>
      </c>
      <c r="E39" s="93">
        <v>0</v>
      </c>
      <c r="F39" s="93">
        <v>0</v>
      </c>
      <c r="G39" s="92">
        <v>7500</v>
      </c>
      <c r="H39" s="93">
        <f>+G39</f>
        <v>7500</v>
      </c>
      <c r="I39" s="93">
        <v>0</v>
      </c>
      <c r="J39" s="94">
        <v>0</v>
      </c>
      <c r="K39" s="92">
        <v>6726.2</v>
      </c>
      <c r="L39" s="93">
        <f t="shared" si="3"/>
        <v>6726.2</v>
      </c>
      <c r="M39" s="93">
        <v>0</v>
      </c>
      <c r="N39" s="93">
        <v>0</v>
      </c>
    </row>
    <row r="40" spans="2:14" ht="19.5" customHeight="1" x14ac:dyDescent="0.2">
      <c r="B40" s="59" t="s">
        <v>43</v>
      </c>
      <c r="C40" s="92">
        <v>1770</v>
      </c>
      <c r="D40" s="93">
        <f>+C40</f>
        <v>1770</v>
      </c>
      <c r="E40" s="93">
        <v>0</v>
      </c>
      <c r="F40" s="93">
        <v>0</v>
      </c>
      <c r="G40" s="92">
        <v>1770.1</v>
      </c>
      <c r="H40" s="93">
        <f>+G40</f>
        <v>1770.1</v>
      </c>
      <c r="I40" s="93">
        <v>0</v>
      </c>
      <c r="J40" s="94">
        <v>0</v>
      </c>
      <c r="K40" s="92">
        <f>6181.7-5.9</f>
        <v>6175.8</v>
      </c>
      <c r="L40" s="93">
        <f t="shared" si="3"/>
        <v>6175.8</v>
      </c>
      <c r="M40" s="93">
        <v>0</v>
      </c>
      <c r="N40" s="93">
        <v>0</v>
      </c>
    </row>
    <row r="41" spans="2:14" ht="20.25" customHeight="1" x14ac:dyDescent="0.2">
      <c r="B41" s="22" t="s">
        <v>99</v>
      </c>
      <c r="C41" s="78">
        <f>+C44</f>
        <v>51</v>
      </c>
      <c r="D41" s="78">
        <f t="shared" ref="D41:J41" si="4">+D44</f>
        <v>51</v>
      </c>
      <c r="E41" s="78">
        <f t="shared" si="4"/>
        <v>0</v>
      </c>
      <c r="F41" s="78">
        <f t="shared" si="4"/>
        <v>0</v>
      </c>
      <c r="G41" s="78">
        <f>+G44</f>
        <v>51</v>
      </c>
      <c r="H41" s="78">
        <f t="shared" si="4"/>
        <v>51</v>
      </c>
      <c r="I41" s="78">
        <f t="shared" si="4"/>
        <v>0</v>
      </c>
      <c r="J41" s="78">
        <f t="shared" si="4"/>
        <v>0</v>
      </c>
      <c r="K41" s="78">
        <f>+K44+K45</f>
        <v>95.4</v>
      </c>
      <c r="L41" s="80">
        <f>+L44+L45</f>
        <v>95.4</v>
      </c>
      <c r="M41" s="80">
        <f t="shared" ref="M41:N41" si="5">+M44</f>
        <v>0</v>
      </c>
      <c r="N41" s="80">
        <f t="shared" si="5"/>
        <v>0</v>
      </c>
    </row>
    <row r="42" spans="2:14" ht="18.75" customHeight="1" x14ac:dyDescent="0.2">
      <c r="B42" s="22" t="s">
        <v>136</v>
      </c>
      <c r="C42" s="78"/>
      <c r="D42" s="80"/>
      <c r="E42" s="80"/>
      <c r="F42" s="80"/>
      <c r="G42" s="78"/>
      <c r="H42" s="80"/>
      <c r="I42" s="80"/>
      <c r="J42" s="81"/>
      <c r="K42" s="78"/>
      <c r="L42" s="80"/>
      <c r="M42" s="80"/>
      <c r="N42" s="80"/>
    </row>
    <row r="43" spans="2:14" ht="18" customHeight="1" x14ac:dyDescent="0.2">
      <c r="B43" s="23" t="s">
        <v>18</v>
      </c>
      <c r="C43" s="78"/>
      <c r="D43" s="80"/>
      <c r="E43" s="80"/>
      <c r="F43" s="80"/>
      <c r="G43" s="78"/>
      <c r="H43" s="80"/>
      <c r="I43" s="80"/>
      <c r="J43" s="81"/>
      <c r="K43" s="78"/>
      <c r="L43" s="80"/>
      <c r="M43" s="80"/>
      <c r="N43" s="80"/>
    </row>
    <row r="44" spans="2:14" ht="51" customHeight="1" x14ac:dyDescent="0.2">
      <c r="B44" s="59" t="s">
        <v>64</v>
      </c>
      <c r="C44" s="92">
        <v>51</v>
      </c>
      <c r="D44" s="93">
        <f>+C44</f>
        <v>51</v>
      </c>
      <c r="E44" s="93">
        <v>0</v>
      </c>
      <c r="F44" s="93">
        <v>0</v>
      </c>
      <c r="G44" s="92">
        <v>51</v>
      </c>
      <c r="H44" s="93">
        <f>+G44</f>
        <v>51</v>
      </c>
      <c r="I44" s="93">
        <v>0</v>
      </c>
      <c r="J44" s="94">
        <v>0</v>
      </c>
      <c r="K44" s="92">
        <v>89.5</v>
      </c>
      <c r="L44" s="93">
        <f>+K44</f>
        <v>89.5</v>
      </c>
      <c r="M44" s="93">
        <v>0</v>
      </c>
      <c r="N44" s="93">
        <v>0</v>
      </c>
    </row>
    <row r="45" spans="2:14" ht="24" customHeight="1" x14ac:dyDescent="0.2">
      <c r="B45" s="122" t="s">
        <v>133</v>
      </c>
      <c r="C45" s="123">
        <v>0</v>
      </c>
      <c r="D45" s="123">
        <v>0</v>
      </c>
      <c r="E45" s="124">
        <v>0</v>
      </c>
      <c r="F45" s="124">
        <v>0</v>
      </c>
      <c r="G45" s="123">
        <v>0</v>
      </c>
      <c r="H45" s="124">
        <v>0</v>
      </c>
      <c r="I45" s="124">
        <v>0</v>
      </c>
      <c r="J45" s="125">
        <v>0</v>
      </c>
      <c r="K45" s="123">
        <v>5.9</v>
      </c>
      <c r="L45" s="124">
        <f>+K45</f>
        <v>5.9</v>
      </c>
      <c r="M45" s="124">
        <v>0</v>
      </c>
      <c r="N45" s="124">
        <v>0</v>
      </c>
    </row>
    <row r="46" spans="2:14" ht="31.5" customHeight="1" thickBot="1" x14ac:dyDescent="0.25">
      <c r="B46" s="118" t="s">
        <v>137</v>
      </c>
      <c r="C46" s="119">
        <f>C15+C31+C41</f>
        <v>2086546</v>
      </c>
      <c r="D46" s="119">
        <f>D15+D31+D41</f>
        <v>2086546</v>
      </c>
      <c r="E46" s="120">
        <f>+E15+E31+E44</f>
        <v>0</v>
      </c>
      <c r="F46" s="120">
        <f>+F15+F31+F44</f>
        <v>0</v>
      </c>
      <c r="G46" s="119">
        <f>G15+G31+G41</f>
        <v>2437922.1999999997</v>
      </c>
      <c r="H46" s="120">
        <f>+H15+H31+H44</f>
        <v>2437922.1999999997</v>
      </c>
      <c r="I46" s="120">
        <f>+I15+I31+I44</f>
        <v>0</v>
      </c>
      <c r="J46" s="121">
        <f>+J15+J31+J44</f>
        <v>0</v>
      </c>
      <c r="K46" s="119">
        <f>+K15+K31+K41</f>
        <v>2575491.6999999997</v>
      </c>
      <c r="L46" s="120">
        <f>+L15+L31+L41</f>
        <v>2575491.6999999997</v>
      </c>
      <c r="M46" s="120">
        <f>+M15+M31+M44</f>
        <v>0</v>
      </c>
      <c r="N46" s="120">
        <f>+N15+N31+N44</f>
        <v>0</v>
      </c>
    </row>
    <row r="47" spans="2:14" ht="28.5" customHeight="1" thickBot="1" x14ac:dyDescent="0.25">
      <c r="B47" s="59" t="s">
        <v>100</v>
      </c>
      <c r="C47" s="92">
        <v>2379983.9</v>
      </c>
      <c r="D47" s="93">
        <f>+C47</f>
        <v>2379983.9</v>
      </c>
      <c r="E47" s="98">
        <v>0</v>
      </c>
      <c r="F47" s="98">
        <v>0</v>
      </c>
      <c r="G47" s="92">
        <v>2254530.5</v>
      </c>
      <c r="H47" s="98">
        <f>+G47</f>
        <v>2254530.5</v>
      </c>
      <c r="I47" s="98">
        <v>0</v>
      </c>
      <c r="J47" s="99">
        <v>0</v>
      </c>
      <c r="K47" s="100">
        <v>2251470.7000000002</v>
      </c>
      <c r="L47" s="98">
        <f>+K47</f>
        <v>2251470.7000000002</v>
      </c>
      <c r="M47" s="98">
        <v>0</v>
      </c>
      <c r="N47" s="98">
        <v>0</v>
      </c>
    </row>
    <row r="48" spans="2:14" ht="36.75" customHeight="1" thickBot="1" x14ac:dyDescent="0.25">
      <c r="B48" s="62" t="s">
        <v>138</v>
      </c>
      <c r="C48" s="79">
        <f t="shared" ref="C48:N48" si="6">+C46+C47</f>
        <v>4466529.9000000004</v>
      </c>
      <c r="D48" s="83">
        <f>+D46+D47</f>
        <v>4466529.9000000004</v>
      </c>
      <c r="E48" s="83">
        <f t="shared" si="6"/>
        <v>0</v>
      </c>
      <c r="F48" s="83">
        <f t="shared" si="6"/>
        <v>0</v>
      </c>
      <c r="G48" s="79">
        <f>+G46+G47</f>
        <v>4692452.6999999993</v>
      </c>
      <c r="H48" s="83">
        <f t="shared" si="6"/>
        <v>4692452.6999999993</v>
      </c>
      <c r="I48" s="83">
        <f t="shared" si="6"/>
        <v>0</v>
      </c>
      <c r="J48" s="85">
        <f t="shared" si="6"/>
        <v>0</v>
      </c>
      <c r="K48" s="79">
        <f t="shared" si="6"/>
        <v>4826962.4000000004</v>
      </c>
      <c r="L48" s="83">
        <f t="shared" si="6"/>
        <v>4826962.4000000004</v>
      </c>
      <c r="M48" s="83">
        <f t="shared" si="6"/>
        <v>0</v>
      </c>
      <c r="N48" s="83">
        <f t="shared" si="6"/>
        <v>0</v>
      </c>
    </row>
    <row r="49" spans="2:14" ht="21" customHeight="1" x14ac:dyDescent="0.2">
      <c r="B49" s="63" t="s">
        <v>3</v>
      </c>
      <c r="C49" s="78"/>
      <c r="D49" s="80"/>
      <c r="E49" s="80"/>
      <c r="F49" s="80"/>
      <c r="G49" s="101"/>
      <c r="H49" s="102"/>
      <c r="I49" s="102"/>
      <c r="J49" s="103"/>
      <c r="K49" s="101"/>
      <c r="L49" s="102"/>
      <c r="M49" s="102"/>
      <c r="N49" s="104"/>
    </row>
    <row r="50" spans="2:14" ht="21" customHeight="1" x14ac:dyDescent="0.2">
      <c r="B50" s="59" t="s">
        <v>134</v>
      </c>
      <c r="C50" s="92">
        <v>0</v>
      </c>
      <c r="D50" s="93">
        <v>0</v>
      </c>
      <c r="E50" s="93">
        <v>0</v>
      </c>
      <c r="F50" s="93">
        <v>0</v>
      </c>
      <c r="G50" s="92">
        <v>0</v>
      </c>
      <c r="H50" s="93">
        <v>0</v>
      </c>
      <c r="I50" s="93">
        <v>0</v>
      </c>
      <c r="J50" s="94">
        <v>0</v>
      </c>
      <c r="K50" s="92">
        <v>18</v>
      </c>
      <c r="L50" s="93">
        <v>0</v>
      </c>
      <c r="M50" s="93">
        <f>K50</f>
        <v>18</v>
      </c>
      <c r="N50" s="93">
        <v>0</v>
      </c>
    </row>
    <row r="51" spans="2:14" ht="18" customHeight="1" x14ac:dyDescent="0.2">
      <c r="B51" s="59" t="s">
        <v>110</v>
      </c>
      <c r="C51" s="92">
        <v>0</v>
      </c>
      <c r="D51" s="93">
        <v>0</v>
      </c>
      <c r="E51" s="93">
        <f>+C51</f>
        <v>0</v>
      </c>
      <c r="F51" s="93">
        <v>0</v>
      </c>
      <c r="G51" s="92">
        <v>38300</v>
      </c>
      <c r="H51" s="93">
        <v>0</v>
      </c>
      <c r="I51" s="93">
        <f>+G51</f>
        <v>38300</v>
      </c>
      <c r="J51" s="94">
        <v>0</v>
      </c>
      <c r="K51" s="92">
        <v>45788.9</v>
      </c>
      <c r="L51" s="93">
        <v>0</v>
      </c>
      <c r="M51" s="93">
        <f>+K51</f>
        <v>45788.9</v>
      </c>
      <c r="N51" s="93">
        <v>0</v>
      </c>
    </row>
    <row r="52" spans="2:14" ht="35.25" customHeight="1" x14ac:dyDescent="0.2">
      <c r="B52" s="59" t="s">
        <v>101</v>
      </c>
      <c r="C52" s="92">
        <v>0</v>
      </c>
      <c r="D52" s="93">
        <v>0</v>
      </c>
      <c r="E52" s="93">
        <f>+C52</f>
        <v>0</v>
      </c>
      <c r="F52" s="93">
        <v>0</v>
      </c>
      <c r="G52" s="92">
        <v>0</v>
      </c>
      <c r="H52" s="93">
        <v>0</v>
      </c>
      <c r="I52" s="93">
        <f>+G52</f>
        <v>0</v>
      </c>
      <c r="J52" s="94">
        <v>0</v>
      </c>
      <c r="K52" s="92">
        <v>-4.9000000000000004</v>
      </c>
      <c r="L52" s="93">
        <v>0</v>
      </c>
      <c r="M52" s="93">
        <f>+K52</f>
        <v>-4.9000000000000004</v>
      </c>
      <c r="N52" s="93">
        <v>0</v>
      </c>
    </row>
    <row r="53" spans="2:14" ht="31.5" customHeight="1" x14ac:dyDescent="0.2">
      <c r="B53" s="59" t="s">
        <v>122</v>
      </c>
      <c r="C53" s="92">
        <v>0</v>
      </c>
      <c r="D53" s="93">
        <v>0</v>
      </c>
      <c r="E53" s="93">
        <v>0</v>
      </c>
      <c r="F53" s="93">
        <v>0</v>
      </c>
      <c r="G53" s="92">
        <v>0</v>
      </c>
      <c r="H53" s="93">
        <v>0</v>
      </c>
      <c r="I53" s="93">
        <f t="shared" ref="I53:I54" si="7">+G53</f>
        <v>0</v>
      </c>
      <c r="J53" s="94">
        <v>0</v>
      </c>
      <c r="K53" s="92">
        <v>-0.3</v>
      </c>
      <c r="L53" s="93">
        <v>0</v>
      </c>
      <c r="M53" s="93">
        <f t="shared" ref="M53:M54" si="8">+K53</f>
        <v>-0.3</v>
      </c>
      <c r="N53" s="93">
        <v>0</v>
      </c>
    </row>
    <row r="54" spans="2:14" ht="36.75" customHeight="1" x14ac:dyDescent="0.2">
      <c r="B54" s="59" t="s">
        <v>123</v>
      </c>
      <c r="C54" s="92">
        <v>0</v>
      </c>
      <c r="D54" s="93">
        <v>0</v>
      </c>
      <c r="E54" s="93">
        <v>0</v>
      </c>
      <c r="F54" s="93">
        <v>0</v>
      </c>
      <c r="G54" s="92">
        <v>0</v>
      </c>
      <c r="H54" s="93">
        <v>0</v>
      </c>
      <c r="I54" s="93">
        <f t="shared" si="7"/>
        <v>0</v>
      </c>
      <c r="J54" s="94">
        <v>0</v>
      </c>
      <c r="K54" s="92">
        <v>2.6</v>
      </c>
      <c r="L54" s="93">
        <v>0</v>
      </c>
      <c r="M54" s="93">
        <f t="shared" si="8"/>
        <v>2.6</v>
      </c>
      <c r="N54" s="93">
        <v>0</v>
      </c>
    </row>
    <row r="55" spans="2:14" ht="38.25" customHeight="1" x14ac:dyDescent="0.2">
      <c r="B55" s="59" t="s">
        <v>102</v>
      </c>
      <c r="C55" s="92">
        <v>100</v>
      </c>
      <c r="D55" s="93">
        <v>0</v>
      </c>
      <c r="E55" s="93">
        <f>+C55</f>
        <v>100</v>
      </c>
      <c r="F55" s="93">
        <v>0</v>
      </c>
      <c r="G55" s="92">
        <v>100</v>
      </c>
      <c r="H55" s="93">
        <v>0</v>
      </c>
      <c r="I55" s="93">
        <f>+G55</f>
        <v>100</v>
      </c>
      <c r="J55" s="94">
        <v>0</v>
      </c>
      <c r="K55" s="92">
        <v>36503.699999999997</v>
      </c>
      <c r="L55" s="93">
        <v>0</v>
      </c>
      <c r="M55" s="93">
        <f>+K55</f>
        <v>36503.699999999997</v>
      </c>
      <c r="N55" s="93">
        <v>0</v>
      </c>
    </row>
    <row r="56" spans="2:14" ht="18.75" customHeight="1" x14ac:dyDescent="0.2">
      <c r="B56" s="31" t="s">
        <v>103</v>
      </c>
      <c r="C56" s="92">
        <v>113232.2</v>
      </c>
      <c r="D56" s="93">
        <v>0</v>
      </c>
      <c r="E56" s="93">
        <f>+C56</f>
        <v>113232.2</v>
      </c>
      <c r="F56" s="93">
        <v>0</v>
      </c>
      <c r="G56" s="92">
        <v>140428.4</v>
      </c>
      <c r="H56" s="93">
        <v>0</v>
      </c>
      <c r="I56" s="93">
        <f>+G56</f>
        <v>140428.4</v>
      </c>
      <c r="J56" s="94">
        <v>0</v>
      </c>
      <c r="K56" s="92">
        <v>140501.6</v>
      </c>
      <c r="L56" s="93">
        <v>0</v>
      </c>
      <c r="M56" s="93">
        <f>+K56</f>
        <v>140501.6</v>
      </c>
      <c r="N56" s="93">
        <f>+L56</f>
        <v>0</v>
      </c>
    </row>
    <row r="57" spans="2:14" ht="32.25" customHeight="1" x14ac:dyDescent="0.2">
      <c r="B57" s="59" t="s">
        <v>104</v>
      </c>
      <c r="C57" s="92">
        <v>2220</v>
      </c>
      <c r="D57" s="93">
        <v>0</v>
      </c>
      <c r="E57" s="93">
        <f>+C57</f>
        <v>2220</v>
      </c>
      <c r="F57" s="93">
        <v>0</v>
      </c>
      <c r="G57" s="92">
        <v>2517</v>
      </c>
      <c r="H57" s="93">
        <v>0</v>
      </c>
      <c r="I57" s="93">
        <f>+G57</f>
        <v>2517</v>
      </c>
      <c r="J57" s="94">
        <v>0</v>
      </c>
      <c r="K57" s="92">
        <v>4127</v>
      </c>
      <c r="L57" s="93">
        <v>0</v>
      </c>
      <c r="M57" s="93">
        <f>K57</f>
        <v>4127</v>
      </c>
      <c r="N57" s="93">
        <v>0</v>
      </c>
    </row>
    <row r="58" spans="2:14" ht="20.25" customHeight="1" x14ac:dyDescent="0.2">
      <c r="B58" s="24" t="s">
        <v>139</v>
      </c>
      <c r="C58" s="78">
        <f>C59+C60+C61</f>
        <v>11647.9</v>
      </c>
      <c r="D58" s="78">
        <f>+D59+D60</f>
        <v>0</v>
      </c>
      <c r="E58" s="78">
        <f>+E59+E60+E61</f>
        <v>11647.9</v>
      </c>
      <c r="F58" s="78">
        <f>+F59+F60++F61</f>
        <v>11647.9</v>
      </c>
      <c r="G58" s="78">
        <f>G59+G60+G61</f>
        <v>11647.9</v>
      </c>
      <c r="H58" s="78">
        <f>+H59+H60</f>
        <v>0</v>
      </c>
      <c r="I58" s="78">
        <f>+I59+I60+I61</f>
        <v>11647.9</v>
      </c>
      <c r="J58" s="78">
        <f>+J59+J60+J61</f>
        <v>11647.9</v>
      </c>
      <c r="K58" s="78">
        <f>+K59+K60+K61</f>
        <v>8602.2000000000007</v>
      </c>
      <c r="L58" s="80">
        <f>+L59+L60</f>
        <v>0</v>
      </c>
      <c r="M58" s="80">
        <f>+M59+M60++M61</f>
        <v>8602.2000000000007</v>
      </c>
      <c r="N58" s="80">
        <f>+N59+N60+N61</f>
        <v>8602.2000000000007</v>
      </c>
    </row>
    <row r="59" spans="2:14" ht="33.75" customHeight="1" x14ac:dyDescent="0.2">
      <c r="B59" s="59" t="s">
        <v>65</v>
      </c>
      <c r="C59" s="92">
        <v>2400</v>
      </c>
      <c r="D59" s="93">
        <v>0</v>
      </c>
      <c r="E59" s="93">
        <f>+C59</f>
        <v>2400</v>
      </c>
      <c r="F59" s="93">
        <f>+C59</f>
        <v>2400</v>
      </c>
      <c r="G59" s="92">
        <v>2400</v>
      </c>
      <c r="H59" s="93">
        <v>0</v>
      </c>
      <c r="I59" s="93">
        <f>+G59</f>
        <v>2400</v>
      </c>
      <c r="J59" s="94">
        <f>+G59</f>
        <v>2400</v>
      </c>
      <c r="K59" s="92">
        <v>2795.4</v>
      </c>
      <c r="L59" s="93">
        <v>0</v>
      </c>
      <c r="M59" s="93">
        <f>K59</f>
        <v>2795.4</v>
      </c>
      <c r="N59" s="93">
        <f t="shared" ref="N59:N61" si="9">+K59</f>
        <v>2795.4</v>
      </c>
    </row>
    <row r="60" spans="2:14" ht="19.5" customHeight="1" x14ac:dyDescent="0.2">
      <c r="B60" s="64" t="s">
        <v>75</v>
      </c>
      <c r="C60" s="92">
        <v>9047.9</v>
      </c>
      <c r="D60" s="93">
        <v>0</v>
      </c>
      <c r="E60" s="93">
        <f>+C60</f>
        <v>9047.9</v>
      </c>
      <c r="F60" s="93">
        <f>+C60</f>
        <v>9047.9</v>
      </c>
      <c r="G60" s="92">
        <v>9047.9</v>
      </c>
      <c r="H60" s="93">
        <v>0</v>
      </c>
      <c r="I60" s="93">
        <f>+G60</f>
        <v>9047.9</v>
      </c>
      <c r="J60" s="94">
        <f>+G60</f>
        <v>9047.9</v>
      </c>
      <c r="K60" s="92">
        <v>645</v>
      </c>
      <c r="L60" s="93">
        <v>0</v>
      </c>
      <c r="M60" s="93">
        <f>K60</f>
        <v>645</v>
      </c>
      <c r="N60" s="93">
        <f t="shared" si="9"/>
        <v>645</v>
      </c>
    </row>
    <row r="61" spans="2:14" ht="21.75" customHeight="1" x14ac:dyDescent="0.2">
      <c r="B61" s="59" t="s">
        <v>76</v>
      </c>
      <c r="C61" s="92">
        <v>200</v>
      </c>
      <c r="D61" s="93">
        <v>0</v>
      </c>
      <c r="E61" s="93">
        <f>+C61</f>
        <v>200</v>
      </c>
      <c r="F61" s="93">
        <f>E61</f>
        <v>200</v>
      </c>
      <c r="G61" s="92">
        <v>200</v>
      </c>
      <c r="H61" s="93">
        <v>0</v>
      </c>
      <c r="I61" s="93">
        <f>G61</f>
        <v>200</v>
      </c>
      <c r="J61" s="94">
        <f>I61</f>
        <v>200</v>
      </c>
      <c r="K61" s="92">
        <v>5161.8</v>
      </c>
      <c r="L61" s="93">
        <v>0</v>
      </c>
      <c r="M61" s="93">
        <f>+K61</f>
        <v>5161.8</v>
      </c>
      <c r="N61" s="93">
        <f t="shared" si="9"/>
        <v>5161.8</v>
      </c>
    </row>
    <row r="62" spans="2:14" ht="17.25" customHeight="1" thickBot="1" x14ac:dyDescent="0.25">
      <c r="B62" s="32" t="s">
        <v>34</v>
      </c>
      <c r="C62" s="92">
        <v>0</v>
      </c>
      <c r="D62" s="93">
        <v>0</v>
      </c>
      <c r="E62" s="93">
        <f>+C62</f>
        <v>0</v>
      </c>
      <c r="F62" s="93">
        <v>0</v>
      </c>
      <c r="G62" s="92">
        <v>13932.3</v>
      </c>
      <c r="H62" s="93">
        <v>0</v>
      </c>
      <c r="I62" s="93">
        <f>+G62</f>
        <v>13932.3</v>
      </c>
      <c r="J62" s="93">
        <v>13932.3</v>
      </c>
      <c r="K62" s="92">
        <v>13891.6</v>
      </c>
      <c r="L62" s="93">
        <v>0</v>
      </c>
      <c r="M62" s="93">
        <f>+K62</f>
        <v>13891.6</v>
      </c>
      <c r="N62" s="93">
        <f>M62</f>
        <v>13891.6</v>
      </c>
    </row>
    <row r="63" spans="2:14" ht="39" customHeight="1" thickBot="1" x14ac:dyDescent="0.25">
      <c r="B63" s="65" t="s">
        <v>140</v>
      </c>
      <c r="C63" s="82">
        <f>+C51+C55+C56+C57+C58+C62++C52</f>
        <v>127200.09999999999</v>
      </c>
      <c r="D63" s="82">
        <f>+D51+D55+D56+D57+D58+D62+D52</f>
        <v>0</v>
      </c>
      <c r="E63" s="82">
        <f>+E51+E55+E56+E57+E58+E62+E52</f>
        <v>127200.09999999999</v>
      </c>
      <c r="F63" s="82">
        <f>+F58</f>
        <v>11647.9</v>
      </c>
      <c r="G63" s="82">
        <f>+G51+G55+G56+G57+G58+G62+G52</f>
        <v>206925.59999999998</v>
      </c>
      <c r="H63" s="82">
        <f>+H51+H55+H56+H57+H58+H62+H52</f>
        <v>0</v>
      </c>
      <c r="I63" s="82">
        <f>+I51+I55+I56+I57+I58+I62+I52</f>
        <v>206925.59999999998</v>
      </c>
      <c r="J63" s="82">
        <f>+J58+J62</f>
        <v>25580.199999999997</v>
      </c>
      <c r="K63" s="84">
        <f>+K51+K55+K56+K57+K58+K62+K52+K53+K54+K50</f>
        <v>249430.40000000005</v>
      </c>
      <c r="L63" s="82">
        <f>+L51+L55+L56+L57+L58+L62+L52</f>
        <v>0</v>
      </c>
      <c r="M63" s="82">
        <f>+M51+M55+M56+M57+M58+M62+M52+M54+M53+M50</f>
        <v>249430.40000000005</v>
      </c>
      <c r="N63" s="82">
        <f>+N51+N55+N56+N57+N58+N62+N52</f>
        <v>22493.800000000003</v>
      </c>
    </row>
    <row r="64" spans="2:14" ht="12.75" customHeight="1" thickBot="1" x14ac:dyDescent="0.25">
      <c r="B64" s="63"/>
      <c r="C64" s="81"/>
      <c r="D64" s="80"/>
      <c r="E64" s="81"/>
      <c r="F64" s="80"/>
      <c r="G64" s="102"/>
      <c r="H64" s="102"/>
      <c r="I64" s="102"/>
      <c r="J64" s="103"/>
      <c r="K64" s="101"/>
      <c r="L64" s="102"/>
      <c r="M64" s="102"/>
      <c r="N64" s="102"/>
    </row>
    <row r="65" spans="1:14" ht="33" customHeight="1" thickBot="1" x14ac:dyDescent="0.25">
      <c r="B65" s="33" t="s">
        <v>141</v>
      </c>
      <c r="C65" s="86">
        <f t="shared" ref="C65:N65" si="10">+C48+C63</f>
        <v>4593730</v>
      </c>
      <c r="D65" s="82">
        <f t="shared" si="10"/>
        <v>4466529.9000000004</v>
      </c>
      <c r="E65" s="86">
        <f t="shared" si="10"/>
        <v>127200.09999999999</v>
      </c>
      <c r="F65" s="82">
        <f t="shared" si="10"/>
        <v>11647.9</v>
      </c>
      <c r="G65" s="82">
        <f t="shared" si="10"/>
        <v>4899378.2999999989</v>
      </c>
      <c r="H65" s="82">
        <f t="shared" si="10"/>
        <v>4692452.6999999993</v>
      </c>
      <c r="I65" s="82">
        <f t="shared" si="10"/>
        <v>206925.59999999998</v>
      </c>
      <c r="J65" s="86">
        <f t="shared" si="10"/>
        <v>25580.199999999997</v>
      </c>
      <c r="K65" s="84">
        <f t="shared" si="10"/>
        <v>5076392.8000000007</v>
      </c>
      <c r="L65" s="82">
        <f t="shared" si="10"/>
        <v>4826962.4000000004</v>
      </c>
      <c r="M65" s="82">
        <f t="shared" si="10"/>
        <v>249430.40000000005</v>
      </c>
      <c r="N65" s="82">
        <f t="shared" si="10"/>
        <v>22493.800000000003</v>
      </c>
    </row>
    <row r="66" spans="1:14" ht="27.75" customHeight="1" x14ac:dyDescent="0.2">
      <c r="A66" s="6"/>
      <c r="B66" s="14" t="s">
        <v>61</v>
      </c>
      <c r="C66" s="12"/>
      <c r="D66" s="13"/>
      <c r="E66" s="12"/>
      <c r="F66" s="12"/>
      <c r="G66" s="12"/>
      <c r="H66" s="12"/>
      <c r="I66" s="12"/>
      <c r="J66" s="12"/>
      <c r="K66" s="12"/>
      <c r="L66" s="12"/>
      <c r="M66" s="12"/>
      <c r="N66" s="12"/>
    </row>
    <row r="67" spans="1:14" ht="24.75" customHeight="1" x14ac:dyDescent="0.2">
      <c r="A67" s="6">
        <v>10116</v>
      </c>
      <c r="B67" s="15" t="s">
        <v>105</v>
      </c>
      <c r="C67" s="10">
        <f>D67+E67</f>
        <v>90990.7</v>
      </c>
      <c r="D67" s="108">
        <v>82280.2</v>
      </c>
      <c r="E67" s="10">
        <v>8710.5</v>
      </c>
      <c r="F67" s="10">
        <v>8232.9</v>
      </c>
      <c r="G67" s="10">
        <f>H67+I67</f>
        <v>102559.4</v>
      </c>
      <c r="H67" s="10">
        <v>81051.199999999997</v>
      </c>
      <c r="I67" s="88">
        <v>21508.2</v>
      </c>
      <c r="J67" s="10">
        <v>14808.6</v>
      </c>
      <c r="K67" s="10">
        <f>SUM(L67+M67)</f>
        <v>94977.5</v>
      </c>
      <c r="L67" s="10">
        <v>78987.8</v>
      </c>
      <c r="M67" s="88">
        <v>15989.7</v>
      </c>
      <c r="N67" s="10">
        <v>9349.2000000000007</v>
      </c>
    </row>
    <row r="68" spans="1:14" ht="24.75" customHeight="1" x14ac:dyDescent="0.2">
      <c r="A68" s="6">
        <v>70000</v>
      </c>
      <c r="B68" s="15" t="s">
        <v>16</v>
      </c>
      <c r="C68" s="10">
        <f>D68+E68</f>
        <v>1321753.0999999999</v>
      </c>
      <c r="D68" s="108">
        <v>1236477.2</v>
      </c>
      <c r="E68" s="10">
        <v>85275.9</v>
      </c>
      <c r="F68" s="10">
        <v>11973.3</v>
      </c>
      <c r="G68" s="10">
        <f>H68+I68</f>
        <v>1468533.2</v>
      </c>
      <c r="H68" s="10">
        <v>1343573.2</v>
      </c>
      <c r="I68" s="88">
        <v>124960</v>
      </c>
      <c r="J68" s="10">
        <v>44189</v>
      </c>
      <c r="K68" s="10">
        <f>SUM(L68+M68)</f>
        <v>1457361.7</v>
      </c>
      <c r="L68" s="10">
        <v>1339893.5</v>
      </c>
      <c r="M68" s="88">
        <v>117468.2</v>
      </c>
      <c r="N68" s="10">
        <v>40752.800000000003</v>
      </c>
    </row>
    <row r="69" spans="1:14" ht="24.75" customHeight="1" x14ac:dyDescent="0.2">
      <c r="A69" s="6">
        <v>80000</v>
      </c>
      <c r="B69" s="15" t="s">
        <v>47</v>
      </c>
      <c r="C69" s="10">
        <f>D69+E69</f>
        <v>541242.69999999995</v>
      </c>
      <c r="D69" s="108">
        <v>472376.5</v>
      </c>
      <c r="E69" s="10">
        <v>68866.2</v>
      </c>
      <c r="F69" s="10">
        <v>39581.199999999997</v>
      </c>
      <c r="G69" s="10">
        <f>H69+I69</f>
        <v>785441.6</v>
      </c>
      <c r="H69" s="10">
        <v>662343.6</v>
      </c>
      <c r="I69" s="88">
        <v>123098</v>
      </c>
      <c r="J69" s="10">
        <v>85019.1</v>
      </c>
      <c r="K69" s="10">
        <f>SUM(L69+M69)</f>
        <v>739979.7</v>
      </c>
      <c r="L69" s="10">
        <v>657918.5</v>
      </c>
      <c r="M69" s="88">
        <v>82061.2</v>
      </c>
      <c r="N69" s="10">
        <v>46731.8</v>
      </c>
    </row>
    <row r="70" spans="1:14" ht="24.75" customHeight="1" x14ac:dyDescent="0.2">
      <c r="A70" s="6">
        <v>90000</v>
      </c>
      <c r="B70" s="15" t="s">
        <v>17</v>
      </c>
      <c r="C70" s="10">
        <f>D70+E70</f>
        <v>635189.9</v>
      </c>
      <c r="D70" s="108">
        <f>SUM(D72:D96)</f>
        <v>631903.30000000005</v>
      </c>
      <c r="E70" s="10">
        <f>SUM(E72:E96)</f>
        <v>3286.6</v>
      </c>
      <c r="F70" s="10">
        <f>SUM(F72:F96)</f>
        <v>1757.6999999999998</v>
      </c>
      <c r="G70" s="10">
        <f>H70+I70</f>
        <v>772129.1</v>
      </c>
      <c r="H70" s="10">
        <f>SUM(H72:H96)</f>
        <v>767913.5</v>
      </c>
      <c r="I70" s="88">
        <f t="shared" ref="I70:M70" si="11">SUM(I72:I96)</f>
        <v>4215.6000000000004</v>
      </c>
      <c r="J70" s="10">
        <f t="shared" si="11"/>
        <v>2445.1000000000004</v>
      </c>
      <c r="K70" s="10">
        <f t="shared" si="11"/>
        <v>769757.2</v>
      </c>
      <c r="L70" s="10">
        <f t="shared" si="11"/>
        <v>765594.20000000007</v>
      </c>
      <c r="M70" s="88">
        <f t="shared" si="11"/>
        <v>4163</v>
      </c>
      <c r="N70" s="10">
        <f>SUM(N72:N96)</f>
        <v>2433.8000000000002</v>
      </c>
    </row>
    <row r="71" spans="1:14" ht="12.75" customHeight="1" x14ac:dyDescent="0.2">
      <c r="A71" s="49"/>
      <c r="B71" s="16" t="s">
        <v>18</v>
      </c>
      <c r="C71" s="77"/>
      <c r="D71" s="107"/>
      <c r="E71" s="77"/>
      <c r="F71" s="77"/>
      <c r="G71" s="77"/>
      <c r="H71" s="77"/>
      <c r="I71" s="77"/>
      <c r="J71" s="77"/>
      <c r="K71" s="77"/>
      <c r="L71" s="77"/>
      <c r="M71" s="77"/>
      <c r="N71" s="77"/>
    </row>
    <row r="72" spans="1:14" ht="90.75" customHeight="1" x14ac:dyDescent="0.2">
      <c r="A72" s="49">
        <v>90201</v>
      </c>
      <c r="B72" s="17" t="s">
        <v>71</v>
      </c>
      <c r="C72" s="77">
        <f>D72+E72</f>
        <v>101985.3</v>
      </c>
      <c r="D72" s="107">
        <v>101985.3</v>
      </c>
      <c r="E72" s="77">
        <v>0</v>
      </c>
      <c r="F72" s="77">
        <v>0</v>
      </c>
      <c r="G72" s="77">
        <f>H72+I72</f>
        <v>69489.2</v>
      </c>
      <c r="H72" s="77">
        <v>69489.2</v>
      </c>
      <c r="I72" s="77">
        <v>0</v>
      </c>
      <c r="J72" s="77">
        <v>0</v>
      </c>
      <c r="K72" s="77">
        <f>SUM(L72:M72)</f>
        <v>69489.2</v>
      </c>
      <c r="L72" s="77">
        <v>69489.2</v>
      </c>
      <c r="M72" s="77">
        <v>0</v>
      </c>
      <c r="N72" s="77">
        <v>0</v>
      </c>
    </row>
    <row r="73" spans="1:14" ht="79.5" customHeight="1" thickBot="1" x14ac:dyDescent="0.25">
      <c r="A73" s="49">
        <v>90202</v>
      </c>
      <c r="B73" s="66" t="s">
        <v>72</v>
      </c>
      <c r="C73" s="67">
        <f>D73+E73</f>
        <v>220</v>
      </c>
      <c r="D73" s="109">
        <v>220</v>
      </c>
      <c r="E73" s="67">
        <v>0</v>
      </c>
      <c r="F73" s="67">
        <v>0</v>
      </c>
      <c r="G73" s="67">
        <f>H73+I73</f>
        <v>194.5</v>
      </c>
      <c r="H73" s="67">
        <v>194.5</v>
      </c>
      <c r="I73" s="67">
        <v>0</v>
      </c>
      <c r="J73" s="67">
        <v>0</v>
      </c>
      <c r="K73" s="67">
        <f>SUM(L73:M73)</f>
        <v>194.5</v>
      </c>
      <c r="L73" s="67">
        <v>194.5</v>
      </c>
      <c r="M73" s="67">
        <v>0</v>
      </c>
      <c r="N73" s="67">
        <v>0</v>
      </c>
    </row>
    <row r="74" spans="1:14" ht="48" customHeight="1" x14ac:dyDescent="0.2">
      <c r="A74" s="49" t="s">
        <v>127</v>
      </c>
      <c r="B74" s="126" t="s">
        <v>126</v>
      </c>
      <c r="C74" s="127">
        <f>D74+E74</f>
        <v>0</v>
      </c>
      <c r="D74" s="128">
        <v>0</v>
      </c>
      <c r="E74" s="127">
        <v>0</v>
      </c>
      <c r="F74" s="127">
        <v>0</v>
      </c>
      <c r="G74" s="127">
        <f>H74+I74</f>
        <v>65.2</v>
      </c>
      <c r="H74" s="127">
        <v>65.2</v>
      </c>
      <c r="I74" s="127">
        <v>0</v>
      </c>
      <c r="J74" s="127">
        <v>0</v>
      </c>
      <c r="K74" s="127">
        <f>SUM(L74:M74)</f>
        <v>65.2</v>
      </c>
      <c r="L74" s="127">
        <v>65.2</v>
      </c>
      <c r="M74" s="127"/>
      <c r="N74" s="127"/>
    </row>
    <row r="75" spans="1:14" ht="159" customHeight="1" thickBot="1" x14ac:dyDescent="0.25">
      <c r="A75" s="162">
        <v>90204</v>
      </c>
      <c r="B75" s="129" t="s">
        <v>142</v>
      </c>
      <c r="C75" s="143">
        <f>D75+E75</f>
        <v>11122</v>
      </c>
      <c r="D75" s="163">
        <v>11122</v>
      </c>
      <c r="E75" s="143">
        <v>0</v>
      </c>
      <c r="F75" s="143">
        <v>0</v>
      </c>
      <c r="G75" s="143">
        <f>H75+I75</f>
        <v>6509.2</v>
      </c>
      <c r="H75" s="143">
        <v>6509.2</v>
      </c>
      <c r="I75" s="143">
        <v>0</v>
      </c>
      <c r="J75" s="143">
        <v>0</v>
      </c>
      <c r="K75" s="143">
        <f>SUM(L75:M75)</f>
        <v>6509.2</v>
      </c>
      <c r="L75" s="143">
        <v>6509.2</v>
      </c>
      <c r="M75" s="143">
        <v>0</v>
      </c>
      <c r="N75" s="143">
        <v>0</v>
      </c>
    </row>
    <row r="76" spans="1:14" ht="90" customHeight="1" x14ac:dyDescent="0.2">
      <c r="A76" s="162"/>
      <c r="B76" s="68" t="s">
        <v>143</v>
      </c>
      <c r="C76" s="144"/>
      <c r="D76" s="164"/>
      <c r="E76" s="144"/>
      <c r="F76" s="144"/>
      <c r="G76" s="144"/>
      <c r="H76" s="144"/>
      <c r="I76" s="144"/>
      <c r="J76" s="144"/>
      <c r="K76" s="144"/>
      <c r="L76" s="144"/>
      <c r="M76" s="144"/>
      <c r="N76" s="144"/>
    </row>
    <row r="77" spans="1:14" ht="144.75" customHeight="1" x14ac:dyDescent="0.2">
      <c r="A77" s="49">
        <v>90205</v>
      </c>
      <c r="B77" s="17" t="s">
        <v>144</v>
      </c>
      <c r="C77" s="145">
        <f t="shared" ref="C77:C97" si="12">D77+E77</f>
        <v>1.5</v>
      </c>
      <c r="D77" s="151">
        <v>1.5</v>
      </c>
      <c r="E77" s="145">
        <v>0</v>
      </c>
      <c r="F77" s="145">
        <v>0</v>
      </c>
      <c r="G77" s="145">
        <f t="shared" ref="G77:G82" si="13">H77+I77</f>
        <v>1</v>
      </c>
      <c r="H77" s="145">
        <v>1</v>
      </c>
      <c r="I77" s="145">
        <v>0</v>
      </c>
      <c r="J77" s="145">
        <v>0</v>
      </c>
      <c r="K77" s="145">
        <f t="shared" ref="K77:K82" si="14">SUM(L77:M77)</f>
        <v>1</v>
      </c>
      <c r="L77" s="145">
        <v>1</v>
      </c>
      <c r="M77" s="145">
        <v>0</v>
      </c>
      <c r="N77" s="145">
        <v>0</v>
      </c>
    </row>
    <row r="78" spans="1:14" ht="29.25" customHeight="1" x14ac:dyDescent="0.2">
      <c r="A78" s="49"/>
      <c r="B78" s="17" t="s">
        <v>145</v>
      </c>
      <c r="C78" s="145"/>
      <c r="D78" s="151"/>
      <c r="E78" s="145"/>
      <c r="F78" s="145"/>
      <c r="G78" s="145"/>
      <c r="H78" s="145"/>
      <c r="I78" s="145"/>
      <c r="J78" s="145"/>
      <c r="K78" s="145"/>
      <c r="L78" s="145"/>
      <c r="M78" s="145"/>
      <c r="N78" s="145"/>
    </row>
    <row r="79" spans="1:14" ht="46.5" customHeight="1" x14ac:dyDescent="0.2">
      <c r="A79" s="49">
        <v>90207</v>
      </c>
      <c r="B79" s="17" t="s">
        <v>55</v>
      </c>
      <c r="C79" s="77">
        <f t="shared" si="12"/>
        <v>7150</v>
      </c>
      <c r="D79" s="107">
        <v>7150</v>
      </c>
      <c r="E79" s="77">
        <v>0</v>
      </c>
      <c r="F79" s="77">
        <v>0</v>
      </c>
      <c r="G79" s="77">
        <f t="shared" ref="G79" si="15">H79+I79</f>
        <v>5720.7</v>
      </c>
      <c r="H79" s="77">
        <v>5720.7</v>
      </c>
      <c r="I79" s="77">
        <v>0</v>
      </c>
      <c r="J79" s="77">
        <v>0</v>
      </c>
      <c r="K79" s="77">
        <f t="shared" si="14"/>
        <v>5720.7</v>
      </c>
      <c r="L79" s="77">
        <v>5720.7</v>
      </c>
      <c r="M79" s="77">
        <v>0</v>
      </c>
      <c r="N79" s="77">
        <v>0</v>
      </c>
    </row>
    <row r="80" spans="1:14" ht="44.25" customHeight="1" x14ac:dyDescent="0.2">
      <c r="A80" s="49">
        <v>90208</v>
      </c>
      <c r="B80" s="17" t="s">
        <v>73</v>
      </c>
      <c r="C80" s="77">
        <f t="shared" si="12"/>
        <v>11.5</v>
      </c>
      <c r="D80" s="107">
        <v>11.5</v>
      </c>
      <c r="E80" s="77">
        <v>0</v>
      </c>
      <c r="F80" s="77">
        <v>0</v>
      </c>
      <c r="G80" s="77">
        <f t="shared" si="13"/>
        <v>16</v>
      </c>
      <c r="H80" s="77">
        <v>16</v>
      </c>
      <c r="I80" s="77">
        <v>0</v>
      </c>
      <c r="J80" s="77">
        <v>0</v>
      </c>
      <c r="K80" s="77">
        <f t="shared" si="14"/>
        <v>16</v>
      </c>
      <c r="L80" s="77">
        <v>16</v>
      </c>
      <c r="M80" s="77">
        <v>0</v>
      </c>
      <c r="N80" s="77">
        <v>0</v>
      </c>
    </row>
    <row r="81" spans="1:14" ht="52.5" customHeight="1" x14ac:dyDescent="0.2">
      <c r="A81" s="49">
        <v>90215</v>
      </c>
      <c r="B81" s="17" t="s">
        <v>82</v>
      </c>
      <c r="C81" s="77">
        <f t="shared" si="12"/>
        <v>11000</v>
      </c>
      <c r="D81" s="107">
        <v>11000</v>
      </c>
      <c r="E81" s="77">
        <v>0</v>
      </c>
      <c r="F81" s="77">
        <v>0</v>
      </c>
      <c r="G81" s="77">
        <f t="shared" si="13"/>
        <v>6017.3</v>
      </c>
      <c r="H81" s="77">
        <v>6017.3</v>
      </c>
      <c r="I81" s="77">
        <v>0</v>
      </c>
      <c r="J81" s="77">
        <v>0</v>
      </c>
      <c r="K81" s="77">
        <f t="shared" si="14"/>
        <v>6017.3</v>
      </c>
      <c r="L81" s="77">
        <v>6017.3</v>
      </c>
      <c r="M81" s="77">
        <v>0</v>
      </c>
      <c r="N81" s="77">
        <v>0</v>
      </c>
    </row>
    <row r="82" spans="1:14" ht="60" customHeight="1" x14ac:dyDescent="0.2">
      <c r="A82" s="49">
        <v>90216</v>
      </c>
      <c r="B82" s="17" t="s">
        <v>81</v>
      </c>
      <c r="C82" s="77">
        <f t="shared" si="12"/>
        <v>70.7</v>
      </c>
      <c r="D82" s="107">
        <v>70.7</v>
      </c>
      <c r="E82" s="77">
        <v>0</v>
      </c>
      <c r="F82" s="77">
        <v>0</v>
      </c>
      <c r="G82" s="77">
        <f t="shared" si="13"/>
        <v>69.7</v>
      </c>
      <c r="H82" s="77">
        <v>69.7</v>
      </c>
      <c r="I82" s="77">
        <v>0</v>
      </c>
      <c r="J82" s="77">
        <v>0</v>
      </c>
      <c r="K82" s="77">
        <f t="shared" si="14"/>
        <v>69.7</v>
      </c>
      <c r="L82" s="77">
        <v>69.7</v>
      </c>
      <c r="M82" s="77">
        <v>0</v>
      </c>
      <c r="N82" s="77">
        <v>0</v>
      </c>
    </row>
    <row r="83" spans="1:14" ht="17.25" customHeight="1" x14ac:dyDescent="0.2">
      <c r="A83" s="49">
        <v>90405</v>
      </c>
      <c r="B83" s="18" t="s">
        <v>40</v>
      </c>
      <c r="C83" s="77">
        <f t="shared" si="12"/>
        <v>453064</v>
      </c>
      <c r="D83" s="107">
        <v>453064</v>
      </c>
      <c r="E83" s="77">
        <v>0</v>
      </c>
      <c r="F83" s="77">
        <v>0</v>
      </c>
      <c r="G83" s="77">
        <f t="shared" ref="G83:G97" si="16">H83+I83</f>
        <v>517785.5</v>
      </c>
      <c r="H83" s="77">
        <v>517785.5</v>
      </c>
      <c r="I83" s="77">
        <v>0</v>
      </c>
      <c r="J83" s="77">
        <v>0</v>
      </c>
      <c r="K83" s="77">
        <f t="shared" ref="K83:K96" si="17">SUM(L83+M83)</f>
        <v>517785.5</v>
      </c>
      <c r="L83" s="77">
        <v>517785.5</v>
      </c>
      <c r="M83" s="77">
        <v>0</v>
      </c>
      <c r="N83" s="77">
        <v>0</v>
      </c>
    </row>
    <row r="84" spans="1:14" ht="31.5" customHeight="1" x14ac:dyDescent="0.2">
      <c r="A84" s="49">
        <v>90406</v>
      </c>
      <c r="B84" s="18" t="s">
        <v>39</v>
      </c>
      <c r="C84" s="77">
        <f t="shared" si="12"/>
        <v>669.1</v>
      </c>
      <c r="D84" s="107">
        <v>669.1</v>
      </c>
      <c r="E84" s="77">
        <v>0</v>
      </c>
      <c r="F84" s="77">
        <v>0</v>
      </c>
      <c r="G84" s="77">
        <f t="shared" si="16"/>
        <v>1490.4</v>
      </c>
      <c r="H84" s="77">
        <v>1490.4</v>
      </c>
      <c r="I84" s="77">
        <v>0</v>
      </c>
      <c r="J84" s="77">
        <v>0</v>
      </c>
      <c r="K84" s="77">
        <f t="shared" si="17"/>
        <v>1490.4</v>
      </c>
      <c r="L84" s="77">
        <v>1490.4</v>
      </c>
      <c r="M84" s="77">
        <v>0</v>
      </c>
      <c r="N84" s="77">
        <v>0</v>
      </c>
    </row>
    <row r="85" spans="1:14" ht="16.5" customHeight="1" x14ac:dyDescent="0.2">
      <c r="A85" s="49">
        <v>90412</v>
      </c>
      <c r="B85" s="19" t="s">
        <v>19</v>
      </c>
      <c r="C85" s="77">
        <f t="shared" si="12"/>
        <v>19252</v>
      </c>
      <c r="D85" s="107">
        <v>18738.599999999999</v>
      </c>
      <c r="E85" s="77">
        <v>513.4</v>
      </c>
      <c r="F85" s="77">
        <v>513.4</v>
      </c>
      <c r="G85" s="77">
        <f t="shared" si="16"/>
        <v>133383.80000000002</v>
      </c>
      <c r="H85" s="77">
        <v>132787.1</v>
      </c>
      <c r="I85" s="77">
        <v>596.70000000000005</v>
      </c>
      <c r="J85" s="77">
        <v>596.70000000000005</v>
      </c>
      <c r="K85" s="77">
        <f t="shared" si="17"/>
        <v>132229.6</v>
      </c>
      <c r="L85" s="77">
        <v>131633.20000000001</v>
      </c>
      <c r="M85" s="77">
        <v>596.4</v>
      </c>
      <c r="N85" s="77">
        <v>596.4</v>
      </c>
    </row>
    <row r="86" spans="1:14" ht="16.5" customHeight="1" x14ac:dyDescent="0.2">
      <c r="A86" s="49">
        <v>90700</v>
      </c>
      <c r="B86" s="19" t="s">
        <v>59</v>
      </c>
      <c r="C86" s="77">
        <f t="shared" si="12"/>
        <v>10405.799999999999</v>
      </c>
      <c r="D86" s="107">
        <v>9161.5</v>
      </c>
      <c r="E86" s="77">
        <v>1244.3</v>
      </c>
      <c r="F86" s="77">
        <v>1244.3</v>
      </c>
      <c r="G86" s="77">
        <f t="shared" si="16"/>
        <v>10743.7</v>
      </c>
      <c r="H86" s="77">
        <v>8823.5</v>
      </c>
      <c r="I86" s="77">
        <v>1920.2</v>
      </c>
      <c r="J86" s="77">
        <v>1828.4</v>
      </c>
      <c r="K86" s="77">
        <f t="shared" si="17"/>
        <v>10371</v>
      </c>
      <c r="L86" s="77">
        <v>8461.9</v>
      </c>
      <c r="M86" s="77">
        <v>1909.1</v>
      </c>
      <c r="N86" s="77">
        <v>1817.4</v>
      </c>
    </row>
    <row r="87" spans="1:14" ht="16.5" customHeight="1" x14ac:dyDescent="0.2">
      <c r="A87" s="49">
        <v>90802</v>
      </c>
      <c r="B87" s="19" t="s">
        <v>35</v>
      </c>
      <c r="C87" s="77">
        <f t="shared" si="12"/>
        <v>263.2</v>
      </c>
      <c r="D87" s="107">
        <v>263.2</v>
      </c>
      <c r="E87" s="77">
        <v>0</v>
      </c>
      <c r="F87" s="77">
        <v>0</v>
      </c>
      <c r="G87" s="77">
        <f t="shared" si="16"/>
        <v>293.2</v>
      </c>
      <c r="H87" s="77">
        <v>293.2</v>
      </c>
      <c r="I87" s="77">
        <v>0</v>
      </c>
      <c r="J87" s="77">
        <v>0</v>
      </c>
      <c r="K87" s="77">
        <f t="shared" si="17"/>
        <v>282.7</v>
      </c>
      <c r="L87" s="77">
        <v>282.7</v>
      </c>
      <c r="M87" s="77">
        <v>0</v>
      </c>
      <c r="N87" s="77">
        <v>0</v>
      </c>
    </row>
    <row r="88" spans="1:14" ht="16.5" customHeight="1" thickBot="1" x14ac:dyDescent="0.25">
      <c r="A88" s="49">
        <v>91101</v>
      </c>
      <c r="B88" s="69" t="s">
        <v>48</v>
      </c>
      <c r="C88" s="67">
        <f t="shared" si="12"/>
        <v>5418</v>
      </c>
      <c r="D88" s="109">
        <v>5418</v>
      </c>
      <c r="E88" s="67">
        <v>0</v>
      </c>
      <c r="F88" s="67">
        <v>0</v>
      </c>
      <c r="G88" s="67">
        <f t="shared" si="16"/>
        <v>4981.3</v>
      </c>
      <c r="H88" s="67">
        <v>4981.3</v>
      </c>
      <c r="I88" s="67">
        <v>0</v>
      </c>
      <c r="J88" s="67">
        <v>0</v>
      </c>
      <c r="K88" s="67">
        <f t="shared" si="17"/>
        <v>4859.2</v>
      </c>
      <c r="L88" s="67">
        <v>4859.2</v>
      </c>
      <c r="M88" s="67">
        <v>0</v>
      </c>
      <c r="N88" s="67">
        <v>0</v>
      </c>
    </row>
    <row r="89" spans="1:14" ht="16.5" customHeight="1" x14ac:dyDescent="0.2">
      <c r="A89" s="49">
        <v>91103</v>
      </c>
      <c r="B89" s="70" t="s">
        <v>5</v>
      </c>
      <c r="C89" s="71">
        <f t="shared" si="12"/>
        <v>122.5</v>
      </c>
      <c r="D89" s="110">
        <v>122.5</v>
      </c>
      <c r="E89" s="71">
        <v>0</v>
      </c>
      <c r="F89" s="71">
        <v>0</v>
      </c>
      <c r="G89" s="71">
        <f t="shared" si="16"/>
        <v>122.5</v>
      </c>
      <c r="H89" s="71">
        <v>122.5</v>
      </c>
      <c r="I89" s="71">
        <v>0</v>
      </c>
      <c r="J89" s="71">
        <v>0</v>
      </c>
      <c r="K89" s="71">
        <f t="shared" si="17"/>
        <v>122.3</v>
      </c>
      <c r="L89" s="71">
        <v>122.3</v>
      </c>
      <c r="M89" s="71">
        <v>0</v>
      </c>
      <c r="N89" s="71">
        <v>0</v>
      </c>
    </row>
    <row r="90" spans="1:14" ht="27" customHeight="1" x14ac:dyDescent="0.2">
      <c r="A90" s="49">
        <v>91104</v>
      </c>
      <c r="B90" s="18" t="s">
        <v>41</v>
      </c>
      <c r="C90" s="77">
        <f t="shared" si="12"/>
        <v>18.5</v>
      </c>
      <c r="D90" s="107">
        <v>18.5</v>
      </c>
      <c r="E90" s="77">
        <v>0</v>
      </c>
      <c r="F90" s="77">
        <v>0</v>
      </c>
      <c r="G90" s="77">
        <f t="shared" si="16"/>
        <v>18.5</v>
      </c>
      <c r="H90" s="77">
        <v>18.5</v>
      </c>
      <c r="I90" s="77">
        <v>0</v>
      </c>
      <c r="J90" s="77">
        <v>0</v>
      </c>
      <c r="K90" s="77">
        <f t="shared" si="17"/>
        <v>18.5</v>
      </c>
      <c r="L90" s="77">
        <v>18.5</v>
      </c>
      <c r="M90" s="77">
        <v>0</v>
      </c>
      <c r="N90" s="77">
        <v>0</v>
      </c>
    </row>
    <row r="91" spans="1:14" ht="21" customHeight="1" x14ac:dyDescent="0.2">
      <c r="A91" s="49">
        <v>91106</v>
      </c>
      <c r="B91" s="17" t="s">
        <v>6</v>
      </c>
      <c r="C91" s="77">
        <f t="shared" si="12"/>
        <v>239</v>
      </c>
      <c r="D91" s="107">
        <v>239</v>
      </c>
      <c r="E91" s="77">
        <v>0</v>
      </c>
      <c r="F91" s="77">
        <v>0</v>
      </c>
      <c r="G91" s="77">
        <f t="shared" si="16"/>
        <v>239</v>
      </c>
      <c r="H91" s="77">
        <v>239</v>
      </c>
      <c r="I91" s="77">
        <v>0</v>
      </c>
      <c r="J91" s="77">
        <v>0</v>
      </c>
      <c r="K91" s="77">
        <f t="shared" si="17"/>
        <v>239</v>
      </c>
      <c r="L91" s="77">
        <v>239</v>
      </c>
      <c r="M91" s="77">
        <v>0</v>
      </c>
      <c r="N91" s="77">
        <v>0</v>
      </c>
    </row>
    <row r="92" spans="1:14" ht="19.5" customHeight="1" x14ac:dyDescent="0.2">
      <c r="A92" s="49">
        <v>91107</v>
      </c>
      <c r="B92" s="17" t="s">
        <v>56</v>
      </c>
      <c r="C92" s="77">
        <f t="shared" si="12"/>
        <v>95.7</v>
      </c>
      <c r="D92" s="107">
        <v>95.7</v>
      </c>
      <c r="E92" s="77">
        <v>0</v>
      </c>
      <c r="F92" s="77">
        <v>0</v>
      </c>
      <c r="G92" s="77">
        <f t="shared" si="16"/>
        <v>95.7</v>
      </c>
      <c r="H92" s="77">
        <v>95.7</v>
      </c>
      <c r="I92" s="77">
        <v>0</v>
      </c>
      <c r="J92" s="77">
        <v>0</v>
      </c>
      <c r="K92" s="77">
        <f t="shared" si="17"/>
        <v>95.7</v>
      </c>
      <c r="L92" s="77">
        <v>95.7</v>
      </c>
      <c r="M92" s="77">
        <v>0</v>
      </c>
      <c r="N92" s="77">
        <v>0</v>
      </c>
    </row>
    <row r="93" spans="1:14" ht="26.25" customHeight="1" x14ac:dyDescent="0.2">
      <c r="A93" s="49">
        <v>91108</v>
      </c>
      <c r="B93" s="17" t="s">
        <v>37</v>
      </c>
      <c r="C93" s="77">
        <f t="shared" si="12"/>
        <v>15.8</v>
      </c>
      <c r="D93" s="107">
        <v>15.8</v>
      </c>
      <c r="E93" s="77">
        <v>0</v>
      </c>
      <c r="F93" s="77">
        <v>0</v>
      </c>
      <c r="G93" s="77">
        <f t="shared" si="16"/>
        <v>55.9</v>
      </c>
      <c r="H93" s="77">
        <v>55.9</v>
      </c>
      <c r="I93" s="77">
        <v>0</v>
      </c>
      <c r="J93" s="77">
        <v>0</v>
      </c>
      <c r="K93" s="77">
        <f t="shared" si="17"/>
        <v>24.6</v>
      </c>
      <c r="L93" s="77">
        <v>24.6</v>
      </c>
      <c r="M93" s="77">
        <v>0</v>
      </c>
      <c r="N93" s="77">
        <v>0</v>
      </c>
    </row>
    <row r="94" spans="1:14" ht="39" customHeight="1" x14ac:dyDescent="0.2">
      <c r="A94" s="49">
        <v>91207</v>
      </c>
      <c r="B94" s="17" t="s">
        <v>30</v>
      </c>
      <c r="C94" s="77">
        <f t="shared" si="12"/>
        <v>3735.3</v>
      </c>
      <c r="D94" s="107">
        <v>3735.3</v>
      </c>
      <c r="E94" s="77">
        <v>0</v>
      </c>
      <c r="F94" s="77">
        <v>0</v>
      </c>
      <c r="G94" s="77">
        <f t="shared" si="16"/>
        <v>4294.5</v>
      </c>
      <c r="H94" s="77">
        <v>4294.5</v>
      </c>
      <c r="I94" s="77">
        <v>0</v>
      </c>
      <c r="J94" s="77">
        <v>0</v>
      </c>
      <c r="K94" s="77">
        <f t="shared" si="17"/>
        <v>3982.8</v>
      </c>
      <c r="L94" s="77">
        <v>3982.8</v>
      </c>
      <c r="M94" s="77">
        <v>0</v>
      </c>
      <c r="N94" s="77">
        <v>0</v>
      </c>
    </row>
    <row r="95" spans="1:14" ht="17.25" customHeight="1" x14ac:dyDescent="0.2">
      <c r="A95" s="49">
        <v>91209</v>
      </c>
      <c r="B95" s="17" t="s">
        <v>114</v>
      </c>
      <c r="C95" s="77">
        <f t="shared" si="12"/>
        <v>846.8</v>
      </c>
      <c r="D95" s="107">
        <v>846.8</v>
      </c>
      <c r="E95" s="77">
        <v>0</v>
      </c>
      <c r="F95" s="77">
        <v>0</v>
      </c>
      <c r="G95" s="77">
        <f t="shared" si="16"/>
        <v>1500.6</v>
      </c>
      <c r="H95" s="77">
        <v>1500.6</v>
      </c>
      <c r="I95" s="77">
        <v>0</v>
      </c>
      <c r="J95" s="77">
        <v>0</v>
      </c>
      <c r="K95" s="77">
        <f t="shared" si="17"/>
        <v>1500.6</v>
      </c>
      <c r="L95" s="77">
        <v>1500.6</v>
      </c>
      <c r="M95" s="77">
        <v>0</v>
      </c>
      <c r="N95" s="77">
        <v>0</v>
      </c>
    </row>
    <row r="96" spans="1:14" ht="17.25" customHeight="1" x14ac:dyDescent="0.2">
      <c r="A96" s="49">
        <v>91214</v>
      </c>
      <c r="B96" s="19" t="s">
        <v>7</v>
      </c>
      <c r="C96" s="77">
        <f t="shared" si="12"/>
        <v>9483.2000000000007</v>
      </c>
      <c r="D96" s="107">
        <v>7954.3</v>
      </c>
      <c r="E96" s="77">
        <v>1528.9</v>
      </c>
      <c r="F96" s="77">
        <v>0</v>
      </c>
      <c r="G96" s="77">
        <f t="shared" si="16"/>
        <v>9041.7000000000007</v>
      </c>
      <c r="H96" s="77">
        <v>7343</v>
      </c>
      <c r="I96" s="77">
        <v>1698.7</v>
      </c>
      <c r="J96" s="77">
        <v>20</v>
      </c>
      <c r="K96" s="77">
        <f t="shared" si="17"/>
        <v>8672.5</v>
      </c>
      <c r="L96" s="77">
        <v>7015</v>
      </c>
      <c r="M96" s="77">
        <v>1657.5</v>
      </c>
      <c r="N96" s="77">
        <v>20</v>
      </c>
    </row>
    <row r="97" spans="1:14" ht="24.75" customHeight="1" x14ac:dyDescent="0.2">
      <c r="A97" s="6">
        <v>100000</v>
      </c>
      <c r="B97" s="114" t="s">
        <v>147</v>
      </c>
      <c r="C97" s="115">
        <f t="shared" si="12"/>
        <v>106372.09999999999</v>
      </c>
      <c r="D97" s="116">
        <f>SUM(D99:D106)</f>
        <v>74939.099999999991</v>
      </c>
      <c r="E97" s="115">
        <f t="shared" ref="E97:F97" si="18">SUM(E99:E106)</f>
        <v>31433</v>
      </c>
      <c r="F97" s="115">
        <f t="shared" si="18"/>
        <v>31333</v>
      </c>
      <c r="G97" s="115">
        <f t="shared" si="16"/>
        <v>302213.90000000002</v>
      </c>
      <c r="H97" s="115">
        <f>SUM(H99:H106)</f>
        <v>223179.4</v>
      </c>
      <c r="I97" s="117">
        <f t="shared" ref="I97:M97" si="19">SUM(I99:I106)</f>
        <v>79034.5</v>
      </c>
      <c r="J97" s="115">
        <f t="shared" si="19"/>
        <v>65626.2</v>
      </c>
      <c r="K97" s="115">
        <f>L97+M97</f>
        <v>283477.90000000002</v>
      </c>
      <c r="L97" s="115">
        <f t="shared" si="19"/>
        <v>218168.00000000003</v>
      </c>
      <c r="M97" s="117">
        <f t="shared" si="19"/>
        <v>65309.9</v>
      </c>
      <c r="N97" s="115">
        <f>SUM(N99:N106)</f>
        <v>55410.7</v>
      </c>
    </row>
    <row r="98" spans="1:14" ht="16.5" x14ac:dyDescent="0.2">
      <c r="A98" s="49"/>
      <c r="B98" s="130" t="s">
        <v>4</v>
      </c>
      <c r="C98" s="105"/>
      <c r="D98" s="131"/>
      <c r="E98" s="105"/>
      <c r="F98" s="105"/>
      <c r="G98" s="105"/>
      <c r="H98" s="105"/>
      <c r="I98" s="105"/>
      <c r="J98" s="105"/>
      <c r="K98" s="105" t="s">
        <v>0</v>
      </c>
      <c r="L98" s="105"/>
      <c r="M98" s="105"/>
      <c r="N98" s="105"/>
    </row>
    <row r="99" spans="1:14" ht="16.5" x14ac:dyDescent="0.2">
      <c r="A99" s="49">
        <v>100101</v>
      </c>
      <c r="B99" s="19" t="s">
        <v>116</v>
      </c>
      <c r="C99" s="77">
        <f t="shared" ref="C99" si="20">D99+E99</f>
        <v>0</v>
      </c>
      <c r="D99" s="107">
        <v>0</v>
      </c>
      <c r="E99" s="77">
        <v>0</v>
      </c>
      <c r="F99" s="77">
        <v>0</v>
      </c>
      <c r="G99" s="77">
        <f t="shared" ref="G99" si="21">H99+I99</f>
        <v>3218.4</v>
      </c>
      <c r="H99" s="77">
        <v>423.4</v>
      </c>
      <c r="I99" s="77">
        <v>2795</v>
      </c>
      <c r="J99" s="77">
        <v>12.6</v>
      </c>
      <c r="K99" s="77">
        <f t="shared" ref="K99" si="22">SUM(L99+M99)</f>
        <v>3118.2000000000003</v>
      </c>
      <c r="L99" s="77">
        <v>335.8</v>
      </c>
      <c r="M99" s="77">
        <v>2782.4</v>
      </c>
      <c r="N99" s="77">
        <v>0</v>
      </c>
    </row>
    <row r="100" spans="1:14" ht="16.5" x14ac:dyDescent="0.2">
      <c r="A100" s="49">
        <v>100102</v>
      </c>
      <c r="B100" s="19" t="s">
        <v>57</v>
      </c>
      <c r="C100" s="77">
        <f t="shared" ref="C100:C108" si="23">D100+E100</f>
        <v>7162.4</v>
      </c>
      <c r="D100" s="107">
        <v>0</v>
      </c>
      <c r="E100" s="77">
        <v>7162.4</v>
      </c>
      <c r="F100" s="77">
        <v>7062.4</v>
      </c>
      <c r="G100" s="77">
        <f t="shared" ref="G100:G104" si="24">H100+I100</f>
        <v>21029</v>
      </c>
      <c r="H100" s="77">
        <v>0</v>
      </c>
      <c r="I100" s="77">
        <v>21029</v>
      </c>
      <c r="J100" s="77">
        <v>16577.400000000001</v>
      </c>
      <c r="K100" s="77">
        <f t="shared" ref="K100:K108" si="25">SUM(L100+M100)</f>
        <v>17396.099999999999</v>
      </c>
      <c r="L100" s="77">
        <v>0</v>
      </c>
      <c r="M100" s="77">
        <v>17396.099999999999</v>
      </c>
      <c r="N100" s="77">
        <v>16453.7</v>
      </c>
    </row>
    <row r="101" spans="1:14" ht="16.5" x14ac:dyDescent="0.2">
      <c r="A101" s="49">
        <v>100106</v>
      </c>
      <c r="B101" s="19" t="s">
        <v>60</v>
      </c>
      <c r="C101" s="77">
        <f t="shared" si="23"/>
        <v>3426</v>
      </c>
      <c r="D101" s="107">
        <v>0</v>
      </c>
      <c r="E101" s="77">
        <v>3426</v>
      </c>
      <c r="F101" s="77">
        <v>3426</v>
      </c>
      <c r="G101" s="77">
        <f t="shared" si="24"/>
        <v>7182.2</v>
      </c>
      <c r="H101" s="77">
        <v>0</v>
      </c>
      <c r="I101" s="77">
        <v>7182.2</v>
      </c>
      <c r="J101" s="77">
        <v>7182.2</v>
      </c>
      <c r="K101" s="77">
        <f t="shared" si="25"/>
        <v>5788.4</v>
      </c>
      <c r="L101" s="77">
        <v>0</v>
      </c>
      <c r="M101" s="77">
        <v>5788.4</v>
      </c>
      <c r="N101" s="77">
        <v>5788.4</v>
      </c>
    </row>
    <row r="102" spans="1:14" ht="17.25" customHeight="1" x14ac:dyDescent="0.2">
      <c r="A102" s="49">
        <v>100201</v>
      </c>
      <c r="B102" s="19" t="s">
        <v>21</v>
      </c>
      <c r="C102" s="77">
        <f t="shared" si="23"/>
        <v>0</v>
      </c>
      <c r="D102" s="107">
        <v>0</v>
      </c>
      <c r="E102" s="77">
        <v>0</v>
      </c>
      <c r="F102" s="77">
        <v>0</v>
      </c>
      <c r="G102" s="77">
        <f t="shared" si="24"/>
        <v>91641.1</v>
      </c>
      <c r="H102" s="77">
        <v>89641.1</v>
      </c>
      <c r="I102" s="77">
        <v>2000</v>
      </c>
      <c r="J102" s="77">
        <v>2000</v>
      </c>
      <c r="K102" s="77">
        <f t="shared" si="25"/>
        <v>91632.1</v>
      </c>
      <c r="L102" s="77">
        <v>89640.1</v>
      </c>
      <c r="M102" s="77">
        <v>1992</v>
      </c>
      <c r="N102" s="77">
        <v>1992</v>
      </c>
    </row>
    <row r="103" spans="1:14" ht="17.25" customHeight="1" x14ac:dyDescent="0.2">
      <c r="A103" s="49">
        <v>100202</v>
      </c>
      <c r="B103" s="19" t="s">
        <v>70</v>
      </c>
      <c r="C103" s="77">
        <f t="shared" si="23"/>
        <v>0</v>
      </c>
      <c r="D103" s="107">
        <v>0</v>
      </c>
      <c r="E103" s="77">
        <v>0</v>
      </c>
      <c r="F103" s="77">
        <v>0</v>
      </c>
      <c r="G103" s="77">
        <f t="shared" si="24"/>
        <v>50000</v>
      </c>
      <c r="H103" s="77">
        <v>50000</v>
      </c>
      <c r="I103" s="77">
        <v>0</v>
      </c>
      <c r="J103" s="77">
        <v>0</v>
      </c>
      <c r="K103" s="77">
        <f t="shared" si="25"/>
        <v>50000</v>
      </c>
      <c r="L103" s="77">
        <v>50000</v>
      </c>
      <c r="M103" s="77">
        <v>0</v>
      </c>
      <c r="N103" s="77">
        <v>0</v>
      </c>
    </row>
    <row r="104" spans="1:14" ht="17.25" customHeight="1" x14ac:dyDescent="0.2">
      <c r="A104" s="49">
        <v>100203</v>
      </c>
      <c r="B104" s="19" t="s">
        <v>20</v>
      </c>
      <c r="C104" s="77">
        <f t="shared" si="23"/>
        <v>90959.299999999988</v>
      </c>
      <c r="D104" s="107">
        <v>70114.7</v>
      </c>
      <c r="E104" s="77">
        <v>20844.599999999999</v>
      </c>
      <c r="F104" s="77">
        <v>20844.599999999999</v>
      </c>
      <c r="G104" s="77">
        <f t="shared" si="24"/>
        <v>124328.7</v>
      </c>
      <c r="H104" s="77">
        <v>78300.399999999994</v>
      </c>
      <c r="I104" s="77">
        <v>46028.3</v>
      </c>
      <c r="J104" s="77">
        <v>39854</v>
      </c>
      <c r="K104" s="77">
        <f t="shared" si="25"/>
        <v>111042</v>
      </c>
      <c r="L104" s="77">
        <v>73691</v>
      </c>
      <c r="M104" s="77">
        <v>37351</v>
      </c>
      <c r="N104" s="77">
        <v>31176.6</v>
      </c>
    </row>
    <row r="105" spans="1:14" ht="17.25" customHeight="1" x14ac:dyDescent="0.2">
      <c r="A105" s="49">
        <v>100209</v>
      </c>
      <c r="B105" s="19" t="s">
        <v>107</v>
      </c>
      <c r="C105" s="77">
        <f t="shared" si="23"/>
        <v>190</v>
      </c>
      <c r="D105" s="107">
        <v>190</v>
      </c>
      <c r="E105" s="77">
        <v>0</v>
      </c>
      <c r="F105" s="77">
        <v>0</v>
      </c>
      <c r="G105" s="77">
        <f>H105+I105</f>
        <v>180</v>
      </c>
      <c r="H105" s="77">
        <v>180</v>
      </c>
      <c r="I105" s="77">
        <v>0</v>
      </c>
      <c r="J105" s="77">
        <v>0</v>
      </c>
      <c r="K105" s="77">
        <f t="shared" si="25"/>
        <v>180</v>
      </c>
      <c r="L105" s="77">
        <v>180</v>
      </c>
      <c r="M105" s="77">
        <v>0</v>
      </c>
      <c r="N105" s="77">
        <v>0</v>
      </c>
    </row>
    <row r="106" spans="1:14" ht="33" customHeight="1" x14ac:dyDescent="0.2">
      <c r="A106" s="49">
        <v>100302</v>
      </c>
      <c r="B106" s="17" t="s">
        <v>49</v>
      </c>
      <c r="C106" s="77">
        <f t="shared" si="23"/>
        <v>4634.3999999999996</v>
      </c>
      <c r="D106" s="107">
        <v>4634.3999999999996</v>
      </c>
      <c r="E106" s="77">
        <v>0</v>
      </c>
      <c r="F106" s="77">
        <v>0</v>
      </c>
      <c r="G106" s="77">
        <f>H106+I106</f>
        <v>4634.5</v>
      </c>
      <c r="H106" s="77">
        <v>4634.5</v>
      </c>
      <c r="I106" s="77">
        <v>0</v>
      </c>
      <c r="J106" s="77">
        <v>0</v>
      </c>
      <c r="K106" s="77">
        <f t="shared" si="25"/>
        <v>4321.1000000000004</v>
      </c>
      <c r="L106" s="77">
        <v>4321.1000000000004</v>
      </c>
      <c r="M106" s="77">
        <v>0</v>
      </c>
      <c r="N106" s="77">
        <v>0</v>
      </c>
    </row>
    <row r="107" spans="1:14" ht="24.75" customHeight="1" x14ac:dyDescent="0.2">
      <c r="A107" s="6">
        <v>110000</v>
      </c>
      <c r="B107" s="15" t="s">
        <v>22</v>
      </c>
      <c r="C107" s="10">
        <f t="shared" si="23"/>
        <v>131960.70000000001</v>
      </c>
      <c r="D107" s="108">
        <v>119421.3</v>
      </c>
      <c r="E107" s="10">
        <v>12539.4</v>
      </c>
      <c r="F107" s="10">
        <v>6901.3</v>
      </c>
      <c r="G107" s="10">
        <f>H107+I107</f>
        <v>152186.20000000001</v>
      </c>
      <c r="H107" s="10">
        <v>109199.3</v>
      </c>
      <c r="I107" s="88">
        <v>42986.9</v>
      </c>
      <c r="J107" s="10">
        <v>34525.699999999997</v>
      </c>
      <c r="K107" s="10">
        <f t="shared" si="25"/>
        <v>150129.5</v>
      </c>
      <c r="L107" s="10">
        <v>108024.4</v>
      </c>
      <c r="M107" s="88">
        <v>42105.1</v>
      </c>
      <c r="N107" s="10">
        <v>34299</v>
      </c>
    </row>
    <row r="108" spans="1:14" ht="23.25" customHeight="1" x14ac:dyDescent="0.2">
      <c r="A108" s="6">
        <v>120000</v>
      </c>
      <c r="B108" s="15" t="s">
        <v>148</v>
      </c>
      <c r="C108" s="10">
        <f t="shared" si="23"/>
        <v>6778.7</v>
      </c>
      <c r="D108" s="108">
        <f>SUM(D110:D111)</f>
        <v>6778.7</v>
      </c>
      <c r="E108" s="10">
        <f>SUM(E110:E111)</f>
        <v>0</v>
      </c>
      <c r="F108" s="10">
        <f>SUM(F110:F111)</f>
        <v>0</v>
      </c>
      <c r="G108" s="10">
        <f>H108+I108</f>
        <v>6795.5</v>
      </c>
      <c r="H108" s="10">
        <f>SUM(H110:H111)</f>
        <v>6795.5</v>
      </c>
      <c r="I108" s="10">
        <f>SUM(I110:I111)</f>
        <v>0</v>
      </c>
      <c r="J108" s="10">
        <f>SUM(J110:J111)</f>
        <v>0</v>
      </c>
      <c r="K108" s="10">
        <f t="shared" si="25"/>
        <v>6795.5</v>
      </c>
      <c r="L108" s="10">
        <f>SUM(L110:L111)</f>
        <v>6795.5</v>
      </c>
      <c r="M108" s="10">
        <f>SUM(M110:M111)</f>
        <v>0</v>
      </c>
      <c r="N108" s="10">
        <f>SUM(N110:N111)</f>
        <v>0</v>
      </c>
    </row>
    <row r="109" spans="1:14" ht="16.5" x14ac:dyDescent="0.2">
      <c r="A109" s="49"/>
      <c r="B109" s="16" t="s">
        <v>4</v>
      </c>
      <c r="C109" s="77"/>
      <c r="D109" s="107"/>
      <c r="E109" s="77"/>
      <c r="F109" s="77"/>
      <c r="G109" s="77"/>
      <c r="H109" s="77"/>
      <c r="I109" s="77"/>
      <c r="J109" s="77"/>
      <c r="K109" s="77"/>
      <c r="L109" s="77"/>
      <c r="M109" s="77"/>
      <c r="N109" s="77"/>
    </row>
    <row r="110" spans="1:14" ht="16.5" x14ac:dyDescent="0.2">
      <c r="A110" s="49">
        <v>120100</v>
      </c>
      <c r="B110" s="19" t="s">
        <v>23</v>
      </c>
      <c r="C110" s="77">
        <f>D110+E110</f>
        <v>6134.5</v>
      </c>
      <c r="D110" s="107">
        <v>6134.5</v>
      </c>
      <c r="E110" s="77">
        <v>0</v>
      </c>
      <c r="F110" s="77">
        <v>0</v>
      </c>
      <c r="G110" s="77">
        <f>H110+I110</f>
        <v>6151.3</v>
      </c>
      <c r="H110" s="77">
        <v>6151.3</v>
      </c>
      <c r="I110" s="77">
        <v>0</v>
      </c>
      <c r="J110" s="77">
        <v>0</v>
      </c>
      <c r="K110" s="77">
        <f>SUM(L110+M110)</f>
        <v>6151.3</v>
      </c>
      <c r="L110" s="77">
        <v>6151.3</v>
      </c>
      <c r="M110" s="77">
        <v>0</v>
      </c>
      <c r="N110" s="77">
        <v>0</v>
      </c>
    </row>
    <row r="111" spans="1:14" ht="16.5" x14ac:dyDescent="0.2">
      <c r="A111" s="49">
        <v>120201</v>
      </c>
      <c r="B111" s="17" t="s">
        <v>69</v>
      </c>
      <c r="C111" s="77">
        <f>D111+E111</f>
        <v>644.20000000000005</v>
      </c>
      <c r="D111" s="107">
        <v>644.20000000000005</v>
      </c>
      <c r="E111" s="77">
        <v>0</v>
      </c>
      <c r="F111" s="77">
        <v>0</v>
      </c>
      <c r="G111" s="77">
        <f>H111+I111</f>
        <v>644.20000000000005</v>
      </c>
      <c r="H111" s="77">
        <v>644.20000000000005</v>
      </c>
      <c r="I111" s="77">
        <v>0</v>
      </c>
      <c r="J111" s="77">
        <v>0</v>
      </c>
      <c r="K111" s="77">
        <f>SUM(L111+M111)</f>
        <v>644.20000000000005</v>
      </c>
      <c r="L111" s="77">
        <v>644.20000000000005</v>
      </c>
      <c r="M111" s="77">
        <v>0</v>
      </c>
      <c r="N111" s="77">
        <v>0</v>
      </c>
    </row>
    <row r="112" spans="1:14" ht="19.5" customHeight="1" x14ac:dyDescent="0.2">
      <c r="A112" s="6">
        <v>130000</v>
      </c>
      <c r="B112" s="15" t="s">
        <v>8</v>
      </c>
      <c r="C112" s="10">
        <f>D112+E112</f>
        <v>814.1</v>
      </c>
      <c r="D112" s="108">
        <v>814.1</v>
      </c>
      <c r="E112" s="10">
        <v>0</v>
      </c>
      <c r="F112" s="10">
        <v>0</v>
      </c>
      <c r="G112" s="10">
        <f>H112+I112</f>
        <v>915.2</v>
      </c>
      <c r="H112" s="10">
        <v>915.2</v>
      </c>
      <c r="I112" s="10">
        <v>0</v>
      </c>
      <c r="J112" s="10">
        <v>0</v>
      </c>
      <c r="K112" s="10">
        <f>SUM(L112+M112)</f>
        <v>816.9</v>
      </c>
      <c r="L112" s="10">
        <v>816.9</v>
      </c>
      <c r="M112" s="10">
        <v>0</v>
      </c>
      <c r="N112" s="10">
        <v>0</v>
      </c>
    </row>
    <row r="113" spans="1:14" ht="22.5" customHeight="1" x14ac:dyDescent="0.2">
      <c r="A113" s="6">
        <v>150000</v>
      </c>
      <c r="B113" s="15" t="s">
        <v>149</v>
      </c>
      <c r="C113" s="10">
        <f>D113+E113</f>
        <v>98299.199999999997</v>
      </c>
      <c r="D113" s="108">
        <f>SUM(D115:D116)</f>
        <v>500</v>
      </c>
      <c r="E113" s="10">
        <f>SUM(E115:E116)</f>
        <v>97799.2</v>
      </c>
      <c r="F113" s="10">
        <f>SUM(F115:F116)</f>
        <v>97799.2</v>
      </c>
      <c r="G113" s="10">
        <f>H113+I113</f>
        <v>79039.399999999994</v>
      </c>
      <c r="H113" s="10">
        <f>SUM(H115:H116)</f>
        <v>586.20000000000005</v>
      </c>
      <c r="I113" s="88">
        <f>SUM(I115:I116)</f>
        <v>78453.2</v>
      </c>
      <c r="J113" s="10">
        <f>SUM(J115:J116)</f>
        <v>78453.2</v>
      </c>
      <c r="K113" s="10">
        <f>SUM(L113+M113)</f>
        <v>61657.1</v>
      </c>
      <c r="L113" s="10">
        <f>SUM(L115:L116)</f>
        <v>486.2</v>
      </c>
      <c r="M113" s="10">
        <f>SUM(M115:M116)</f>
        <v>61170.9</v>
      </c>
      <c r="N113" s="10">
        <f>SUM(N115:N116)</f>
        <v>61170.9</v>
      </c>
    </row>
    <row r="114" spans="1:14" ht="16.5" x14ac:dyDescent="0.2">
      <c r="A114" s="49"/>
      <c r="B114" s="16" t="s">
        <v>4</v>
      </c>
      <c r="C114" s="77"/>
      <c r="D114" s="107"/>
      <c r="E114" s="77"/>
      <c r="F114" s="77"/>
      <c r="G114" s="77"/>
      <c r="H114" s="77"/>
      <c r="I114" s="77"/>
      <c r="J114" s="77"/>
      <c r="K114" s="77"/>
      <c r="L114" s="77"/>
      <c r="M114" s="77"/>
      <c r="N114" s="77"/>
    </row>
    <row r="115" spans="1:14" ht="18" customHeight="1" x14ac:dyDescent="0.2">
      <c r="A115" s="49">
        <v>150101</v>
      </c>
      <c r="B115" s="19" t="s">
        <v>13</v>
      </c>
      <c r="C115" s="77">
        <f t="shared" ref="C115:C118" si="26">D115+E115</f>
        <v>96976</v>
      </c>
      <c r="D115" s="107">
        <v>0</v>
      </c>
      <c r="E115" s="77">
        <v>96976</v>
      </c>
      <c r="F115" s="77">
        <v>96976</v>
      </c>
      <c r="G115" s="77">
        <f t="shared" ref="G115:G118" si="27">H115+I115</f>
        <v>78164.2</v>
      </c>
      <c r="H115" s="77">
        <v>0</v>
      </c>
      <c r="I115" s="77">
        <v>78164.2</v>
      </c>
      <c r="J115" s="77">
        <v>78164.2</v>
      </c>
      <c r="K115" s="77">
        <f>SUM(L115+M115)</f>
        <v>61170.9</v>
      </c>
      <c r="L115" s="77">
        <v>0</v>
      </c>
      <c r="M115" s="77">
        <v>61170.9</v>
      </c>
      <c r="N115" s="77">
        <v>61170.9</v>
      </c>
    </row>
    <row r="116" spans="1:14" ht="18" customHeight="1" x14ac:dyDescent="0.2">
      <c r="A116" s="49">
        <v>150202</v>
      </c>
      <c r="B116" s="17" t="s">
        <v>29</v>
      </c>
      <c r="C116" s="77">
        <f t="shared" si="26"/>
        <v>1323.2</v>
      </c>
      <c r="D116" s="107">
        <v>500</v>
      </c>
      <c r="E116" s="77">
        <v>823.2</v>
      </c>
      <c r="F116" s="77">
        <v>823.2</v>
      </c>
      <c r="G116" s="77">
        <f t="shared" si="27"/>
        <v>875.2</v>
      </c>
      <c r="H116" s="77">
        <v>586.20000000000005</v>
      </c>
      <c r="I116" s="77">
        <v>289</v>
      </c>
      <c r="J116" s="77">
        <v>289</v>
      </c>
      <c r="K116" s="77">
        <f>SUM(L116+M116)</f>
        <v>486.2</v>
      </c>
      <c r="L116" s="77">
        <v>486.2</v>
      </c>
      <c r="M116" s="77">
        <v>0</v>
      </c>
      <c r="N116" s="77">
        <v>0</v>
      </c>
    </row>
    <row r="117" spans="1:14" ht="18" customHeight="1" x14ac:dyDescent="0.2">
      <c r="A117" s="49">
        <v>160101</v>
      </c>
      <c r="B117" s="15" t="s">
        <v>58</v>
      </c>
      <c r="C117" s="10">
        <f t="shared" si="26"/>
        <v>326.89999999999998</v>
      </c>
      <c r="D117" s="108">
        <v>279</v>
      </c>
      <c r="E117" s="10">
        <v>47.9</v>
      </c>
      <c r="F117" s="10">
        <v>47.9</v>
      </c>
      <c r="G117" s="10">
        <f t="shared" si="27"/>
        <v>2268.9</v>
      </c>
      <c r="H117" s="10">
        <v>160</v>
      </c>
      <c r="I117" s="10">
        <v>2108.9</v>
      </c>
      <c r="J117" s="10">
        <v>47.9</v>
      </c>
      <c r="K117" s="10">
        <f>SUM(L117+M117)</f>
        <v>1767.1</v>
      </c>
      <c r="L117" s="10">
        <v>65.599999999999994</v>
      </c>
      <c r="M117" s="10">
        <v>1701.5</v>
      </c>
      <c r="N117" s="10">
        <v>47.9</v>
      </c>
    </row>
    <row r="118" spans="1:14" ht="16.5" x14ac:dyDescent="0.2">
      <c r="A118" s="6">
        <v>170000</v>
      </c>
      <c r="B118" s="15" t="s">
        <v>150</v>
      </c>
      <c r="C118" s="10">
        <f t="shared" si="26"/>
        <v>394990.70000000007</v>
      </c>
      <c r="D118" s="108">
        <f>SUM(D120:D126)</f>
        <v>376523.30000000005</v>
      </c>
      <c r="E118" s="10">
        <f t="shared" ref="E118:F118" si="28">SUM(E120:E126)</f>
        <v>18467.400000000001</v>
      </c>
      <c r="F118" s="10">
        <f t="shared" si="28"/>
        <v>18467.400000000001</v>
      </c>
      <c r="G118" s="10">
        <f t="shared" si="27"/>
        <v>563983.4</v>
      </c>
      <c r="H118" s="10">
        <f>SUM(H120:H126)</f>
        <v>512978.9</v>
      </c>
      <c r="I118" s="88">
        <f t="shared" ref="I118:J118" si="29">SUM(I120:I126)</f>
        <v>51004.5</v>
      </c>
      <c r="J118" s="10">
        <f t="shared" si="29"/>
        <v>51004.5</v>
      </c>
      <c r="K118" s="10">
        <f>SUM(K120:K126)</f>
        <v>516596.69999999995</v>
      </c>
      <c r="L118" s="10">
        <f>SUM(L120:L126)</f>
        <v>482063.3</v>
      </c>
      <c r="M118" s="10">
        <f t="shared" ref="M118" si="30">SUM(M120:M126)</f>
        <v>34533.4</v>
      </c>
      <c r="N118" s="10">
        <f>SUM(N120:N126)</f>
        <v>34533.4</v>
      </c>
    </row>
    <row r="119" spans="1:14" ht="16.5" x14ac:dyDescent="0.2">
      <c r="A119" s="49"/>
      <c r="B119" s="16" t="s">
        <v>4</v>
      </c>
      <c r="C119" s="77"/>
      <c r="D119" s="107"/>
      <c r="E119" s="77"/>
      <c r="F119" s="77"/>
      <c r="G119" s="77"/>
      <c r="H119" s="77"/>
      <c r="I119" s="77"/>
      <c r="J119" s="77"/>
      <c r="K119" s="77"/>
      <c r="L119" s="77"/>
      <c r="M119" s="77"/>
      <c r="N119" s="77"/>
    </row>
    <row r="120" spans="1:14" ht="24.75" customHeight="1" x14ac:dyDescent="0.2">
      <c r="A120" s="49">
        <v>170102</v>
      </c>
      <c r="B120" s="19" t="s">
        <v>117</v>
      </c>
      <c r="C120" s="77">
        <f t="shared" ref="C120" si="31">D120+E120</f>
        <v>0</v>
      </c>
      <c r="D120" s="107">
        <v>0</v>
      </c>
      <c r="E120" s="77">
        <v>0</v>
      </c>
      <c r="F120" s="77">
        <v>0</v>
      </c>
      <c r="G120" s="77">
        <f t="shared" ref="G120" si="32">H120+I120</f>
        <v>20</v>
      </c>
      <c r="H120" s="77">
        <v>20</v>
      </c>
      <c r="I120" s="77">
        <v>0</v>
      </c>
      <c r="J120" s="77">
        <v>0</v>
      </c>
      <c r="K120" s="77">
        <f>L120+M120</f>
        <v>18.3</v>
      </c>
      <c r="L120" s="77">
        <v>18.3</v>
      </c>
      <c r="M120" s="77">
        <v>0</v>
      </c>
      <c r="N120" s="77">
        <v>0</v>
      </c>
    </row>
    <row r="121" spans="1:14" ht="16.5" x14ac:dyDescent="0.2">
      <c r="A121" s="49">
        <v>170103</v>
      </c>
      <c r="B121" s="19" t="s">
        <v>24</v>
      </c>
      <c r="C121" s="77">
        <f t="shared" ref="C121:C130" si="33">D121+E121</f>
        <v>10</v>
      </c>
      <c r="D121" s="107">
        <v>10</v>
      </c>
      <c r="E121" s="77">
        <v>0</v>
      </c>
      <c r="F121" s="77">
        <v>0</v>
      </c>
      <c r="G121" s="77">
        <f t="shared" ref="G121:G130" si="34">H121+I121</f>
        <v>13583.3</v>
      </c>
      <c r="H121" s="77">
        <v>2690.2</v>
      </c>
      <c r="I121" s="77">
        <v>10893.1</v>
      </c>
      <c r="J121" s="77">
        <v>10893.1</v>
      </c>
      <c r="K121" s="77">
        <f>L121+M121</f>
        <v>2679.1</v>
      </c>
      <c r="L121" s="77">
        <v>2679.1</v>
      </c>
      <c r="M121" s="77">
        <v>0</v>
      </c>
      <c r="N121" s="77">
        <v>0</v>
      </c>
    </row>
    <row r="122" spans="1:14" ht="16.5" x14ac:dyDescent="0.2">
      <c r="A122" s="49">
        <v>170302</v>
      </c>
      <c r="B122" s="19" t="s">
        <v>128</v>
      </c>
      <c r="C122" s="77">
        <f t="shared" si="33"/>
        <v>0</v>
      </c>
      <c r="D122" s="107">
        <v>0</v>
      </c>
      <c r="E122" s="77">
        <v>0</v>
      </c>
      <c r="F122" s="77">
        <v>0</v>
      </c>
      <c r="G122" s="77">
        <f t="shared" si="34"/>
        <v>500</v>
      </c>
      <c r="H122" s="77">
        <v>500</v>
      </c>
      <c r="I122" s="77">
        <v>0</v>
      </c>
      <c r="J122" s="77">
        <v>0</v>
      </c>
      <c r="K122" s="77">
        <f>L122+M122</f>
        <v>500</v>
      </c>
      <c r="L122" s="77">
        <v>500</v>
      </c>
      <c r="M122" s="77">
        <v>0</v>
      </c>
      <c r="N122" s="77">
        <v>0</v>
      </c>
    </row>
    <row r="123" spans="1:14" ht="16.5" x14ac:dyDescent="0.2">
      <c r="A123" s="49">
        <v>170602</v>
      </c>
      <c r="B123" s="17" t="s">
        <v>9</v>
      </c>
      <c r="C123" s="77">
        <f t="shared" si="33"/>
        <v>811.1</v>
      </c>
      <c r="D123" s="107">
        <v>811.1</v>
      </c>
      <c r="E123" s="77">
        <v>0</v>
      </c>
      <c r="F123" s="77">
        <v>0</v>
      </c>
      <c r="G123" s="77">
        <f t="shared" si="34"/>
        <v>735.4</v>
      </c>
      <c r="H123" s="77">
        <v>735.4</v>
      </c>
      <c r="I123" s="77">
        <v>0</v>
      </c>
      <c r="J123" s="77">
        <v>0</v>
      </c>
      <c r="K123" s="77">
        <f t="shared" ref="K123:K129" si="35">SUM(L123+M123)</f>
        <v>735.4</v>
      </c>
      <c r="L123" s="77">
        <v>735.4</v>
      </c>
      <c r="M123" s="77">
        <v>0</v>
      </c>
      <c r="N123" s="77">
        <v>0</v>
      </c>
    </row>
    <row r="124" spans="1:14" ht="16.5" x14ac:dyDescent="0.2">
      <c r="A124" s="49">
        <v>170603</v>
      </c>
      <c r="B124" s="19" t="s">
        <v>10</v>
      </c>
      <c r="C124" s="77">
        <f t="shared" si="33"/>
        <v>200117.30000000002</v>
      </c>
      <c r="D124" s="107">
        <v>183174.6</v>
      </c>
      <c r="E124" s="77">
        <v>16942.7</v>
      </c>
      <c r="F124" s="77">
        <v>16942.7</v>
      </c>
      <c r="G124" s="77">
        <f t="shared" si="34"/>
        <v>230928.40000000002</v>
      </c>
      <c r="H124" s="77">
        <v>213795.7</v>
      </c>
      <c r="I124" s="77">
        <v>17132.7</v>
      </c>
      <c r="J124" s="77">
        <v>17132.7</v>
      </c>
      <c r="K124" s="77">
        <f t="shared" si="35"/>
        <v>230589.5</v>
      </c>
      <c r="L124" s="77">
        <v>213459.8</v>
      </c>
      <c r="M124" s="77">
        <v>17129.7</v>
      </c>
      <c r="N124" s="77">
        <v>17129.7</v>
      </c>
    </row>
    <row r="125" spans="1:14" ht="30" customHeight="1" x14ac:dyDescent="0.2">
      <c r="A125" s="49">
        <v>170703</v>
      </c>
      <c r="B125" s="17" t="s">
        <v>124</v>
      </c>
      <c r="C125" s="77">
        <f t="shared" si="33"/>
        <v>183645.2</v>
      </c>
      <c r="D125" s="107">
        <v>183145.2</v>
      </c>
      <c r="E125" s="77">
        <v>500</v>
      </c>
      <c r="F125" s="77">
        <v>500</v>
      </c>
      <c r="G125" s="77">
        <f t="shared" si="34"/>
        <v>307809.2</v>
      </c>
      <c r="H125" s="77">
        <v>285855.2</v>
      </c>
      <c r="I125" s="77">
        <v>21954</v>
      </c>
      <c r="J125" s="77">
        <v>21954</v>
      </c>
      <c r="K125" s="77">
        <f t="shared" si="35"/>
        <v>273343.59999999998</v>
      </c>
      <c r="L125" s="77">
        <v>255963.9</v>
      </c>
      <c r="M125" s="77">
        <v>17379.7</v>
      </c>
      <c r="N125" s="77">
        <v>17379.7</v>
      </c>
    </row>
    <row r="126" spans="1:14" ht="22.5" customHeight="1" x14ac:dyDescent="0.2">
      <c r="A126" s="49">
        <v>171000</v>
      </c>
      <c r="B126" s="19" t="s">
        <v>12</v>
      </c>
      <c r="C126" s="77">
        <f t="shared" si="33"/>
        <v>10407.1</v>
      </c>
      <c r="D126" s="107">
        <v>9382.4</v>
      </c>
      <c r="E126" s="77">
        <v>1024.7</v>
      </c>
      <c r="F126" s="77">
        <v>1024.7</v>
      </c>
      <c r="G126" s="77">
        <f t="shared" si="34"/>
        <v>10407.1</v>
      </c>
      <c r="H126" s="77">
        <v>9382.4</v>
      </c>
      <c r="I126" s="77">
        <v>1024.7</v>
      </c>
      <c r="J126" s="77">
        <v>1024.7</v>
      </c>
      <c r="K126" s="77">
        <f t="shared" si="35"/>
        <v>8730.7999999999993</v>
      </c>
      <c r="L126" s="77">
        <v>8706.7999999999993</v>
      </c>
      <c r="M126" s="77">
        <v>24</v>
      </c>
      <c r="N126" s="77">
        <v>24</v>
      </c>
    </row>
    <row r="127" spans="1:14" ht="16.5" customHeight="1" x14ac:dyDescent="0.2">
      <c r="A127" s="6">
        <v>180000</v>
      </c>
      <c r="B127" s="15" t="s">
        <v>51</v>
      </c>
      <c r="C127" s="10">
        <f t="shared" si="33"/>
        <v>14222.8</v>
      </c>
      <c r="D127" s="108">
        <v>4192.8</v>
      </c>
      <c r="E127" s="10">
        <v>10030</v>
      </c>
      <c r="F127" s="10">
        <v>10030</v>
      </c>
      <c r="G127" s="10">
        <f t="shared" si="34"/>
        <v>70661.7</v>
      </c>
      <c r="H127" s="10">
        <v>12400.7</v>
      </c>
      <c r="I127" s="88">
        <v>58261</v>
      </c>
      <c r="J127" s="10">
        <v>58261</v>
      </c>
      <c r="K127" s="10">
        <f t="shared" si="35"/>
        <v>26695.599999999999</v>
      </c>
      <c r="L127" s="10">
        <v>11308.7</v>
      </c>
      <c r="M127" s="88">
        <v>15386.9</v>
      </c>
      <c r="N127" s="10">
        <v>15386.9</v>
      </c>
    </row>
    <row r="128" spans="1:14" ht="21" customHeight="1" thickBot="1" x14ac:dyDescent="0.25">
      <c r="A128" s="6">
        <v>200000</v>
      </c>
      <c r="B128" s="72" t="s">
        <v>85</v>
      </c>
      <c r="C128" s="73">
        <f t="shared" si="33"/>
        <v>0</v>
      </c>
      <c r="D128" s="111">
        <v>0</v>
      </c>
      <c r="E128" s="73">
        <v>0</v>
      </c>
      <c r="F128" s="73">
        <v>0</v>
      </c>
      <c r="G128" s="73">
        <f t="shared" si="34"/>
        <v>7488.2</v>
      </c>
      <c r="H128" s="73">
        <v>0</v>
      </c>
      <c r="I128" s="90">
        <v>7488.2</v>
      </c>
      <c r="J128" s="73">
        <v>7488.2</v>
      </c>
      <c r="K128" s="73">
        <f t="shared" si="35"/>
        <v>0</v>
      </c>
      <c r="L128" s="73">
        <v>0</v>
      </c>
      <c r="M128" s="90">
        <v>0</v>
      </c>
      <c r="N128" s="73">
        <v>0</v>
      </c>
    </row>
    <row r="129" spans="1:14" ht="17.25" customHeight="1" x14ac:dyDescent="0.2">
      <c r="A129" s="6">
        <v>210000</v>
      </c>
      <c r="B129" s="74" t="s">
        <v>14</v>
      </c>
      <c r="C129" s="75">
        <f t="shared" si="33"/>
        <v>2032.9</v>
      </c>
      <c r="D129" s="112">
        <v>2032.9</v>
      </c>
      <c r="E129" s="75">
        <v>0</v>
      </c>
      <c r="F129" s="75">
        <v>0</v>
      </c>
      <c r="G129" s="75">
        <f t="shared" si="34"/>
        <v>2032.9</v>
      </c>
      <c r="H129" s="75">
        <v>1994.9</v>
      </c>
      <c r="I129" s="91">
        <v>38</v>
      </c>
      <c r="J129" s="75">
        <v>38</v>
      </c>
      <c r="K129" s="75">
        <f t="shared" si="35"/>
        <v>1777.6</v>
      </c>
      <c r="L129" s="75">
        <v>1743.1</v>
      </c>
      <c r="M129" s="91">
        <v>34.5</v>
      </c>
      <c r="N129" s="75">
        <v>34.5</v>
      </c>
    </row>
    <row r="130" spans="1:14" ht="21.75" customHeight="1" x14ac:dyDescent="0.2">
      <c r="A130" s="6">
        <v>240000</v>
      </c>
      <c r="B130" s="15" t="s">
        <v>151</v>
      </c>
      <c r="C130" s="10">
        <f t="shared" si="33"/>
        <v>38220</v>
      </c>
      <c r="D130" s="108">
        <f>SUM(D132:D133)</f>
        <v>0</v>
      </c>
      <c r="E130" s="10">
        <f>SUM(E132:E133)</f>
        <v>38220</v>
      </c>
      <c r="F130" s="10">
        <f>SUM(F132:F133)</f>
        <v>0</v>
      </c>
      <c r="G130" s="10">
        <f t="shared" si="34"/>
        <v>72697.8</v>
      </c>
      <c r="H130" s="10">
        <f t="shared" ref="H130:N130" si="36">SUM(H132:H133)</f>
        <v>0</v>
      </c>
      <c r="I130" s="88">
        <f t="shared" si="36"/>
        <v>72697.8</v>
      </c>
      <c r="J130" s="10">
        <f t="shared" si="36"/>
        <v>0</v>
      </c>
      <c r="K130" s="10">
        <f t="shared" si="36"/>
        <v>54122.8</v>
      </c>
      <c r="L130" s="10">
        <f t="shared" si="36"/>
        <v>0</v>
      </c>
      <c r="M130" s="88">
        <f t="shared" si="36"/>
        <v>54122.8</v>
      </c>
      <c r="N130" s="10">
        <f t="shared" si="36"/>
        <v>0</v>
      </c>
    </row>
    <row r="131" spans="1:14" ht="16.5" x14ac:dyDescent="0.2">
      <c r="A131" s="49"/>
      <c r="B131" s="16" t="s">
        <v>25</v>
      </c>
      <c r="C131" s="77"/>
      <c r="D131" s="107"/>
      <c r="E131" s="77"/>
      <c r="F131" s="77"/>
      <c r="G131" s="77"/>
      <c r="H131" s="77"/>
      <c r="I131" s="77"/>
      <c r="J131" s="77"/>
      <c r="K131" s="77" t="s">
        <v>0</v>
      </c>
      <c r="L131" s="77"/>
      <c r="M131" s="77"/>
      <c r="N131" s="77"/>
    </row>
    <row r="132" spans="1:14" ht="27" customHeight="1" x14ac:dyDescent="0.2">
      <c r="A132" s="52" t="s">
        <v>36</v>
      </c>
      <c r="B132" s="19" t="s">
        <v>28</v>
      </c>
      <c r="C132" s="77">
        <f>D132+E132</f>
        <v>36000</v>
      </c>
      <c r="D132" s="107">
        <v>0</v>
      </c>
      <c r="E132" s="77">
        <f>20430.4+1000+14550.9+18.7</f>
        <v>36000</v>
      </c>
      <c r="F132" s="77">
        <v>0</v>
      </c>
      <c r="G132" s="77">
        <f>H132+I132</f>
        <v>60180</v>
      </c>
      <c r="H132" s="77">
        <v>0</v>
      </c>
      <c r="I132" s="77">
        <v>60180</v>
      </c>
      <c r="J132" s="77">
        <v>0</v>
      </c>
      <c r="K132" s="77">
        <f>L132+M132</f>
        <v>43633</v>
      </c>
      <c r="L132" s="77">
        <v>0</v>
      </c>
      <c r="M132" s="77">
        <f>34623.9+8990.4+18.7</f>
        <v>43633</v>
      </c>
      <c r="N132" s="77">
        <v>0</v>
      </c>
    </row>
    <row r="133" spans="1:14" ht="32.25" customHeight="1" x14ac:dyDescent="0.2">
      <c r="A133" s="49">
        <v>240900</v>
      </c>
      <c r="B133" s="17" t="s">
        <v>38</v>
      </c>
      <c r="C133" s="77">
        <f>D133+E133</f>
        <v>2220</v>
      </c>
      <c r="D133" s="107">
        <v>0</v>
      </c>
      <c r="E133" s="77">
        <v>2220</v>
      </c>
      <c r="F133" s="77">
        <v>0</v>
      </c>
      <c r="G133" s="77">
        <f>H133+I133</f>
        <v>12517.8</v>
      </c>
      <c r="H133" s="77">
        <v>0</v>
      </c>
      <c r="I133" s="77">
        <v>12517.8</v>
      </c>
      <c r="J133" s="77">
        <v>0</v>
      </c>
      <c r="K133" s="77">
        <f>SUM(L133+M133)</f>
        <v>10489.8</v>
      </c>
      <c r="L133" s="77">
        <v>0</v>
      </c>
      <c r="M133" s="77">
        <v>10489.8</v>
      </c>
      <c r="N133" s="77">
        <v>0</v>
      </c>
    </row>
    <row r="134" spans="1:14" ht="22.5" customHeight="1" x14ac:dyDescent="0.2">
      <c r="A134" s="6">
        <v>250000</v>
      </c>
      <c r="B134" s="15" t="s">
        <v>77</v>
      </c>
      <c r="C134" s="10">
        <f>D134+E134</f>
        <v>965408.6</v>
      </c>
      <c r="D134" s="108">
        <f>SUM(D136:D149)</f>
        <v>962408.7</v>
      </c>
      <c r="E134" s="10">
        <f>SUM(E136:E149)</f>
        <v>2999.9</v>
      </c>
      <c r="F134" s="10">
        <f>SUM(F136:F149)</f>
        <v>99.9</v>
      </c>
      <c r="G134" s="10">
        <f>H134+I134</f>
        <v>994976.99999999988</v>
      </c>
      <c r="H134" s="10">
        <f t="shared" ref="H134:N134" si="37">SUM(H136:H149)</f>
        <v>930663.49999999988</v>
      </c>
      <c r="I134" s="10">
        <f t="shared" si="37"/>
        <v>64313.5</v>
      </c>
      <c r="J134" s="10">
        <f t="shared" si="37"/>
        <v>60287.3</v>
      </c>
      <c r="K134" s="10">
        <f t="shared" si="37"/>
        <v>963431.5</v>
      </c>
      <c r="L134" s="10">
        <f t="shared" si="37"/>
        <v>899280.60000000009</v>
      </c>
      <c r="M134" s="10">
        <f t="shared" si="37"/>
        <v>64150.899999999994</v>
      </c>
      <c r="N134" s="10">
        <f t="shared" si="37"/>
        <v>60187.199999999997</v>
      </c>
    </row>
    <row r="135" spans="1:14" ht="16.5" x14ac:dyDescent="0.2">
      <c r="A135" s="49"/>
      <c r="B135" s="16" t="s">
        <v>25</v>
      </c>
      <c r="C135" s="77"/>
      <c r="D135" s="107"/>
      <c r="E135" s="77"/>
      <c r="F135" s="77"/>
      <c r="G135" s="77"/>
      <c r="H135" s="77"/>
      <c r="I135" s="77"/>
      <c r="J135" s="77"/>
      <c r="K135" s="77"/>
      <c r="L135" s="77"/>
      <c r="M135" s="77"/>
      <c r="N135" s="77"/>
    </row>
    <row r="136" spans="1:14" ht="16.5" x14ac:dyDescent="0.2">
      <c r="A136" s="49">
        <v>250102</v>
      </c>
      <c r="B136" s="19" t="s">
        <v>11</v>
      </c>
      <c r="C136" s="77">
        <f t="shared" ref="C136:C146" si="38">D136+E136</f>
        <v>24747.5</v>
      </c>
      <c r="D136" s="107">
        <v>24747.5</v>
      </c>
      <c r="E136" s="77">
        <v>0</v>
      </c>
      <c r="F136" s="77">
        <v>0</v>
      </c>
      <c r="G136" s="77">
        <f t="shared" ref="G136:G144" si="39">H136+I136</f>
        <v>27747.5</v>
      </c>
      <c r="H136" s="77">
        <v>27747.5</v>
      </c>
      <c r="I136" s="77">
        <v>0</v>
      </c>
      <c r="J136" s="77">
        <v>0</v>
      </c>
      <c r="K136" s="77">
        <f t="shared" ref="K136:K149" si="40">SUM(L136+M136)</f>
        <v>0</v>
      </c>
      <c r="L136" s="77">
        <v>0</v>
      </c>
      <c r="M136" s="77">
        <v>0</v>
      </c>
      <c r="N136" s="77">
        <v>0</v>
      </c>
    </row>
    <row r="137" spans="1:14" ht="18.75" customHeight="1" x14ac:dyDescent="0.2">
      <c r="A137" s="49">
        <v>250203</v>
      </c>
      <c r="B137" s="19" t="s">
        <v>87</v>
      </c>
      <c r="C137" s="77">
        <f t="shared" si="38"/>
        <v>0</v>
      </c>
      <c r="D137" s="107">
        <v>0</v>
      </c>
      <c r="E137" s="77">
        <v>0</v>
      </c>
      <c r="F137" s="77">
        <v>0</v>
      </c>
      <c r="G137" s="77">
        <f t="shared" si="39"/>
        <v>711.8</v>
      </c>
      <c r="H137" s="77">
        <v>711.8</v>
      </c>
      <c r="I137" s="77">
        <v>0</v>
      </c>
      <c r="J137" s="77">
        <v>0</v>
      </c>
      <c r="K137" s="77">
        <f t="shared" si="40"/>
        <v>694.3</v>
      </c>
      <c r="L137" s="77">
        <v>694.3</v>
      </c>
      <c r="M137" s="77">
        <v>0</v>
      </c>
      <c r="N137" s="77">
        <v>0</v>
      </c>
    </row>
    <row r="138" spans="1:14" ht="19.5" customHeight="1" x14ac:dyDescent="0.2">
      <c r="A138" s="49">
        <v>250301</v>
      </c>
      <c r="B138" s="17" t="s">
        <v>83</v>
      </c>
      <c r="C138" s="77">
        <f t="shared" si="38"/>
        <v>154738</v>
      </c>
      <c r="D138" s="107">
        <v>154738</v>
      </c>
      <c r="E138" s="77">
        <v>0</v>
      </c>
      <c r="F138" s="77">
        <v>0</v>
      </c>
      <c r="G138" s="77">
        <f t="shared" si="39"/>
        <v>154738</v>
      </c>
      <c r="H138" s="77">
        <v>154738</v>
      </c>
      <c r="I138" s="77">
        <v>0</v>
      </c>
      <c r="J138" s="77">
        <v>0</v>
      </c>
      <c r="K138" s="77">
        <f t="shared" si="40"/>
        <v>154738</v>
      </c>
      <c r="L138" s="77">
        <v>154738</v>
      </c>
      <c r="M138" s="77">
        <v>0</v>
      </c>
      <c r="N138" s="77">
        <v>0</v>
      </c>
    </row>
    <row r="139" spans="1:14" ht="19.5" customHeight="1" x14ac:dyDescent="0.2">
      <c r="A139" s="49">
        <v>250315</v>
      </c>
      <c r="B139" s="17" t="s">
        <v>84</v>
      </c>
      <c r="C139" s="77">
        <f t="shared" si="38"/>
        <v>56615.7</v>
      </c>
      <c r="D139" s="107">
        <v>56615.7</v>
      </c>
      <c r="E139" s="77">
        <v>0</v>
      </c>
      <c r="F139" s="77">
        <v>0</v>
      </c>
      <c r="G139" s="77">
        <f t="shared" si="39"/>
        <v>83670.399999999994</v>
      </c>
      <c r="H139" s="77">
        <v>83670.399999999994</v>
      </c>
      <c r="I139" s="77">
        <v>0</v>
      </c>
      <c r="J139" s="77">
        <v>0</v>
      </c>
      <c r="K139" s="77">
        <f t="shared" si="40"/>
        <v>83670.399999999994</v>
      </c>
      <c r="L139" s="77">
        <v>83670.399999999994</v>
      </c>
      <c r="M139" s="77">
        <v>0</v>
      </c>
      <c r="N139" s="77">
        <v>0</v>
      </c>
    </row>
    <row r="140" spans="1:14" ht="36" customHeight="1" x14ac:dyDescent="0.2">
      <c r="A140" s="52" t="s">
        <v>118</v>
      </c>
      <c r="B140" s="17" t="s">
        <v>86</v>
      </c>
      <c r="C140" s="77">
        <f t="shared" si="38"/>
        <v>0</v>
      </c>
      <c r="D140" s="107">
        <v>0</v>
      </c>
      <c r="E140" s="77">
        <v>0</v>
      </c>
      <c r="F140" s="77">
        <v>0</v>
      </c>
      <c r="G140" s="77">
        <f t="shared" si="39"/>
        <v>72052.600000000006</v>
      </c>
      <c r="H140" s="77">
        <f>8357.5+3576.7</f>
        <v>11934.2</v>
      </c>
      <c r="I140" s="89">
        <f>13695.9+32142.5+14280</f>
        <v>60118.400000000001</v>
      </c>
      <c r="J140" s="77">
        <f>13695.9+32142.5+14280</f>
        <v>60118.400000000001</v>
      </c>
      <c r="K140" s="77">
        <f t="shared" si="40"/>
        <v>69547.8</v>
      </c>
      <c r="L140" s="77">
        <f>8357.5+1072.1</f>
        <v>9429.6</v>
      </c>
      <c r="M140" s="77">
        <f>13695.9+32142.5+14279.8</f>
        <v>60118.2</v>
      </c>
      <c r="N140" s="77">
        <f>13695.9+32142.5+14279.8</f>
        <v>60118.2</v>
      </c>
    </row>
    <row r="141" spans="1:14" ht="36" customHeight="1" x14ac:dyDescent="0.2">
      <c r="A141" s="49">
        <v>250326</v>
      </c>
      <c r="B141" s="17" t="s">
        <v>52</v>
      </c>
      <c r="C141" s="77">
        <f t="shared" si="38"/>
        <v>606960.1</v>
      </c>
      <c r="D141" s="107">
        <v>606960.1</v>
      </c>
      <c r="E141" s="77">
        <v>0</v>
      </c>
      <c r="F141" s="77">
        <v>0</v>
      </c>
      <c r="G141" s="77">
        <f t="shared" si="39"/>
        <v>632016.1</v>
      </c>
      <c r="H141" s="77">
        <v>632016.1</v>
      </c>
      <c r="I141" s="77">
        <v>0</v>
      </c>
      <c r="J141" s="77">
        <v>0</v>
      </c>
      <c r="K141" s="77">
        <f t="shared" si="40"/>
        <v>632016</v>
      </c>
      <c r="L141" s="77">
        <v>632016</v>
      </c>
      <c r="M141" s="77">
        <v>0</v>
      </c>
      <c r="N141" s="77">
        <v>0</v>
      </c>
    </row>
    <row r="142" spans="1:14" ht="32.25" customHeight="1" x14ac:dyDescent="0.2">
      <c r="A142" s="49">
        <v>250366</v>
      </c>
      <c r="B142" s="126" t="s">
        <v>129</v>
      </c>
      <c r="C142" s="127">
        <f t="shared" si="38"/>
        <v>0</v>
      </c>
      <c r="D142" s="128">
        <v>0</v>
      </c>
      <c r="E142" s="127">
        <v>0</v>
      </c>
      <c r="F142" s="127">
        <v>0</v>
      </c>
      <c r="G142" s="127">
        <f t="shared" si="39"/>
        <v>400</v>
      </c>
      <c r="H142" s="127">
        <v>400</v>
      </c>
      <c r="I142" s="127">
        <v>0</v>
      </c>
      <c r="J142" s="127">
        <v>0</v>
      </c>
      <c r="K142" s="127">
        <f t="shared" si="40"/>
        <v>398.3</v>
      </c>
      <c r="L142" s="127">
        <v>398.3</v>
      </c>
      <c r="M142" s="127">
        <v>0</v>
      </c>
      <c r="N142" s="127">
        <v>0</v>
      </c>
    </row>
    <row r="143" spans="1:14" ht="56.25" customHeight="1" x14ac:dyDescent="0.2">
      <c r="A143" s="49">
        <v>250376</v>
      </c>
      <c r="B143" s="87" t="s">
        <v>79</v>
      </c>
      <c r="C143" s="105">
        <f t="shared" si="38"/>
        <v>8279.6</v>
      </c>
      <c r="D143" s="131">
        <v>8279.6</v>
      </c>
      <c r="E143" s="105">
        <v>0</v>
      </c>
      <c r="F143" s="105">
        <v>0</v>
      </c>
      <c r="G143" s="105">
        <f t="shared" si="39"/>
        <v>8279.6</v>
      </c>
      <c r="H143" s="105">
        <v>8279.6</v>
      </c>
      <c r="I143" s="105">
        <v>0</v>
      </c>
      <c r="J143" s="105">
        <v>0</v>
      </c>
      <c r="K143" s="105">
        <f>SUM(L143+M143)</f>
        <v>7967.8</v>
      </c>
      <c r="L143" s="105">
        <v>7967.8</v>
      </c>
      <c r="M143" s="105">
        <v>0</v>
      </c>
      <c r="N143" s="105">
        <v>0</v>
      </c>
    </row>
    <row r="144" spans="1:14" ht="55.5" customHeight="1" x14ac:dyDescent="0.2">
      <c r="A144" s="49">
        <v>250384</v>
      </c>
      <c r="B144" s="17" t="s">
        <v>152</v>
      </c>
      <c r="C144" s="77">
        <f t="shared" si="38"/>
        <v>0</v>
      </c>
      <c r="D144" s="107">
        <v>0</v>
      </c>
      <c r="E144" s="77">
        <v>0</v>
      </c>
      <c r="F144" s="77">
        <v>0</v>
      </c>
      <c r="G144" s="77">
        <f t="shared" si="39"/>
        <v>2795.6</v>
      </c>
      <c r="H144" s="77">
        <v>2795.6</v>
      </c>
      <c r="I144" s="77">
        <v>0</v>
      </c>
      <c r="J144" s="77">
        <v>0</v>
      </c>
      <c r="K144" s="77">
        <f>SUM(L144+M144)</f>
        <v>2795.6</v>
      </c>
      <c r="L144" s="77">
        <v>2795.6</v>
      </c>
      <c r="M144" s="77">
        <v>0</v>
      </c>
      <c r="N144" s="77">
        <v>0</v>
      </c>
    </row>
    <row r="145" spans="1:16" ht="36" customHeight="1" x14ac:dyDescent="0.2">
      <c r="A145" s="49">
        <v>250388</v>
      </c>
      <c r="B145" s="17" t="s">
        <v>88</v>
      </c>
      <c r="C145" s="77">
        <f>D145+E145</f>
        <v>0</v>
      </c>
      <c r="D145" s="107">
        <v>0</v>
      </c>
      <c r="E145" s="77">
        <v>0</v>
      </c>
      <c r="F145" s="77">
        <v>0</v>
      </c>
      <c r="G145" s="77">
        <f>H145+I145</f>
        <v>5058.7</v>
      </c>
      <c r="H145" s="77">
        <v>5058.7</v>
      </c>
      <c r="I145" s="77">
        <v>0</v>
      </c>
      <c r="J145" s="77">
        <v>0</v>
      </c>
      <c r="K145" s="77">
        <f>SUM(L145+M145)</f>
        <v>4698.6000000000004</v>
      </c>
      <c r="L145" s="77">
        <v>4698.6000000000004</v>
      </c>
      <c r="M145" s="77">
        <v>0</v>
      </c>
      <c r="N145" s="77">
        <v>0</v>
      </c>
    </row>
    <row r="146" spans="1:16" ht="21" customHeight="1" x14ac:dyDescent="0.2">
      <c r="A146" s="49">
        <v>250404</v>
      </c>
      <c r="B146" s="17" t="s">
        <v>6</v>
      </c>
      <c r="C146" s="77">
        <f t="shared" si="38"/>
        <v>113966.7</v>
      </c>
      <c r="D146" s="107">
        <v>111066.7</v>
      </c>
      <c r="E146" s="77">
        <v>2900</v>
      </c>
      <c r="F146" s="77">
        <v>0</v>
      </c>
      <c r="G146" s="77">
        <f>H146+I146</f>
        <v>7374.2999999999993</v>
      </c>
      <c r="H146" s="77">
        <v>3279.1</v>
      </c>
      <c r="I146" s="89">
        <f>3012.1+500+514.1+69</f>
        <v>4095.2</v>
      </c>
      <c r="J146" s="77">
        <v>69</v>
      </c>
      <c r="K146" s="77">
        <f t="shared" si="40"/>
        <v>6872.6</v>
      </c>
      <c r="L146" s="77">
        <v>2839.9</v>
      </c>
      <c r="M146" s="89">
        <v>4032.7</v>
      </c>
      <c r="N146" s="77">
        <v>69</v>
      </c>
    </row>
    <row r="147" spans="1:16" ht="32.25" customHeight="1" x14ac:dyDescent="0.2">
      <c r="A147" s="49">
        <v>250500</v>
      </c>
      <c r="B147" s="17" t="s">
        <v>115</v>
      </c>
      <c r="C147" s="77">
        <f t="shared" ref="C147:C153" si="41">D147+E147</f>
        <v>99.9</v>
      </c>
      <c r="D147" s="107">
        <v>0</v>
      </c>
      <c r="E147" s="77">
        <v>99.9</v>
      </c>
      <c r="F147" s="77">
        <v>99.9</v>
      </c>
      <c r="G147" s="77">
        <f t="shared" ref="G147:G153" si="42">H147+I147</f>
        <v>99.9</v>
      </c>
      <c r="H147" s="77">
        <v>0</v>
      </c>
      <c r="I147" s="89">
        <v>99.9</v>
      </c>
      <c r="J147" s="77">
        <v>99.9</v>
      </c>
      <c r="K147" s="77">
        <f t="shared" si="40"/>
        <v>0</v>
      </c>
      <c r="L147" s="77">
        <v>0</v>
      </c>
      <c r="M147" s="77">
        <v>0</v>
      </c>
      <c r="N147" s="77">
        <v>0</v>
      </c>
    </row>
    <row r="148" spans="1:16" ht="24" hidden="1" customHeight="1" x14ac:dyDescent="0.2">
      <c r="A148" s="49">
        <v>250380</v>
      </c>
      <c r="B148" s="17" t="s">
        <v>54</v>
      </c>
      <c r="C148" s="77">
        <f t="shared" si="41"/>
        <v>0</v>
      </c>
      <c r="D148" s="107">
        <v>0</v>
      </c>
      <c r="E148" s="77"/>
      <c r="F148" s="77">
        <v>0</v>
      </c>
      <c r="G148" s="77">
        <f t="shared" si="42"/>
        <v>0</v>
      </c>
      <c r="H148" s="77"/>
      <c r="I148" s="77"/>
      <c r="J148" s="77">
        <v>0</v>
      </c>
      <c r="K148" s="77">
        <f t="shared" si="40"/>
        <v>0</v>
      </c>
      <c r="L148" s="77"/>
      <c r="M148" s="77">
        <v>0</v>
      </c>
      <c r="N148" s="77">
        <v>0</v>
      </c>
    </row>
    <row r="149" spans="1:16" ht="36" customHeight="1" thickBot="1" x14ac:dyDescent="0.25">
      <c r="A149" s="49">
        <v>250913</v>
      </c>
      <c r="B149" s="53" t="s">
        <v>53</v>
      </c>
      <c r="C149" s="106">
        <f t="shared" si="41"/>
        <v>1.1000000000000001</v>
      </c>
      <c r="D149" s="113">
        <v>1.1000000000000001</v>
      </c>
      <c r="E149" s="106">
        <v>0</v>
      </c>
      <c r="F149" s="106">
        <v>0</v>
      </c>
      <c r="G149" s="106">
        <f t="shared" si="42"/>
        <v>32.5</v>
      </c>
      <c r="H149" s="106">
        <v>32.5</v>
      </c>
      <c r="I149" s="106">
        <v>0</v>
      </c>
      <c r="J149" s="106">
        <v>0</v>
      </c>
      <c r="K149" s="106">
        <f t="shared" si="40"/>
        <v>32.1</v>
      </c>
      <c r="L149" s="106">
        <v>32.1</v>
      </c>
      <c r="M149" s="106">
        <v>0</v>
      </c>
      <c r="N149" s="106">
        <v>0</v>
      </c>
    </row>
    <row r="150" spans="1:16" ht="30" customHeight="1" thickBot="1" x14ac:dyDescent="0.25">
      <c r="A150" s="7"/>
      <c r="B150" s="34" t="s">
        <v>66</v>
      </c>
      <c r="C150" s="35">
        <f t="shared" si="41"/>
        <v>4348603.0999999996</v>
      </c>
      <c r="D150" s="35">
        <f>D67+D68+D69+D70+D97+D107+D108+D112+D113+D117+D118+D127+D128+D129+D130+D134</f>
        <v>3970927.0999999996</v>
      </c>
      <c r="E150" s="35">
        <f>E67+E68+E69+E70+E97+E107+E108+E112+E113+E117+E118+E127+E128+E129+E130+E134</f>
        <v>377676.00000000006</v>
      </c>
      <c r="F150" s="35">
        <f>F67+F68+F69+F70+F97+F107+F108+F112+F113+F117+F118+F127+F128+F129+F130+F134</f>
        <v>226223.79999999996</v>
      </c>
      <c r="G150" s="35">
        <f t="shared" si="42"/>
        <v>5383923.3999999994</v>
      </c>
      <c r="H150" s="35">
        <f>H67+H68+H69+H70+H97+H107+H108+H112+H113+H117+H118+H127+H128+H129+H130+H134</f>
        <v>4653755.0999999996</v>
      </c>
      <c r="I150" s="35">
        <f>I67+I68+I69+I70+I97+I107+I108+I112+I113+I117+I118+I127+I128+I129+I130+I134</f>
        <v>730168.3</v>
      </c>
      <c r="J150" s="35">
        <f>J67+J68+J69+J70+J97+J107+J108+J112+J113+J117+J118+J127+J128+J129+J130+J134</f>
        <v>502193.80000000005</v>
      </c>
      <c r="K150" s="35">
        <f>SUM(L150:M150)</f>
        <v>5129344.3000000007</v>
      </c>
      <c r="L150" s="35">
        <f>L67+L68+L69+L70+L97+L107+L108+L112+L113+L117+L118+L127+L128+L129+L130+L134</f>
        <v>4571146.3000000007</v>
      </c>
      <c r="M150" s="35">
        <f>M67+M68+M69+M70+M97+M107+M108+M112+M113+M117+M118+M127+M128+M129+M130+M134</f>
        <v>558198</v>
      </c>
      <c r="N150" s="35">
        <f>N67+N68+N69+N70+N97+N107+N108+N112+N113+N117+N118+N127+N128+N129+N130+N134</f>
        <v>360338.10000000003</v>
      </c>
      <c r="P150" s="133" t="s">
        <v>0</v>
      </c>
    </row>
    <row r="151" spans="1:16" ht="24.75" customHeight="1" x14ac:dyDescent="0.2">
      <c r="A151" s="49">
        <v>250908</v>
      </c>
      <c r="B151" s="17" t="s">
        <v>26</v>
      </c>
      <c r="C151" s="50">
        <f t="shared" si="41"/>
        <v>17.7</v>
      </c>
      <c r="D151" s="50">
        <v>0</v>
      </c>
      <c r="E151" s="50">
        <v>17.7</v>
      </c>
      <c r="F151" s="50">
        <v>0</v>
      </c>
      <c r="G151" s="50">
        <f t="shared" si="42"/>
        <v>542.33000000000004</v>
      </c>
      <c r="H151" s="50">
        <v>335</v>
      </c>
      <c r="I151" s="50">
        <v>207.33</v>
      </c>
      <c r="J151" s="50">
        <v>0</v>
      </c>
      <c r="K151" s="50">
        <f>L151+M151</f>
        <v>535.79999999999995</v>
      </c>
      <c r="L151" s="50">
        <v>328.5</v>
      </c>
      <c r="M151" s="50">
        <v>207.3</v>
      </c>
      <c r="N151" s="50">
        <v>0</v>
      </c>
    </row>
    <row r="152" spans="1:16" ht="28.5" customHeight="1" thickBot="1" x14ac:dyDescent="0.25">
      <c r="A152" s="49">
        <v>250909</v>
      </c>
      <c r="B152" s="17" t="s">
        <v>27</v>
      </c>
      <c r="C152" s="50">
        <f t="shared" si="41"/>
        <v>-17.7</v>
      </c>
      <c r="D152" s="50">
        <v>0</v>
      </c>
      <c r="E152" s="50">
        <v>-17.7</v>
      </c>
      <c r="F152" s="50">
        <v>0</v>
      </c>
      <c r="G152" s="50">
        <f t="shared" si="42"/>
        <v>-17.7</v>
      </c>
      <c r="H152" s="50">
        <v>0</v>
      </c>
      <c r="I152" s="50">
        <v>-17.7</v>
      </c>
      <c r="J152" s="50">
        <v>0</v>
      </c>
      <c r="K152" s="50">
        <f>L152+M152</f>
        <v>-306.10000000000002</v>
      </c>
      <c r="L152" s="50">
        <v>0</v>
      </c>
      <c r="M152" s="76">
        <v>-306.10000000000002</v>
      </c>
      <c r="N152" s="50">
        <v>0</v>
      </c>
    </row>
    <row r="153" spans="1:16" ht="27.75" customHeight="1" thickBot="1" x14ac:dyDescent="0.25">
      <c r="A153" s="7"/>
      <c r="B153" s="20" t="s">
        <v>45</v>
      </c>
      <c r="C153" s="11">
        <f t="shared" si="41"/>
        <v>4348603.0999999996</v>
      </c>
      <c r="D153" s="11">
        <f>D150+D151+D152</f>
        <v>3970927.0999999996</v>
      </c>
      <c r="E153" s="11">
        <f>E150+E151+E152</f>
        <v>377676.00000000006</v>
      </c>
      <c r="F153" s="11">
        <f>F150+F151+F152</f>
        <v>226223.79999999996</v>
      </c>
      <c r="G153" s="11">
        <f t="shared" si="42"/>
        <v>5384448.0299999993</v>
      </c>
      <c r="H153" s="11">
        <f t="shared" ref="H153:N153" si="43">H150+H151+H152</f>
        <v>4654090.0999999996</v>
      </c>
      <c r="I153" s="11">
        <f t="shared" si="43"/>
        <v>730357.93</v>
      </c>
      <c r="J153" s="11">
        <f t="shared" si="43"/>
        <v>502193.80000000005</v>
      </c>
      <c r="K153" s="11">
        <f t="shared" si="43"/>
        <v>5129574.0000000009</v>
      </c>
      <c r="L153" s="11">
        <f t="shared" si="43"/>
        <v>4571474.8000000007</v>
      </c>
      <c r="M153" s="11">
        <f t="shared" si="43"/>
        <v>558099.20000000007</v>
      </c>
      <c r="N153" s="11">
        <f t="shared" si="43"/>
        <v>360338.10000000003</v>
      </c>
    </row>
    <row r="154" spans="1:16" ht="16.5" x14ac:dyDescent="0.2">
      <c r="A154" s="54"/>
      <c r="B154" s="43"/>
      <c r="C154" s="1"/>
      <c r="D154" s="1"/>
      <c r="E154" s="1"/>
      <c r="F154" s="1"/>
      <c r="G154" s="1"/>
      <c r="H154" s="36"/>
      <c r="I154" s="1"/>
      <c r="J154" s="36"/>
      <c r="K154" s="1"/>
      <c r="L154" s="36"/>
      <c r="M154" s="36"/>
    </row>
    <row r="155" spans="1:16" ht="16.5" x14ac:dyDescent="0.2">
      <c r="A155" s="54"/>
      <c r="B155" s="43"/>
      <c r="C155" s="1"/>
      <c r="D155" s="1"/>
      <c r="E155" s="1"/>
      <c r="F155" s="1"/>
      <c r="G155" s="1"/>
      <c r="H155" s="36"/>
      <c r="I155" s="1"/>
      <c r="J155" s="36"/>
      <c r="K155" s="1"/>
      <c r="L155" s="36"/>
      <c r="M155" s="36"/>
    </row>
    <row r="156" spans="1:16" ht="16.5" x14ac:dyDescent="0.25">
      <c r="A156" s="55"/>
      <c r="B156" s="8"/>
      <c r="C156" s="9"/>
      <c r="D156" s="2"/>
      <c r="E156" s="47"/>
      <c r="F156" s="47"/>
      <c r="G156" s="47"/>
      <c r="H156" s="45"/>
      <c r="I156" s="47"/>
      <c r="J156" s="45"/>
      <c r="K156" s="45"/>
      <c r="L156" s="45"/>
      <c r="M156" s="45"/>
      <c r="N156" s="45"/>
    </row>
    <row r="157" spans="1:16" ht="101.25" customHeight="1" x14ac:dyDescent="0.45">
      <c r="B157" s="132" t="s">
        <v>80</v>
      </c>
      <c r="C157" s="28"/>
      <c r="D157" s="139" t="s">
        <v>146</v>
      </c>
      <c r="E157" s="139"/>
      <c r="F157" s="139"/>
      <c r="G157" s="139"/>
      <c r="H157" s="46"/>
      <c r="I157" s="56"/>
      <c r="J157" s="46"/>
      <c r="K157" s="4"/>
      <c r="L157" s="37"/>
      <c r="M157" s="37"/>
    </row>
    <row r="158" spans="1:16" ht="27" x14ac:dyDescent="0.35">
      <c r="B158" s="26"/>
      <c r="C158" s="25"/>
      <c r="D158" s="25"/>
      <c r="E158" s="25"/>
      <c r="F158" s="2"/>
      <c r="G158" s="2"/>
      <c r="H158" s="38"/>
      <c r="I158" s="2"/>
      <c r="J158" s="38"/>
      <c r="K158" s="2"/>
      <c r="L158" s="38"/>
      <c r="M158" s="38"/>
    </row>
    <row r="159" spans="1:16" ht="16.5" x14ac:dyDescent="0.25">
      <c r="B159" s="43"/>
      <c r="D159" s="137"/>
      <c r="E159" s="138"/>
      <c r="F159" s="138"/>
      <c r="G159" s="138"/>
      <c r="H159" s="138"/>
      <c r="I159" s="138"/>
      <c r="J159" s="138"/>
      <c r="K159" s="2"/>
      <c r="L159" s="38"/>
      <c r="M159" s="38"/>
    </row>
    <row r="160" spans="1:16" ht="16.5" x14ac:dyDescent="0.25">
      <c r="B160" s="43"/>
      <c r="C160" s="2"/>
      <c r="D160" s="138"/>
      <c r="E160" s="138"/>
      <c r="F160" s="138"/>
      <c r="G160" s="138"/>
      <c r="H160" s="138"/>
      <c r="I160" s="138"/>
      <c r="J160" s="138"/>
      <c r="K160" s="2"/>
      <c r="L160" s="38"/>
      <c r="M160" s="38"/>
    </row>
    <row r="161" spans="2:11" x14ac:dyDescent="0.2">
      <c r="B161" s="43"/>
      <c r="C161" s="43"/>
      <c r="D161" s="137"/>
      <c r="E161" s="137"/>
      <c r="F161" s="137"/>
      <c r="G161" s="137"/>
      <c r="H161" s="137"/>
      <c r="I161" s="137"/>
      <c r="J161" s="137"/>
      <c r="K161" s="43"/>
    </row>
    <row r="162" spans="2:11" x14ac:dyDescent="0.2">
      <c r="B162" s="43"/>
      <c r="C162" s="43"/>
      <c r="D162" s="137"/>
      <c r="E162" s="137"/>
      <c r="F162" s="137"/>
      <c r="G162" s="137"/>
      <c r="H162" s="137"/>
      <c r="I162" s="137"/>
      <c r="J162" s="137"/>
      <c r="K162" s="43"/>
    </row>
    <row r="163" spans="2:11" x14ac:dyDescent="0.2">
      <c r="B163" s="43"/>
      <c r="C163" s="43"/>
      <c r="D163" s="137"/>
      <c r="E163" s="137"/>
      <c r="F163" s="137"/>
      <c r="G163" s="137"/>
      <c r="H163" s="137"/>
      <c r="I163" s="137"/>
      <c r="J163" s="137"/>
      <c r="K163" s="43"/>
    </row>
    <row r="164" spans="2:11" x14ac:dyDescent="0.2">
      <c r="B164" s="43"/>
      <c r="C164" s="43"/>
      <c r="D164" s="137"/>
      <c r="E164" s="137"/>
      <c r="F164" s="137"/>
      <c r="G164" s="137"/>
      <c r="H164" s="137"/>
      <c r="I164" s="137"/>
      <c r="J164" s="137"/>
      <c r="K164" s="43"/>
    </row>
    <row r="165" spans="2:11" x14ac:dyDescent="0.2">
      <c r="B165" s="43"/>
      <c r="C165" s="43"/>
      <c r="D165" s="137"/>
      <c r="E165" s="137"/>
      <c r="F165" s="137"/>
      <c r="G165" s="137"/>
      <c r="H165" s="137"/>
      <c r="I165" s="137"/>
      <c r="J165" s="137"/>
      <c r="K165" s="43"/>
    </row>
    <row r="166" spans="2:11" x14ac:dyDescent="0.2">
      <c r="B166" s="43"/>
      <c r="C166" s="43"/>
      <c r="D166" s="137"/>
      <c r="E166" s="137"/>
      <c r="F166" s="137"/>
      <c r="G166" s="137"/>
      <c r="H166" s="137"/>
      <c r="I166" s="137"/>
      <c r="J166" s="137"/>
      <c r="K166" s="43"/>
    </row>
    <row r="167" spans="2:11" x14ac:dyDescent="0.2">
      <c r="B167" s="43"/>
      <c r="C167" s="43"/>
      <c r="D167" s="137"/>
      <c r="E167" s="137"/>
      <c r="F167" s="137"/>
      <c r="G167" s="137"/>
      <c r="H167" s="137"/>
      <c r="I167" s="137"/>
      <c r="J167" s="137"/>
      <c r="K167" s="43"/>
    </row>
    <row r="168" spans="2:11" x14ac:dyDescent="0.2">
      <c r="B168" s="43"/>
      <c r="C168" s="43"/>
      <c r="D168" s="137"/>
      <c r="E168" s="137"/>
      <c r="F168" s="137"/>
      <c r="G168" s="137"/>
      <c r="H168" s="137"/>
      <c r="I168" s="137"/>
      <c r="J168" s="137"/>
      <c r="K168" s="43"/>
    </row>
    <row r="169" spans="2:11" x14ac:dyDescent="0.2">
      <c r="B169" s="43"/>
      <c r="C169" s="43"/>
      <c r="D169" s="137"/>
      <c r="E169" s="137"/>
      <c r="F169" s="137"/>
      <c r="G169" s="137"/>
      <c r="H169" s="137"/>
      <c r="I169" s="137"/>
      <c r="J169" s="137"/>
      <c r="K169" s="43"/>
    </row>
    <row r="170" spans="2:11" x14ac:dyDescent="0.2">
      <c r="B170" s="43"/>
      <c r="C170" s="43"/>
      <c r="D170" s="137"/>
      <c r="E170" s="137"/>
      <c r="F170" s="137"/>
      <c r="G170" s="137"/>
      <c r="H170" s="137"/>
      <c r="I170" s="137"/>
      <c r="J170" s="137"/>
      <c r="K170" s="43"/>
    </row>
    <row r="171" spans="2:11" x14ac:dyDescent="0.2">
      <c r="B171" s="43"/>
      <c r="C171" s="43"/>
      <c r="D171" s="137"/>
      <c r="E171" s="137"/>
      <c r="F171" s="137"/>
      <c r="G171" s="137"/>
      <c r="H171" s="137"/>
      <c r="I171" s="137"/>
      <c r="J171" s="137"/>
      <c r="K171" s="43"/>
    </row>
    <row r="172" spans="2:11" x14ac:dyDescent="0.2">
      <c r="B172" s="43"/>
      <c r="C172" s="43"/>
      <c r="D172" s="137"/>
      <c r="E172" s="137"/>
      <c r="F172" s="137"/>
      <c r="G172" s="137"/>
      <c r="H172" s="137"/>
      <c r="I172" s="137"/>
      <c r="J172" s="137"/>
      <c r="K172" s="43"/>
    </row>
    <row r="173" spans="2:11" x14ac:dyDescent="0.2">
      <c r="B173" s="43"/>
      <c r="C173" s="43"/>
      <c r="D173" s="137"/>
      <c r="E173" s="137"/>
      <c r="F173" s="137"/>
      <c r="G173" s="137"/>
      <c r="H173" s="137"/>
      <c r="I173" s="137"/>
      <c r="J173" s="137"/>
      <c r="K173" s="43"/>
    </row>
    <row r="174" spans="2:11" x14ac:dyDescent="0.2">
      <c r="B174" s="43"/>
      <c r="C174" s="43"/>
      <c r="D174" s="137"/>
      <c r="E174" s="137"/>
      <c r="F174" s="137"/>
      <c r="G174" s="137"/>
      <c r="H174" s="137"/>
      <c r="I174" s="137"/>
      <c r="J174" s="137"/>
      <c r="K174" s="43"/>
    </row>
    <row r="175" spans="2:11" x14ac:dyDescent="0.2">
      <c r="B175" s="43"/>
      <c r="C175" s="43"/>
      <c r="D175" s="137"/>
      <c r="E175" s="137"/>
      <c r="F175" s="137"/>
      <c r="G175" s="137"/>
      <c r="H175" s="137"/>
      <c r="I175" s="137"/>
      <c r="J175" s="137"/>
      <c r="K175" s="43"/>
    </row>
    <row r="176" spans="2:11" x14ac:dyDescent="0.2">
      <c r="B176" s="43"/>
      <c r="C176" s="43"/>
      <c r="D176" s="137"/>
      <c r="E176" s="137"/>
      <c r="F176" s="137"/>
      <c r="G176" s="137"/>
      <c r="H176" s="137"/>
      <c r="I176" s="137"/>
      <c r="J176" s="137"/>
      <c r="K176" s="43"/>
    </row>
    <row r="177" spans="2:11" x14ac:dyDescent="0.2">
      <c r="B177" s="43"/>
      <c r="C177" s="43"/>
      <c r="D177" s="137"/>
      <c r="E177" s="137"/>
      <c r="F177" s="137"/>
      <c r="G177" s="137"/>
      <c r="H177" s="137"/>
      <c r="I177" s="137"/>
      <c r="J177" s="137"/>
      <c r="K177" s="43"/>
    </row>
    <row r="178" spans="2:11" x14ac:dyDescent="0.2">
      <c r="B178" s="43"/>
      <c r="C178" s="43"/>
      <c r="D178" s="137"/>
      <c r="E178" s="137"/>
      <c r="F178" s="137"/>
      <c r="G178" s="137"/>
      <c r="H178" s="137"/>
      <c r="I178" s="137"/>
      <c r="J178" s="137"/>
      <c r="K178" s="43"/>
    </row>
    <row r="179" spans="2:11" x14ac:dyDescent="0.2">
      <c r="B179" s="43"/>
      <c r="C179" s="43"/>
      <c r="D179" s="137"/>
      <c r="E179" s="137"/>
      <c r="F179" s="137"/>
      <c r="G179" s="137"/>
      <c r="H179" s="137"/>
      <c r="I179" s="137"/>
      <c r="J179" s="137"/>
      <c r="K179" s="43"/>
    </row>
    <row r="180" spans="2:11" x14ac:dyDescent="0.2">
      <c r="D180" s="137"/>
      <c r="E180" s="137"/>
      <c r="F180" s="137"/>
      <c r="G180" s="137"/>
      <c r="H180" s="137"/>
      <c r="I180" s="137"/>
      <c r="J180" s="137"/>
    </row>
    <row r="181" spans="2:11" x14ac:dyDescent="0.2">
      <c r="D181" s="137"/>
      <c r="E181" s="137"/>
      <c r="F181" s="137"/>
      <c r="G181" s="137"/>
      <c r="H181" s="137"/>
      <c r="I181" s="137"/>
      <c r="J181" s="137"/>
    </row>
    <row r="182" spans="2:11" x14ac:dyDescent="0.2">
      <c r="D182" s="137"/>
      <c r="E182" s="137"/>
      <c r="F182" s="137"/>
      <c r="G182" s="137"/>
      <c r="H182" s="137"/>
      <c r="I182" s="137"/>
      <c r="J182" s="137"/>
    </row>
    <row r="183" spans="2:11" x14ac:dyDescent="0.2">
      <c r="D183" s="137"/>
      <c r="E183" s="137"/>
      <c r="F183" s="137"/>
      <c r="G183" s="137"/>
      <c r="H183" s="137"/>
      <c r="I183" s="137"/>
      <c r="J183" s="137"/>
    </row>
    <row r="184" spans="2:11" x14ac:dyDescent="0.2">
      <c r="D184" s="137"/>
      <c r="E184" s="137"/>
      <c r="F184" s="137"/>
      <c r="G184" s="137"/>
      <c r="H184" s="137"/>
      <c r="I184" s="137"/>
      <c r="J184" s="137"/>
    </row>
    <row r="185" spans="2:11" x14ac:dyDescent="0.2">
      <c r="D185" s="137"/>
      <c r="E185" s="137"/>
      <c r="F185" s="137"/>
      <c r="G185" s="137"/>
      <c r="H185" s="137"/>
      <c r="I185" s="137"/>
      <c r="J185" s="137"/>
    </row>
    <row r="186" spans="2:11" x14ac:dyDescent="0.2">
      <c r="D186" s="137"/>
      <c r="E186" s="137"/>
      <c r="F186" s="137"/>
      <c r="G186" s="137"/>
      <c r="H186" s="137"/>
      <c r="I186" s="137"/>
      <c r="J186" s="137"/>
    </row>
    <row r="187" spans="2:11" x14ac:dyDescent="0.2">
      <c r="D187" s="137"/>
      <c r="E187" s="137"/>
      <c r="F187" s="137"/>
      <c r="G187" s="137"/>
      <c r="H187" s="137"/>
      <c r="I187" s="137"/>
      <c r="J187" s="137"/>
    </row>
    <row r="188" spans="2:11" x14ac:dyDescent="0.2">
      <c r="D188" s="137"/>
      <c r="E188" s="137"/>
      <c r="F188" s="137"/>
      <c r="G188" s="137"/>
      <c r="H188" s="137"/>
      <c r="I188" s="137"/>
      <c r="J188" s="137"/>
    </row>
    <row r="189" spans="2:11" x14ac:dyDescent="0.2">
      <c r="D189" s="137"/>
      <c r="E189" s="137"/>
      <c r="F189" s="137"/>
      <c r="G189" s="137"/>
      <c r="H189" s="137"/>
      <c r="I189" s="137"/>
      <c r="J189" s="137"/>
    </row>
    <row r="190" spans="2:11" x14ac:dyDescent="0.2">
      <c r="D190" s="137"/>
      <c r="E190" s="137"/>
      <c r="F190" s="137"/>
      <c r="G190" s="137"/>
      <c r="H190" s="137"/>
      <c r="I190" s="137"/>
      <c r="J190" s="137"/>
    </row>
    <row r="191" spans="2:11" x14ac:dyDescent="0.2">
      <c r="D191" s="137"/>
      <c r="E191" s="137"/>
      <c r="F191" s="137"/>
      <c r="G191" s="137"/>
      <c r="H191" s="137"/>
      <c r="I191" s="137"/>
      <c r="J191" s="137"/>
    </row>
    <row r="192" spans="2:11" x14ac:dyDescent="0.2">
      <c r="D192" s="137"/>
      <c r="E192" s="137"/>
      <c r="F192" s="137"/>
      <c r="G192" s="137"/>
      <c r="H192" s="137"/>
      <c r="I192" s="137"/>
      <c r="J192" s="137"/>
    </row>
    <row r="193" spans="4:10" x14ac:dyDescent="0.2">
      <c r="D193" s="137"/>
      <c r="E193" s="137"/>
      <c r="F193" s="137"/>
      <c r="G193" s="137"/>
      <c r="H193" s="137"/>
      <c r="I193" s="137"/>
      <c r="J193" s="137"/>
    </row>
    <row r="194" spans="4:10" x14ac:dyDescent="0.2">
      <c r="D194" s="137"/>
      <c r="E194" s="137"/>
      <c r="F194" s="137"/>
      <c r="G194" s="137"/>
      <c r="H194" s="137"/>
      <c r="I194" s="137"/>
      <c r="J194" s="137"/>
    </row>
    <row r="195" spans="4:10" x14ac:dyDescent="0.2">
      <c r="D195" s="137"/>
      <c r="E195" s="137"/>
      <c r="F195" s="137"/>
      <c r="G195" s="137"/>
      <c r="H195" s="137"/>
      <c r="I195" s="137"/>
      <c r="J195" s="137"/>
    </row>
    <row r="196" spans="4:10" x14ac:dyDescent="0.2">
      <c r="D196" s="137"/>
      <c r="E196" s="137"/>
      <c r="F196" s="137"/>
      <c r="G196" s="137"/>
      <c r="H196" s="137"/>
      <c r="I196" s="137"/>
      <c r="J196" s="137"/>
    </row>
    <row r="197" spans="4:10" x14ac:dyDescent="0.2">
      <c r="D197" s="137"/>
      <c r="E197" s="137"/>
      <c r="F197" s="137"/>
      <c r="G197" s="137"/>
      <c r="H197" s="137"/>
      <c r="I197" s="137"/>
      <c r="J197" s="137"/>
    </row>
    <row r="198" spans="4:10" x14ac:dyDescent="0.2">
      <c r="D198" s="137"/>
      <c r="E198" s="137"/>
      <c r="F198" s="137"/>
      <c r="G198" s="137"/>
      <c r="H198" s="137"/>
      <c r="I198" s="137"/>
      <c r="J198" s="137"/>
    </row>
    <row r="199" spans="4:10" x14ac:dyDescent="0.2">
      <c r="D199" s="137"/>
      <c r="E199" s="137"/>
      <c r="F199" s="137"/>
      <c r="G199" s="137"/>
      <c r="H199" s="137"/>
      <c r="I199" s="137"/>
      <c r="J199" s="137"/>
    </row>
    <row r="200" spans="4:10" x14ac:dyDescent="0.2">
      <c r="D200" s="137"/>
      <c r="E200" s="137"/>
      <c r="F200" s="137"/>
      <c r="G200" s="137"/>
      <c r="H200" s="137"/>
      <c r="I200" s="137"/>
      <c r="J200" s="137"/>
    </row>
    <row r="201" spans="4:10" x14ac:dyDescent="0.2">
      <c r="D201" s="137"/>
      <c r="E201" s="137"/>
      <c r="F201" s="137"/>
      <c r="G201" s="137"/>
      <c r="H201" s="137"/>
      <c r="I201" s="137"/>
      <c r="J201" s="137"/>
    </row>
    <row r="202" spans="4:10" x14ac:dyDescent="0.2">
      <c r="D202" s="137"/>
      <c r="E202" s="137"/>
      <c r="F202" s="137"/>
      <c r="G202" s="137"/>
      <c r="H202" s="137"/>
      <c r="I202" s="137"/>
      <c r="J202" s="137"/>
    </row>
    <row r="203" spans="4:10" x14ac:dyDescent="0.2">
      <c r="D203" s="137"/>
      <c r="E203" s="137"/>
      <c r="F203" s="137"/>
      <c r="G203" s="137"/>
      <c r="H203" s="137"/>
      <c r="I203" s="137"/>
      <c r="J203" s="137"/>
    </row>
    <row r="204" spans="4:10" x14ac:dyDescent="0.2">
      <c r="D204" s="134"/>
      <c r="E204" s="135"/>
      <c r="F204" s="135"/>
      <c r="G204" s="135"/>
      <c r="H204" s="136"/>
      <c r="I204" s="135"/>
      <c r="J204" s="136"/>
    </row>
    <row r="205" spans="4:10" x14ac:dyDescent="0.2">
      <c r="D205" s="134"/>
      <c r="E205" s="135"/>
      <c r="F205" s="135"/>
      <c r="G205" s="135"/>
      <c r="H205" s="136"/>
      <c r="I205" s="135"/>
      <c r="J205" s="136"/>
    </row>
    <row r="206" spans="4:10" x14ac:dyDescent="0.2">
      <c r="D206" s="134"/>
      <c r="E206" s="135"/>
      <c r="F206" s="135"/>
      <c r="G206" s="135"/>
      <c r="H206" s="136"/>
      <c r="I206" s="135"/>
      <c r="J206" s="136"/>
    </row>
    <row r="207" spans="4:10" x14ac:dyDescent="0.2">
      <c r="D207" s="134"/>
      <c r="E207" s="135"/>
      <c r="F207" s="135"/>
      <c r="G207" s="135"/>
      <c r="H207" s="136"/>
      <c r="I207" s="135"/>
      <c r="J207" s="136"/>
    </row>
    <row r="208" spans="4:10" x14ac:dyDescent="0.2">
      <c r="D208" s="134"/>
      <c r="E208" s="135"/>
      <c r="F208" s="135"/>
      <c r="G208" s="135"/>
      <c r="H208" s="136"/>
      <c r="I208" s="135"/>
      <c r="J208" s="136"/>
    </row>
    <row r="209" spans="4:10" x14ac:dyDescent="0.2">
      <c r="D209" s="134"/>
      <c r="E209" s="135"/>
      <c r="F209" s="135"/>
      <c r="G209" s="135"/>
      <c r="H209" s="136"/>
      <c r="I209" s="135"/>
      <c r="J209" s="136"/>
    </row>
    <row r="210" spans="4:10" x14ac:dyDescent="0.2">
      <c r="D210" s="134"/>
      <c r="E210" s="135"/>
      <c r="F210" s="135"/>
      <c r="G210" s="135"/>
      <c r="H210" s="136"/>
      <c r="I210" s="135"/>
      <c r="J210" s="136"/>
    </row>
    <row r="211" spans="4:10" x14ac:dyDescent="0.2">
      <c r="D211" s="134"/>
      <c r="E211" s="135"/>
      <c r="F211" s="135"/>
      <c r="G211" s="135"/>
      <c r="H211" s="136"/>
      <c r="I211" s="135"/>
      <c r="J211" s="136"/>
    </row>
    <row r="212" spans="4:10" x14ac:dyDescent="0.2">
      <c r="D212" s="134"/>
      <c r="E212" s="135"/>
      <c r="F212" s="135"/>
      <c r="G212" s="135"/>
      <c r="H212" s="136"/>
      <c r="I212" s="135"/>
      <c r="J212" s="136"/>
    </row>
    <row r="213" spans="4:10" x14ac:dyDescent="0.2">
      <c r="D213" s="134"/>
      <c r="E213" s="135"/>
      <c r="F213" s="135"/>
      <c r="G213" s="135"/>
      <c r="H213" s="136"/>
      <c r="I213" s="135"/>
      <c r="J213" s="136"/>
    </row>
    <row r="214" spans="4:10" x14ac:dyDescent="0.2">
      <c r="D214" s="134"/>
      <c r="E214" s="135"/>
      <c r="F214" s="135"/>
      <c r="G214" s="135"/>
      <c r="H214" s="136"/>
      <c r="I214" s="135"/>
      <c r="J214" s="136"/>
    </row>
    <row r="215" spans="4:10" x14ac:dyDescent="0.2">
      <c r="D215" s="134"/>
      <c r="E215" s="135"/>
      <c r="F215" s="135"/>
      <c r="G215" s="135"/>
      <c r="H215" s="136"/>
      <c r="I215" s="135"/>
      <c r="J215" s="136"/>
    </row>
    <row r="216" spans="4:10" x14ac:dyDescent="0.2">
      <c r="D216" s="134"/>
      <c r="E216" s="135"/>
      <c r="F216" s="135"/>
      <c r="G216" s="135"/>
      <c r="H216" s="136"/>
      <c r="I216" s="135"/>
      <c r="J216" s="136"/>
    </row>
    <row r="217" spans="4:10" x14ac:dyDescent="0.2">
      <c r="D217" s="134"/>
      <c r="E217" s="135"/>
      <c r="F217" s="135"/>
      <c r="G217" s="135"/>
      <c r="H217" s="136"/>
      <c r="I217" s="135"/>
      <c r="J217" s="136"/>
    </row>
    <row r="218" spans="4:10" x14ac:dyDescent="0.2">
      <c r="D218" s="134"/>
      <c r="E218" s="135"/>
      <c r="F218" s="135"/>
      <c r="G218" s="135"/>
      <c r="H218" s="136"/>
      <c r="I218" s="135"/>
      <c r="J218" s="136"/>
    </row>
    <row r="219" spans="4:10" x14ac:dyDescent="0.2">
      <c r="D219" s="134"/>
      <c r="E219" s="135"/>
      <c r="F219" s="135"/>
      <c r="G219" s="135"/>
      <c r="H219" s="136"/>
      <c r="I219" s="135"/>
      <c r="J219" s="136"/>
    </row>
    <row r="220" spans="4:10" x14ac:dyDescent="0.2">
      <c r="D220" s="134"/>
      <c r="E220" s="135"/>
      <c r="F220" s="135"/>
      <c r="G220" s="135"/>
      <c r="H220" s="136"/>
      <c r="I220" s="135"/>
      <c r="J220" s="136"/>
    </row>
    <row r="221" spans="4:10" x14ac:dyDescent="0.2">
      <c r="D221" s="134"/>
      <c r="E221" s="135"/>
      <c r="F221" s="135"/>
      <c r="G221" s="135"/>
      <c r="H221" s="136"/>
      <c r="I221" s="135"/>
      <c r="J221" s="136"/>
    </row>
    <row r="222" spans="4:10" x14ac:dyDescent="0.2">
      <c r="D222" s="134"/>
      <c r="E222" s="135"/>
      <c r="F222" s="135"/>
      <c r="G222" s="135"/>
      <c r="H222" s="136"/>
      <c r="I222" s="135"/>
      <c r="J222" s="136"/>
    </row>
    <row r="223" spans="4:10" x14ac:dyDescent="0.2">
      <c r="D223" s="134"/>
      <c r="E223" s="135"/>
      <c r="F223" s="135"/>
      <c r="G223" s="135"/>
      <c r="H223" s="136"/>
      <c r="I223" s="135"/>
      <c r="J223" s="136"/>
    </row>
    <row r="224" spans="4:10" x14ac:dyDescent="0.2">
      <c r="D224" s="134"/>
      <c r="E224" s="135"/>
      <c r="F224" s="135"/>
      <c r="G224" s="135"/>
      <c r="H224" s="136"/>
      <c r="I224" s="135"/>
      <c r="J224" s="136"/>
    </row>
    <row r="225" spans="4:10" x14ac:dyDescent="0.2">
      <c r="D225" s="134"/>
      <c r="E225" s="135"/>
      <c r="F225" s="135"/>
      <c r="G225" s="135"/>
      <c r="H225" s="136"/>
      <c r="I225" s="135"/>
      <c r="J225" s="136"/>
    </row>
    <row r="226" spans="4:10" x14ac:dyDescent="0.2">
      <c r="D226" s="134"/>
      <c r="E226" s="135"/>
      <c r="F226" s="135"/>
      <c r="G226" s="135"/>
      <c r="H226" s="136"/>
      <c r="I226" s="135"/>
      <c r="J226" s="136"/>
    </row>
    <row r="227" spans="4:10" x14ac:dyDescent="0.2">
      <c r="D227" s="134"/>
      <c r="E227" s="135"/>
      <c r="F227" s="135"/>
      <c r="G227" s="135"/>
      <c r="H227" s="136"/>
      <c r="I227" s="135"/>
      <c r="J227" s="136"/>
    </row>
    <row r="228" spans="4:10" x14ac:dyDescent="0.2">
      <c r="D228" s="134"/>
      <c r="E228" s="135"/>
      <c r="F228" s="135"/>
      <c r="G228" s="135"/>
      <c r="H228" s="136"/>
      <c r="I228" s="135"/>
      <c r="J228" s="136"/>
    </row>
    <row r="229" spans="4:10" x14ac:dyDescent="0.2">
      <c r="D229" s="134"/>
      <c r="E229" s="135"/>
      <c r="F229" s="135"/>
      <c r="G229" s="135"/>
      <c r="H229" s="136"/>
      <c r="I229" s="135"/>
      <c r="J229" s="136"/>
    </row>
    <row r="230" spans="4:10" x14ac:dyDescent="0.2">
      <c r="D230" s="134"/>
      <c r="E230" s="135"/>
      <c r="F230" s="135"/>
      <c r="G230" s="135"/>
      <c r="H230" s="136"/>
      <c r="I230" s="135"/>
      <c r="J230" s="136"/>
    </row>
    <row r="231" spans="4:10" x14ac:dyDescent="0.2">
      <c r="D231" s="134"/>
      <c r="E231" s="135"/>
      <c r="F231" s="135"/>
      <c r="G231" s="135"/>
      <c r="H231" s="136"/>
      <c r="I231" s="135"/>
      <c r="J231" s="136"/>
    </row>
    <row r="232" spans="4:10" x14ac:dyDescent="0.2">
      <c r="D232" s="134"/>
      <c r="E232" s="135"/>
      <c r="F232" s="135"/>
      <c r="G232" s="135"/>
      <c r="H232" s="136"/>
      <c r="I232" s="135"/>
      <c r="J232" s="136"/>
    </row>
    <row r="233" spans="4:10" x14ac:dyDescent="0.2">
      <c r="D233" s="134"/>
      <c r="E233" s="135"/>
      <c r="F233" s="135"/>
      <c r="G233" s="135"/>
      <c r="H233" s="136"/>
      <c r="I233" s="135"/>
      <c r="J233" s="136"/>
    </row>
    <row r="234" spans="4:10" x14ac:dyDescent="0.2">
      <c r="D234" s="134"/>
      <c r="E234" s="135"/>
      <c r="F234" s="135"/>
      <c r="G234" s="135"/>
      <c r="H234" s="136"/>
      <c r="I234" s="135"/>
      <c r="J234" s="136"/>
    </row>
    <row r="235" spans="4:10" x14ac:dyDescent="0.2">
      <c r="D235" s="134"/>
      <c r="E235" s="135"/>
      <c r="F235" s="135"/>
      <c r="G235" s="135"/>
      <c r="H235" s="136"/>
      <c r="I235" s="135"/>
      <c r="J235" s="136"/>
    </row>
    <row r="236" spans="4:10" x14ac:dyDescent="0.2">
      <c r="D236" s="134"/>
      <c r="E236" s="135"/>
      <c r="F236" s="135"/>
      <c r="G236" s="135"/>
      <c r="H236" s="136"/>
      <c r="I236" s="135"/>
      <c r="J236" s="136"/>
    </row>
    <row r="237" spans="4:10" x14ac:dyDescent="0.2">
      <c r="D237" s="134"/>
      <c r="E237" s="135"/>
      <c r="F237" s="135"/>
      <c r="G237" s="135"/>
      <c r="H237" s="136"/>
      <c r="I237" s="135"/>
      <c r="J237" s="136"/>
    </row>
    <row r="238" spans="4:10" x14ac:dyDescent="0.2">
      <c r="D238" s="134"/>
      <c r="E238" s="135"/>
      <c r="F238" s="135"/>
      <c r="G238" s="135"/>
      <c r="H238" s="136"/>
      <c r="I238" s="135"/>
      <c r="J238" s="136"/>
    </row>
    <row r="239" spans="4:10" x14ac:dyDescent="0.2">
      <c r="D239" s="134"/>
      <c r="E239" s="135"/>
      <c r="F239" s="135"/>
      <c r="G239" s="135"/>
      <c r="H239" s="136"/>
      <c r="I239" s="135"/>
      <c r="J239" s="136"/>
    </row>
    <row r="240" spans="4:10" x14ac:dyDescent="0.2">
      <c r="D240" s="134"/>
      <c r="E240" s="135"/>
      <c r="F240" s="135"/>
      <c r="G240" s="135"/>
      <c r="H240" s="136"/>
      <c r="I240" s="135"/>
      <c r="J240" s="136"/>
    </row>
    <row r="241" spans="4:10" x14ac:dyDescent="0.2">
      <c r="D241" s="134"/>
      <c r="E241" s="135"/>
      <c r="F241" s="135"/>
      <c r="G241" s="135"/>
      <c r="H241" s="136"/>
      <c r="I241" s="135"/>
      <c r="J241" s="136"/>
    </row>
    <row r="242" spans="4:10" x14ac:dyDescent="0.2">
      <c r="D242" s="134"/>
      <c r="E242" s="135"/>
      <c r="F242" s="135"/>
      <c r="G242" s="135"/>
      <c r="H242" s="136"/>
      <c r="I242" s="135"/>
      <c r="J242" s="136"/>
    </row>
    <row r="243" spans="4:10" x14ac:dyDescent="0.2">
      <c r="D243" s="134"/>
      <c r="E243" s="135"/>
      <c r="F243" s="135"/>
      <c r="G243" s="135"/>
      <c r="H243" s="136"/>
      <c r="I243" s="135"/>
      <c r="J243" s="136"/>
    </row>
    <row r="244" spans="4:10" x14ac:dyDescent="0.2">
      <c r="D244" s="134"/>
      <c r="E244" s="135"/>
      <c r="F244" s="135"/>
      <c r="G244" s="135"/>
      <c r="H244" s="136"/>
      <c r="I244" s="135"/>
      <c r="J244" s="136"/>
    </row>
    <row r="245" spans="4:10" x14ac:dyDescent="0.2">
      <c r="D245" s="134"/>
      <c r="E245" s="135"/>
      <c r="F245" s="135"/>
      <c r="G245" s="135"/>
      <c r="H245" s="136"/>
      <c r="I245" s="135"/>
      <c r="J245" s="136"/>
    </row>
    <row r="246" spans="4:10" x14ac:dyDescent="0.2">
      <c r="D246" s="134"/>
      <c r="E246" s="135"/>
      <c r="F246" s="135"/>
      <c r="G246" s="135"/>
      <c r="H246" s="136"/>
      <c r="I246" s="135"/>
      <c r="J246" s="136"/>
    </row>
    <row r="247" spans="4:10" x14ac:dyDescent="0.2">
      <c r="D247" s="134"/>
      <c r="E247" s="135"/>
      <c r="F247" s="135"/>
      <c r="G247" s="135"/>
      <c r="H247" s="136"/>
      <c r="I247" s="135"/>
      <c r="J247" s="136"/>
    </row>
    <row r="248" spans="4:10" x14ac:dyDescent="0.2">
      <c r="D248" s="134"/>
      <c r="E248" s="135"/>
      <c r="F248" s="135"/>
      <c r="G248" s="135"/>
      <c r="H248" s="136"/>
      <c r="I248" s="135"/>
      <c r="J248" s="136"/>
    </row>
    <row r="249" spans="4:10" x14ac:dyDescent="0.2">
      <c r="D249" s="134"/>
      <c r="E249" s="135"/>
      <c r="F249" s="135"/>
      <c r="G249" s="135"/>
      <c r="H249" s="136"/>
      <c r="I249" s="135"/>
      <c r="J249" s="136"/>
    </row>
    <row r="250" spans="4:10" x14ac:dyDescent="0.2">
      <c r="D250" s="134"/>
      <c r="E250" s="135"/>
      <c r="F250" s="135"/>
      <c r="G250" s="135"/>
      <c r="H250" s="136"/>
      <c r="I250" s="135"/>
      <c r="J250" s="136"/>
    </row>
    <row r="251" spans="4:10" x14ac:dyDescent="0.2">
      <c r="D251" s="134"/>
      <c r="E251" s="135"/>
      <c r="F251" s="135"/>
      <c r="G251" s="135"/>
      <c r="H251" s="136"/>
      <c r="I251" s="135"/>
      <c r="J251" s="136"/>
    </row>
    <row r="252" spans="4:10" x14ac:dyDescent="0.2">
      <c r="D252" s="134"/>
      <c r="E252" s="135"/>
      <c r="F252" s="135"/>
      <c r="G252" s="135"/>
      <c r="H252" s="136"/>
      <c r="I252" s="135"/>
      <c r="J252" s="136"/>
    </row>
    <row r="253" spans="4:10" x14ac:dyDescent="0.2">
      <c r="D253" s="134"/>
      <c r="E253" s="135"/>
      <c r="F253" s="135"/>
      <c r="G253" s="135"/>
      <c r="H253" s="136"/>
      <c r="I253" s="135"/>
      <c r="J253" s="136"/>
    </row>
    <row r="254" spans="4:10" x14ac:dyDescent="0.2">
      <c r="D254" s="134"/>
      <c r="E254" s="135"/>
      <c r="F254" s="135"/>
      <c r="G254" s="135"/>
      <c r="H254" s="136"/>
      <c r="I254" s="135"/>
      <c r="J254" s="136"/>
    </row>
    <row r="255" spans="4:10" x14ac:dyDescent="0.2">
      <c r="D255" s="134"/>
      <c r="E255" s="135"/>
      <c r="F255" s="135"/>
      <c r="G255" s="135"/>
      <c r="H255" s="136"/>
      <c r="I255" s="135"/>
      <c r="J255" s="136"/>
    </row>
    <row r="256" spans="4:10" x14ac:dyDescent="0.2">
      <c r="D256" s="134"/>
      <c r="E256" s="135"/>
      <c r="F256" s="135"/>
      <c r="G256" s="135"/>
      <c r="H256" s="136"/>
      <c r="I256" s="135"/>
      <c r="J256" s="136"/>
    </row>
    <row r="257" spans="4:10" x14ac:dyDescent="0.2">
      <c r="D257" s="134"/>
      <c r="E257" s="135"/>
      <c r="F257" s="135"/>
      <c r="G257" s="135"/>
      <c r="H257" s="136"/>
      <c r="I257" s="135"/>
      <c r="J257" s="136"/>
    </row>
    <row r="258" spans="4:10" x14ac:dyDescent="0.2">
      <c r="D258" s="134"/>
      <c r="E258" s="135"/>
      <c r="F258" s="135"/>
      <c r="G258" s="135"/>
      <c r="H258" s="136"/>
      <c r="I258" s="135"/>
      <c r="J258" s="136"/>
    </row>
    <row r="259" spans="4:10" x14ac:dyDescent="0.2">
      <c r="D259" s="134"/>
      <c r="E259" s="135"/>
      <c r="F259" s="135"/>
      <c r="G259" s="135"/>
      <c r="H259" s="136"/>
      <c r="I259" s="135"/>
      <c r="J259" s="136"/>
    </row>
    <row r="260" spans="4:10" x14ac:dyDescent="0.2">
      <c r="D260" s="134"/>
      <c r="E260" s="135"/>
      <c r="F260" s="135"/>
      <c r="G260" s="135"/>
      <c r="H260" s="136"/>
      <c r="I260" s="135"/>
      <c r="J260" s="136"/>
    </row>
    <row r="261" spans="4:10" x14ac:dyDescent="0.2">
      <c r="D261" s="134"/>
      <c r="E261" s="135"/>
      <c r="F261" s="135"/>
      <c r="G261" s="135"/>
      <c r="H261" s="136"/>
      <c r="I261" s="135"/>
      <c r="J261" s="136"/>
    </row>
    <row r="262" spans="4:10" x14ac:dyDescent="0.2">
      <c r="D262" s="134"/>
      <c r="E262" s="135"/>
      <c r="F262" s="135"/>
      <c r="G262" s="135"/>
      <c r="H262" s="136"/>
      <c r="I262" s="135"/>
      <c r="J262" s="136"/>
    </row>
    <row r="263" spans="4:10" x14ac:dyDescent="0.2">
      <c r="D263" s="134"/>
      <c r="E263" s="135"/>
      <c r="F263" s="135"/>
      <c r="G263" s="135"/>
      <c r="H263" s="136"/>
      <c r="I263" s="135"/>
      <c r="J263" s="136"/>
    </row>
    <row r="264" spans="4:10" x14ac:dyDescent="0.2">
      <c r="D264" s="134"/>
      <c r="E264" s="135"/>
      <c r="F264" s="135"/>
      <c r="G264" s="135"/>
      <c r="H264" s="136"/>
      <c r="I264" s="135"/>
      <c r="J264" s="136"/>
    </row>
    <row r="265" spans="4:10" x14ac:dyDescent="0.2">
      <c r="D265" s="134"/>
      <c r="E265" s="135"/>
      <c r="F265" s="135"/>
      <c r="G265" s="135"/>
      <c r="H265" s="136"/>
      <c r="I265" s="135"/>
      <c r="J265" s="136"/>
    </row>
    <row r="266" spans="4:10" x14ac:dyDescent="0.2">
      <c r="D266" s="134"/>
      <c r="E266" s="135"/>
      <c r="F266" s="135"/>
      <c r="G266" s="135"/>
      <c r="H266" s="136"/>
      <c r="I266" s="135"/>
      <c r="J266" s="136"/>
    </row>
    <row r="267" spans="4:10" x14ac:dyDescent="0.2">
      <c r="D267" s="134"/>
      <c r="E267" s="135"/>
      <c r="F267" s="135"/>
      <c r="G267" s="135"/>
      <c r="H267" s="136"/>
      <c r="I267" s="135"/>
      <c r="J267" s="136"/>
    </row>
    <row r="268" spans="4:10" x14ac:dyDescent="0.2">
      <c r="D268" s="134"/>
      <c r="E268" s="135"/>
      <c r="F268" s="135"/>
      <c r="G268" s="135"/>
      <c r="H268" s="136"/>
      <c r="I268" s="135"/>
      <c r="J268" s="136"/>
    </row>
    <row r="269" spans="4:10" x14ac:dyDescent="0.2">
      <c r="D269" s="134"/>
      <c r="E269" s="135"/>
      <c r="F269" s="135"/>
      <c r="G269" s="135"/>
      <c r="H269" s="136"/>
      <c r="I269" s="135"/>
      <c r="J269" s="136"/>
    </row>
    <row r="270" spans="4:10" x14ac:dyDescent="0.2">
      <c r="D270" s="134"/>
      <c r="E270" s="135"/>
      <c r="F270" s="135"/>
      <c r="G270" s="135"/>
      <c r="H270" s="136"/>
      <c r="I270" s="135"/>
      <c r="J270" s="136"/>
    </row>
    <row r="271" spans="4:10" x14ac:dyDescent="0.2">
      <c r="D271" s="134"/>
      <c r="E271" s="135"/>
      <c r="F271" s="135"/>
      <c r="G271" s="135"/>
      <c r="H271" s="136"/>
      <c r="I271" s="135"/>
      <c r="J271" s="136"/>
    </row>
    <row r="272" spans="4:10" x14ac:dyDescent="0.2">
      <c r="D272" s="134"/>
      <c r="E272" s="135"/>
      <c r="F272" s="135"/>
      <c r="G272" s="135"/>
      <c r="H272" s="136"/>
      <c r="I272" s="135"/>
      <c r="J272" s="136"/>
    </row>
    <row r="273" spans="4:10" x14ac:dyDescent="0.2">
      <c r="D273" s="134"/>
      <c r="E273" s="135"/>
      <c r="F273" s="135"/>
      <c r="G273" s="135"/>
      <c r="H273" s="136"/>
      <c r="I273" s="135"/>
      <c r="J273" s="136"/>
    </row>
    <row r="274" spans="4:10" x14ac:dyDescent="0.2">
      <c r="D274" s="134"/>
      <c r="E274" s="135"/>
      <c r="F274" s="135"/>
      <c r="G274" s="135"/>
      <c r="H274" s="136"/>
      <c r="I274" s="135"/>
      <c r="J274" s="136"/>
    </row>
    <row r="275" spans="4:10" x14ac:dyDescent="0.2">
      <c r="D275" s="134"/>
      <c r="E275" s="135"/>
      <c r="F275" s="135"/>
      <c r="G275" s="135"/>
      <c r="H275" s="136"/>
      <c r="I275" s="135"/>
      <c r="J275" s="136"/>
    </row>
    <row r="276" spans="4:10" x14ac:dyDescent="0.2">
      <c r="D276" s="134"/>
      <c r="E276" s="135"/>
      <c r="F276" s="135"/>
      <c r="G276" s="135"/>
      <c r="H276" s="136"/>
      <c r="I276" s="135"/>
      <c r="J276" s="136"/>
    </row>
    <row r="277" spans="4:10" x14ac:dyDescent="0.2">
      <c r="D277" s="134"/>
      <c r="E277" s="135"/>
      <c r="F277" s="135"/>
      <c r="G277" s="135"/>
      <c r="H277" s="136"/>
      <c r="I277" s="135"/>
      <c r="J277" s="136"/>
    </row>
    <row r="278" spans="4:10" x14ac:dyDescent="0.2">
      <c r="D278" s="134"/>
      <c r="E278" s="135"/>
      <c r="F278" s="135"/>
      <c r="G278" s="135"/>
      <c r="H278" s="136"/>
      <c r="I278" s="135"/>
      <c r="J278" s="136"/>
    </row>
    <row r="279" spans="4:10" x14ac:dyDescent="0.2">
      <c r="D279" s="134"/>
      <c r="E279" s="135"/>
      <c r="F279" s="135"/>
      <c r="G279" s="135"/>
      <c r="H279" s="136"/>
      <c r="I279" s="135"/>
      <c r="J279" s="136"/>
    </row>
    <row r="280" spans="4:10" x14ac:dyDescent="0.2">
      <c r="D280" s="134"/>
      <c r="E280" s="135"/>
      <c r="F280" s="135"/>
      <c r="G280" s="135"/>
      <c r="H280" s="136"/>
      <c r="I280" s="135"/>
      <c r="J280" s="136"/>
    </row>
    <row r="281" spans="4:10" x14ac:dyDescent="0.2">
      <c r="D281" s="134"/>
      <c r="E281" s="135"/>
      <c r="F281" s="135"/>
      <c r="G281" s="135"/>
      <c r="H281" s="136"/>
      <c r="I281" s="135"/>
      <c r="J281" s="136"/>
    </row>
    <row r="282" spans="4:10" x14ac:dyDescent="0.2">
      <c r="D282" s="134"/>
      <c r="E282" s="135"/>
      <c r="F282" s="135"/>
      <c r="G282" s="135"/>
      <c r="H282" s="136"/>
      <c r="I282" s="135"/>
      <c r="J282" s="136"/>
    </row>
    <row r="283" spans="4:10" x14ac:dyDescent="0.2">
      <c r="D283" s="134"/>
      <c r="E283" s="135"/>
      <c r="F283" s="135"/>
      <c r="G283" s="135"/>
      <c r="H283" s="136"/>
      <c r="I283" s="135"/>
      <c r="J283" s="136"/>
    </row>
    <row r="284" spans="4:10" x14ac:dyDescent="0.2">
      <c r="D284" s="134"/>
      <c r="E284" s="135"/>
      <c r="F284" s="135"/>
      <c r="G284" s="135"/>
      <c r="H284" s="136"/>
      <c r="I284" s="135"/>
      <c r="J284" s="136"/>
    </row>
    <row r="285" spans="4:10" x14ac:dyDescent="0.2">
      <c r="D285" s="134"/>
      <c r="E285" s="135"/>
      <c r="F285" s="135"/>
      <c r="G285" s="135"/>
      <c r="H285" s="136"/>
      <c r="I285" s="135"/>
      <c r="J285" s="136"/>
    </row>
    <row r="286" spans="4:10" x14ac:dyDescent="0.2">
      <c r="D286" s="134"/>
      <c r="E286" s="135"/>
      <c r="F286" s="135"/>
      <c r="G286" s="135"/>
      <c r="H286" s="136"/>
      <c r="I286" s="135"/>
      <c r="J286" s="136"/>
    </row>
    <row r="287" spans="4:10" x14ac:dyDescent="0.2">
      <c r="D287" s="134"/>
      <c r="E287" s="135"/>
      <c r="F287" s="135"/>
      <c r="G287" s="135"/>
      <c r="H287" s="136"/>
      <c r="I287" s="135"/>
      <c r="J287" s="136"/>
    </row>
    <row r="288" spans="4:10" x14ac:dyDescent="0.2">
      <c r="D288" s="134"/>
      <c r="E288" s="135"/>
      <c r="F288" s="135"/>
      <c r="G288" s="135"/>
      <c r="H288" s="136"/>
      <c r="I288" s="135"/>
      <c r="J288" s="136"/>
    </row>
    <row r="289" spans="4:10" x14ac:dyDescent="0.2">
      <c r="D289" s="134"/>
      <c r="E289" s="135"/>
      <c r="F289" s="135"/>
      <c r="G289" s="135"/>
      <c r="H289" s="136"/>
      <c r="I289" s="135"/>
      <c r="J289" s="136"/>
    </row>
    <row r="290" spans="4:10" x14ac:dyDescent="0.2">
      <c r="D290" s="134"/>
      <c r="E290" s="135"/>
      <c r="F290" s="135"/>
      <c r="G290" s="135"/>
      <c r="H290" s="136"/>
      <c r="I290" s="135"/>
      <c r="J290" s="136"/>
    </row>
    <row r="291" spans="4:10" x14ac:dyDescent="0.2">
      <c r="D291" s="134"/>
      <c r="E291" s="135"/>
      <c r="F291" s="135"/>
      <c r="G291" s="135"/>
      <c r="H291" s="136"/>
      <c r="I291" s="135"/>
      <c r="J291" s="136"/>
    </row>
    <row r="292" spans="4:10" x14ac:dyDescent="0.2">
      <c r="D292" s="134"/>
      <c r="E292" s="135"/>
      <c r="F292" s="135"/>
      <c r="G292" s="135"/>
      <c r="H292" s="136"/>
      <c r="I292" s="135"/>
      <c r="J292" s="136"/>
    </row>
    <row r="293" spans="4:10" x14ac:dyDescent="0.2">
      <c r="D293" s="134"/>
      <c r="E293" s="135"/>
      <c r="F293" s="135"/>
      <c r="G293" s="135"/>
      <c r="H293" s="136"/>
      <c r="I293" s="135"/>
      <c r="J293" s="136"/>
    </row>
    <row r="294" spans="4:10" x14ac:dyDescent="0.2">
      <c r="D294" s="134"/>
      <c r="E294" s="135"/>
      <c r="F294" s="135"/>
      <c r="G294" s="135"/>
      <c r="H294" s="136"/>
      <c r="I294" s="135"/>
      <c r="J294" s="136"/>
    </row>
    <row r="295" spans="4:10" x14ac:dyDescent="0.2">
      <c r="D295" s="134"/>
      <c r="E295" s="135"/>
      <c r="F295" s="135"/>
      <c r="G295" s="135"/>
      <c r="H295" s="136"/>
      <c r="I295" s="135"/>
      <c r="J295" s="136"/>
    </row>
    <row r="296" spans="4:10" x14ac:dyDescent="0.2">
      <c r="D296" s="134"/>
      <c r="E296" s="135"/>
      <c r="F296" s="135"/>
      <c r="G296" s="135"/>
      <c r="H296" s="136"/>
      <c r="I296" s="135"/>
      <c r="J296" s="136"/>
    </row>
    <row r="297" spans="4:10" x14ac:dyDescent="0.2">
      <c r="D297" s="134"/>
      <c r="E297" s="135"/>
      <c r="F297" s="135"/>
      <c r="G297" s="135"/>
      <c r="H297" s="136"/>
      <c r="I297" s="135"/>
      <c r="J297" s="136"/>
    </row>
    <row r="298" spans="4:10" x14ac:dyDescent="0.2">
      <c r="D298" s="134"/>
      <c r="E298" s="135"/>
      <c r="F298" s="135"/>
      <c r="G298" s="135"/>
      <c r="H298" s="136"/>
      <c r="I298" s="135"/>
      <c r="J298" s="136"/>
    </row>
    <row r="299" spans="4:10" x14ac:dyDescent="0.2">
      <c r="D299" s="134"/>
      <c r="E299" s="135"/>
      <c r="F299" s="135"/>
      <c r="G299" s="135"/>
      <c r="H299" s="136"/>
      <c r="I299" s="135"/>
      <c r="J299" s="136"/>
    </row>
    <row r="300" spans="4:10" x14ac:dyDescent="0.2">
      <c r="D300" s="134"/>
      <c r="E300" s="135"/>
      <c r="F300" s="135"/>
      <c r="G300" s="135"/>
      <c r="H300" s="136"/>
      <c r="I300" s="135"/>
      <c r="J300" s="136"/>
    </row>
    <row r="301" spans="4:10" x14ac:dyDescent="0.2">
      <c r="D301" s="134"/>
      <c r="E301" s="135"/>
      <c r="F301" s="135"/>
      <c r="G301" s="135"/>
      <c r="H301" s="136"/>
      <c r="I301" s="135"/>
      <c r="J301" s="136"/>
    </row>
    <row r="302" spans="4:10" x14ac:dyDescent="0.2">
      <c r="D302" s="134"/>
      <c r="E302" s="135"/>
      <c r="F302" s="135"/>
      <c r="G302" s="135"/>
      <c r="H302" s="136"/>
      <c r="I302" s="135"/>
      <c r="J302" s="136"/>
    </row>
    <row r="303" spans="4:10" x14ac:dyDescent="0.2">
      <c r="D303" s="134"/>
      <c r="E303" s="135"/>
      <c r="F303" s="135"/>
      <c r="G303" s="135"/>
      <c r="H303" s="136"/>
      <c r="I303" s="135"/>
      <c r="J303" s="136"/>
    </row>
    <row r="304" spans="4:10" x14ac:dyDescent="0.2">
      <c r="D304" s="134"/>
      <c r="E304" s="135"/>
      <c r="F304" s="135"/>
      <c r="G304" s="135"/>
      <c r="H304" s="136"/>
      <c r="I304" s="135"/>
      <c r="J304" s="136"/>
    </row>
    <row r="305" spans="4:10" x14ac:dyDescent="0.2">
      <c r="D305" s="134"/>
      <c r="E305" s="135"/>
      <c r="F305" s="135"/>
      <c r="G305" s="135"/>
      <c r="H305" s="136"/>
      <c r="I305" s="135"/>
      <c r="J305" s="136"/>
    </row>
    <row r="306" spans="4:10" x14ac:dyDescent="0.2">
      <c r="D306" s="134"/>
      <c r="E306" s="135"/>
      <c r="F306" s="135"/>
      <c r="G306" s="135"/>
      <c r="H306" s="136"/>
      <c r="I306" s="135"/>
      <c r="J306" s="136"/>
    </row>
    <row r="307" spans="4:10" x14ac:dyDescent="0.2">
      <c r="D307" s="134"/>
      <c r="E307" s="135"/>
      <c r="F307" s="135"/>
      <c r="G307" s="135"/>
      <c r="H307" s="136"/>
      <c r="I307" s="135"/>
      <c r="J307" s="136"/>
    </row>
    <row r="308" spans="4:10" x14ac:dyDescent="0.2">
      <c r="D308" s="134"/>
      <c r="E308" s="135"/>
      <c r="F308" s="135"/>
      <c r="G308" s="135"/>
      <c r="H308" s="136"/>
      <c r="I308" s="135"/>
      <c r="J308" s="136"/>
    </row>
    <row r="309" spans="4:10" x14ac:dyDescent="0.2">
      <c r="D309" s="134"/>
      <c r="E309" s="135"/>
      <c r="F309" s="135"/>
      <c r="G309" s="135"/>
      <c r="H309" s="136"/>
      <c r="I309" s="135"/>
      <c r="J309" s="136"/>
    </row>
    <row r="310" spans="4:10" x14ac:dyDescent="0.2">
      <c r="D310" s="134"/>
      <c r="E310" s="135"/>
      <c r="F310" s="135"/>
      <c r="G310" s="135"/>
      <c r="H310" s="136"/>
      <c r="I310" s="135"/>
      <c r="J310" s="136"/>
    </row>
    <row r="311" spans="4:10" x14ac:dyDescent="0.2">
      <c r="D311" s="134"/>
      <c r="E311" s="135"/>
      <c r="F311" s="135"/>
      <c r="G311" s="135"/>
      <c r="H311" s="136"/>
      <c r="I311" s="135"/>
      <c r="J311" s="136"/>
    </row>
    <row r="312" spans="4:10" x14ac:dyDescent="0.2">
      <c r="D312" s="134"/>
      <c r="E312" s="135"/>
      <c r="F312" s="135"/>
      <c r="G312" s="135"/>
      <c r="H312" s="136"/>
      <c r="I312" s="135"/>
      <c r="J312" s="136"/>
    </row>
    <row r="313" spans="4:10" x14ac:dyDescent="0.2">
      <c r="D313" s="134"/>
      <c r="E313" s="135"/>
      <c r="F313" s="135"/>
      <c r="G313" s="135"/>
      <c r="H313" s="136"/>
      <c r="I313" s="135"/>
      <c r="J313" s="136"/>
    </row>
    <row r="314" spans="4:10" x14ac:dyDescent="0.2">
      <c r="D314" s="134"/>
      <c r="E314" s="135"/>
      <c r="F314" s="135"/>
      <c r="G314" s="135"/>
      <c r="H314" s="136"/>
      <c r="I314" s="135"/>
      <c r="J314" s="136"/>
    </row>
    <row r="315" spans="4:10" x14ac:dyDescent="0.2">
      <c r="D315" s="134"/>
      <c r="E315" s="135"/>
      <c r="F315" s="135"/>
      <c r="G315" s="135"/>
      <c r="H315" s="136"/>
      <c r="I315" s="135"/>
      <c r="J315" s="136"/>
    </row>
    <row r="316" spans="4:10" x14ac:dyDescent="0.2">
      <c r="D316" s="134"/>
      <c r="E316" s="135"/>
      <c r="F316" s="135"/>
      <c r="G316" s="135"/>
      <c r="H316" s="136"/>
      <c r="I316" s="135"/>
      <c r="J316" s="136"/>
    </row>
    <row r="317" spans="4:10" x14ac:dyDescent="0.2">
      <c r="D317" s="134"/>
      <c r="E317" s="135"/>
      <c r="F317" s="135"/>
      <c r="G317" s="135"/>
      <c r="H317" s="136"/>
      <c r="I317" s="135"/>
      <c r="J317" s="136"/>
    </row>
    <row r="318" spans="4:10" x14ac:dyDescent="0.2">
      <c r="D318" s="134"/>
      <c r="E318" s="135"/>
      <c r="F318" s="135"/>
      <c r="G318" s="135"/>
      <c r="H318" s="136"/>
      <c r="I318" s="135"/>
      <c r="J318" s="136"/>
    </row>
    <row r="319" spans="4:10" x14ac:dyDescent="0.2">
      <c r="D319" s="134"/>
      <c r="E319" s="135"/>
      <c r="F319" s="135"/>
      <c r="G319" s="135"/>
      <c r="H319" s="136"/>
      <c r="I319" s="135"/>
      <c r="J319" s="136"/>
    </row>
    <row r="320" spans="4:10" x14ac:dyDescent="0.2">
      <c r="D320" s="134"/>
      <c r="E320" s="135"/>
      <c r="F320" s="135"/>
      <c r="G320" s="135"/>
      <c r="H320" s="136"/>
      <c r="I320" s="135"/>
      <c r="J320" s="136"/>
    </row>
    <row r="321" spans="4:10" x14ac:dyDescent="0.2">
      <c r="D321" s="134"/>
      <c r="E321" s="135"/>
      <c r="F321" s="135"/>
      <c r="G321" s="135"/>
      <c r="H321" s="136"/>
      <c r="I321" s="135"/>
      <c r="J321" s="136"/>
    </row>
    <row r="322" spans="4:10" x14ac:dyDescent="0.2">
      <c r="D322" s="134"/>
      <c r="E322" s="135"/>
      <c r="F322" s="135"/>
      <c r="G322" s="135"/>
      <c r="H322" s="136"/>
      <c r="I322" s="135"/>
      <c r="J322" s="136"/>
    </row>
    <row r="323" spans="4:10" x14ac:dyDescent="0.2">
      <c r="D323" s="134"/>
      <c r="E323" s="135"/>
      <c r="F323" s="135"/>
      <c r="G323" s="135"/>
      <c r="H323" s="136"/>
      <c r="I323" s="135"/>
      <c r="J323" s="136"/>
    </row>
    <row r="324" spans="4:10" x14ac:dyDescent="0.2">
      <c r="D324" s="134"/>
      <c r="E324" s="135"/>
      <c r="F324" s="135"/>
      <c r="G324" s="135"/>
      <c r="H324" s="136"/>
      <c r="I324" s="135"/>
      <c r="J324" s="136"/>
    </row>
    <row r="325" spans="4:10" x14ac:dyDescent="0.2">
      <c r="D325" s="134"/>
      <c r="E325" s="135"/>
      <c r="F325" s="135"/>
      <c r="G325" s="135"/>
      <c r="H325" s="136"/>
      <c r="I325" s="135"/>
      <c r="J325" s="136"/>
    </row>
    <row r="326" spans="4:10" x14ac:dyDescent="0.2">
      <c r="D326" s="134"/>
      <c r="E326" s="135"/>
      <c r="F326" s="135"/>
      <c r="G326" s="135"/>
      <c r="H326" s="136"/>
      <c r="I326" s="135"/>
      <c r="J326" s="136"/>
    </row>
    <row r="327" spans="4:10" x14ac:dyDescent="0.2">
      <c r="D327" s="134"/>
      <c r="E327" s="135"/>
      <c r="F327" s="135"/>
      <c r="G327" s="135"/>
      <c r="H327" s="136"/>
      <c r="I327" s="135"/>
      <c r="J327" s="136"/>
    </row>
    <row r="328" spans="4:10" x14ac:dyDescent="0.2">
      <c r="D328" s="134"/>
      <c r="E328" s="135"/>
      <c r="F328" s="135"/>
      <c r="G328" s="135"/>
      <c r="H328" s="136"/>
      <c r="I328" s="135"/>
      <c r="J328" s="136"/>
    </row>
    <row r="329" spans="4:10" x14ac:dyDescent="0.2">
      <c r="D329" s="134"/>
      <c r="E329" s="135"/>
      <c r="F329" s="135"/>
      <c r="G329" s="135"/>
      <c r="H329" s="136"/>
      <c r="I329" s="135"/>
      <c r="J329" s="136"/>
    </row>
    <row r="330" spans="4:10" x14ac:dyDescent="0.2">
      <c r="D330" s="134"/>
      <c r="E330" s="135"/>
      <c r="F330" s="135"/>
      <c r="G330" s="135"/>
      <c r="H330" s="136"/>
      <c r="I330" s="135"/>
      <c r="J330" s="136"/>
    </row>
    <row r="331" spans="4:10" x14ac:dyDescent="0.2">
      <c r="D331" s="134"/>
      <c r="E331" s="135"/>
      <c r="F331" s="135"/>
      <c r="G331" s="135"/>
      <c r="H331" s="136"/>
      <c r="I331" s="135"/>
      <c r="J331" s="136"/>
    </row>
    <row r="332" spans="4:10" x14ac:dyDescent="0.2">
      <c r="D332" s="134"/>
      <c r="E332" s="135"/>
      <c r="F332" s="135"/>
      <c r="G332" s="135"/>
      <c r="H332" s="136"/>
      <c r="I332" s="135"/>
      <c r="J332" s="136"/>
    </row>
    <row r="333" spans="4:10" x14ac:dyDescent="0.2">
      <c r="D333" s="134"/>
      <c r="E333" s="135"/>
      <c r="F333" s="135"/>
      <c r="G333" s="135"/>
      <c r="H333" s="136"/>
      <c r="I333" s="135"/>
      <c r="J333" s="136"/>
    </row>
    <row r="334" spans="4:10" x14ac:dyDescent="0.2">
      <c r="D334" s="134"/>
      <c r="E334" s="135"/>
      <c r="F334" s="135"/>
      <c r="G334" s="135"/>
      <c r="H334" s="136"/>
      <c r="I334" s="135"/>
      <c r="J334" s="136"/>
    </row>
    <row r="335" spans="4:10" x14ac:dyDescent="0.2">
      <c r="D335" s="134"/>
      <c r="E335" s="135"/>
      <c r="F335" s="135"/>
      <c r="G335" s="135"/>
      <c r="H335" s="136"/>
      <c r="I335" s="135"/>
      <c r="J335" s="136"/>
    </row>
    <row r="336" spans="4:10" x14ac:dyDescent="0.2">
      <c r="D336" s="134"/>
      <c r="E336" s="135"/>
      <c r="F336" s="135"/>
      <c r="G336" s="135"/>
      <c r="H336" s="136"/>
      <c r="I336" s="135"/>
      <c r="J336" s="136"/>
    </row>
    <row r="337" spans="4:10" x14ac:dyDescent="0.2">
      <c r="D337" s="134"/>
      <c r="E337" s="135"/>
      <c r="F337" s="135"/>
      <c r="G337" s="135"/>
      <c r="H337" s="136"/>
      <c r="I337" s="135"/>
      <c r="J337" s="136"/>
    </row>
    <row r="338" spans="4:10" x14ac:dyDescent="0.2">
      <c r="D338" s="134"/>
      <c r="E338" s="135"/>
      <c r="F338" s="135"/>
      <c r="G338" s="135"/>
      <c r="H338" s="136"/>
      <c r="I338" s="135"/>
      <c r="J338" s="136"/>
    </row>
    <row r="339" spans="4:10" x14ac:dyDescent="0.2">
      <c r="D339" s="134"/>
      <c r="E339" s="135"/>
      <c r="F339" s="135"/>
      <c r="G339" s="135"/>
      <c r="H339" s="136"/>
      <c r="I339" s="135"/>
      <c r="J339" s="136"/>
    </row>
    <row r="340" spans="4:10" x14ac:dyDescent="0.2">
      <c r="D340" s="134"/>
      <c r="E340" s="135"/>
      <c r="F340" s="135"/>
      <c r="G340" s="135"/>
      <c r="H340" s="136"/>
      <c r="I340" s="135"/>
      <c r="J340" s="136"/>
    </row>
    <row r="341" spans="4:10" x14ac:dyDescent="0.2">
      <c r="D341" s="134"/>
      <c r="E341" s="135"/>
      <c r="F341" s="135"/>
      <c r="G341" s="135"/>
      <c r="H341" s="136"/>
      <c r="I341" s="135"/>
      <c r="J341" s="136"/>
    </row>
    <row r="342" spans="4:10" x14ac:dyDescent="0.2">
      <c r="D342" s="134"/>
      <c r="E342" s="135"/>
      <c r="F342" s="135"/>
      <c r="G342" s="135"/>
      <c r="H342" s="136"/>
      <c r="I342" s="135"/>
      <c r="J342" s="136"/>
    </row>
    <row r="343" spans="4:10" x14ac:dyDescent="0.2">
      <c r="D343" s="134"/>
      <c r="E343" s="135"/>
      <c r="F343" s="135"/>
      <c r="G343" s="135"/>
      <c r="H343" s="136"/>
      <c r="I343" s="135"/>
      <c r="J343" s="136"/>
    </row>
    <row r="344" spans="4:10" x14ac:dyDescent="0.2">
      <c r="D344" s="134"/>
      <c r="E344" s="135"/>
      <c r="F344" s="135"/>
      <c r="G344" s="135"/>
      <c r="H344" s="136"/>
      <c r="I344" s="135"/>
      <c r="J344" s="136"/>
    </row>
    <row r="345" spans="4:10" x14ac:dyDescent="0.2">
      <c r="D345" s="134"/>
      <c r="E345" s="135"/>
      <c r="F345" s="135"/>
      <c r="G345" s="135"/>
      <c r="H345" s="136"/>
      <c r="I345" s="135"/>
      <c r="J345" s="136"/>
    </row>
    <row r="346" spans="4:10" x14ac:dyDescent="0.2">
      <c r="D346" s="134"/>
      <c r="E346" s="135"/>
      <c r="F346" s="135"/>
      <c r="G346" s="135"/>
      <c r="H346" s="136"/>
      <c r="I346" s="135"/>
      <c r="J346" s="136"/>
    </row>
    <row r="347" spans="4:10" x14ac:dyDescent="0.2">
      <c r="D347" s="134"/>
      <c r="E347" s="135"/>
      <c r="F347" s="135"/>
      <c r="G347" s="135"/>
      <c r="H347" s="136"/>
      <c r="I347" s="135"/>
      <c r="J347" s="136"/>
    </row>
    <row r="348" spans="4:10" x14ac:dyDescent="0.2">
      <c r="D348" s="134"/>
      <c r="E348" s="135"/>
      <c r="F348" s="135"/>
      <c r="G348" s="135"/>
      <c r="H348" s="136"/>
      <c r="I348" s="135"/>
      <c r="J348" s="136"/>
    </row>
    <row r="349" spans="4:10" x14ac:dyDescent="0.2">
      <c r="D349" s="134"/>
      <c r="E349" s="135"/>
      <c r="F349" s="135"/>
      <c r="G349" s="135"/>
      <c r="H349" s="136"/>
      <c r="I349" s="135"/>
      <c r="J349" s="136"/>
    </row>
    <row r="350" spans="4:10" x14ac:dyDescent="0.2">
      <c r="D350" s="134"/>
      <c r="E350" s="135"/>
      <c r="F350" s="135"/>
      <c r="G350" s="135"/>
      <c r="H350" s="136"/>
      <c r="I350" s="135"/>
      <c r="J350" s="136"/>
    </row>
    <row r="351" spans="4:10" x14ac:dyDescent="0.2">
      <c r="D351" s="134"/>
      <c r="E351" s="135"/>
      <c r="F351" s="135"/>
      <c r="G351" s="135"/>
      <c r="H351" s="136"/>
      <c r="I351" s="135"/>
      <c r="J351" s="136"/>
    </row>
    <row r="352" spans="4:10" x14ac:dyDescent="0.2">
      <c r="D352" s="134"/>
      <c r="E352" s="135"/>
      <c r="F352" s="135"/>
      <c r="G352" s="135"/>
      <c r="H352" s="136"/>
      <c r="I352" s="135"/>
      <c r="J352" s="136"/>
    </row>
    <row r="353" spans="4:10" x14ac:dyDescent="0.2">
      <c r="D353" s="134"/>
      <c r="E353" s="135"/>
      <c r="F353" s="135"/>
      <c r="G353" s="135"/>
      <c r="H353" s="136"/>
      <c r="I353" s="135"/>
      <c r="J353" s="136"/>
    </row>
    <row r="354" spans="4:10" x14ac:dyDescent="0.2">
      <c r="D354" s="134"/>
      <c r="E354" s="135"/>
      <c r="F354" s="135"/>
      <c r="G354" s="135"/>
      <c r="H354" s="136"/>
      <c r="I354" s="135"/>
      <c r="J354" s="136"/>
    </row>
    <row r="355" spans="4:10" x14ac:dyDescent="0.2">
      <c r="D355" s="134"/>
      <c r="E355" s="135"/>
      <c r="F355" s="135"/>
      <c r="G355" s="135"/>
      <c r="H355" s="136"/>
      <c r="I355" s="135"/>
      <c r="J355" s="136"/>
    </row>
    <row r="356" spans="4:10" x14ac:dyDescent="0.2">
      <c r="D356" s="134"/>
      <c r="E356" s="135"/>
      <c r="F356" s="135"/>
      <c r="G356" s="135"/>
      <c r="H356" s="136"/>
      <c r="I356" s="135"/>
      <c r="J356" s="136"/>
    </row>
    <row r="357" spans="4:10" x14ac:dyDescent="0.2">
      <c r="D357" s="134"/>
      <c r="E357" s="135"/>
      <c r="F357" s="135"/>
      <c r="G357" s="135"/>
      <c r="H357" s="136"/>
      <c r="I357" s="135"/>
      <c r="J357" s="136"/>
    </row>
    <row r="358" spans="4:10" x14ac:dyDescent="0.2">
      <c r="D358" s="134"/>
      <c r="E358" s="135"/>
      <c r="F358" s="135"/>
      <c r="G358" s="135"/>
      <c r="H358" s="136"/>
      <c r="I358" s="135"/>
      <c r="J358" s="136"/>
    </row>
    <row r="359" spans="4:10" x14ac:dyDescent="0.2">
      <c r="D359" s="134"/>
      <c r="E359" s="135"/>
      <c r="F359" s="135"/>
      <c r="G359" s="135"/>
      <c r="H359" s="136"/>
      <c r="I359" s="135"/>
      <c r="J359" s="136"/>
    </row>
    <row r="360" spans="4:10" x14ac:dyDescent="0.2">
      <c r="D360" s="134"/>
      <c r="E360" s="135"/>
      <c r="F360" s="135"/>
      <c r="G360" s="135"/>
      <c r="H360" s="136"/>
      <c r="I360" s="135"/>
      <c r="J360" s="136"/>
    </row>
    <row r="361" spans="4:10" x14ac:dyDescent="0.2">
      <c r="D361" s="134"/>
      <c r="E361" s="135"/>
      <c r="F361" s="135"/>
      <c r="G361" s="135"/>
      <c r="H361" s="136"/>
      <c r="I361" s="135"/>
      <c r="J361" s="136"/>
    </row>
    <row r="362" spans="4:10" x14ac:dyDescent="0.2">
      <c r="D362" s="134"/>
      <c r="E362" s="135"/>
      <c r="F362" s="135"/>
      <c r="G362" s="135"/>
      <c r="H362" s="136"/>
      <c r="I362" s="135"/>
      <c r="J362" s="136"/>
    </row>
    <row r="363" spans="4:10" x14ac:dyDescent="0.2">
      <c r="D363" s="134"/>
      <c r="E363" s="135"/>
      <c r="F363" s="135"/>
      <c r="G363" s="135"/>
      <c r="H363" s="136"/>
      <c r="I363" s="135"/>
      <c r="J363" s="136"/>
    </row>
    <row r="364" spans="4:10" x14ac:dyDescent="0.2">
      <c r="D364" s="134"/>
      <c r="E364" s="135"/>
      <c r="F364" s="135"/>
      <c r="G364" s="135"/>
      <c r="H364" s="136"/>
      <c r="I364" s="135"/>
      <c r="J364" s="136"/>
    </row>
    <row r="365" spans="4:10" x14ac:dyDescent="0.2">
      <c r="D365" s="134"/>
      <c r="E365" s="135"/>
      <c r="F365" s="135"/>
      <c r="G365" s="135"/>
      <c r="H365" s="136"/>
      <c r="I365" s="135"/>
      <c r="J365" s="136"/>
    </row>
    <row r="366" spans="4:10" x14ac:dyDescent="0.2">
      <c r="D366" s="134"/>
      <c r="E366" s="135"/>
      <c r="F366" s="135"/>
      <c r="G366" s="135"/>
      <c r="H366" s="136"/>
      <c r="I366" s="135"/>
      <c r="J366" s="136"/>
    </row>
    <row r="367" spans="4:10" x14ac:dyDescent="0.2">
      <c r="D367" s="134"/>
      <c r="E367" s="135"/>
      <c r="F367" s="135"/>
      <c r="G367" s="135"/>
      <c r="H367" s="136"/>
      <c r="I367" s="135"/>
      <c r="J367" s="136"/>
    </row>
    <row r="368" spans="4:10" x14ac:dyDescent="0.2">
      <c r="D368" s="134"/>
      <c r="E368" s="135"/>
      <c r="F368" s="135"/>
      <c r="G368" s="135"/>
      <c r="H368" s="136"/>
      <c r="I368" s="135"/>
      <c r="J368" s="136"/>
    </row>
    <row r="369" spans="4:10" x14ac:dyDescent="0.2">
      <c r="D369" s="134"/>
      <c r="E369" s="135"/>
      <c r="F369" s="135"/>
      <c r="G369" s="135"/>
      <c r="H369" s="136"/>
      <c r="I369" s="135"/>
      <c r="J369" s="136"/>
    </row>
    <row r="370" spans="4:10" x14ac:dyDescent="0.2">
      <c r="D370" s="134"/>
      <c r="E370" s="135"/>
      <c r="F370" s="135"/>
      <c r="G370" s="135"/>
      <c r="H370" s="136"/>
      <c r="I370" s="135"/>
      <c r="J370" s="136"/>
    </row>
    <row r="371" spans="4:10" x14ac:dyDescent="0.2">
      <c r="D371" s="134"/>
      <c r="E371" s="135"/>
      <c r="F371" s="135"/>
      <c r="G371" s="135"/>
      <c r="H371" s="136"/>
      <c r="I371" s="135"/>
      <c r="J371" s="136"/>
    </row>
    <row r="372" spans="4:10" x14ac:dyDescent="0.2">
      <c r="D372" s="134"/>
      <c r="E372" s="135"/>
      <c r="F372" s="135"/>
      <c r="G372" s="135"/>
      <c r="H372" s="136"/>
      <c r="I372" s="135"/>
      <c r="J372" s="136"/>
    </row>
    <row r="373" spans="4:10" x14ac:dyDescent="0.2">
      <c r="D373" s="134"/>
      <c r="E373" s="135"/>
      <c r="F373" s="135"/>
      <c r="G373" s="135"/>
      <c r="H373" s="136"/>
      <c r="I373" s="135"/>
      <c r="J373" s="136"/>
    </row>
    <row r="374" spans="4:10" x14ac:dyDescent="0.2">
      <c r="D374" s="134"/>
      <c r="E374" s="135"/>
      <c r="F374" s="135"/>
      <c r="G374" s="135"/>
      <c r="H374" s="136"/>
      <c r="I374" s="135"/>
      <c r="J374" s="136"/>
    </row>
    <row r="375" spans="4:10" x14ac:dyDescent="0.2">
      <c r="D375" s="134"/>
      <c r="E375" s="135"/>
      <c r="F375" s="135"/>
      <c r="G375" s="135"/>
      <c r="H375" s="136"/>
      <c r="I375" s="135"/>
      <c r="J375" s="136"/>
    </row>
    <row r="376" spans="4:10" x14ac:dyDescent="0.2">
      <c r="D376" s="134"/>
      <c r="E376" s="135"/>
      <c r="F376" s="135"/>
      <c r="G376" s="135"/>
      <c r="H376" s="136"/>
      <c r="I376" s="135"/>
      <c r="J376" s="136"/>
    </row>
    <row r="377" spans="4:10" x14ac:dyDescent="0.2">
      <c r="D377" s="134"/>
      <c r="E377" s="135"/>
      <c r="F377" s="135"/>
      <c r="G377" s="135"/>
      <c r="H377" s="136"/>
      <c r="I377" s="135"/>
      <c r="J377" s="136"/>
    </row>
    <row r="378" spans="4:10" x14ac:dyDescent="0.2">
      <c r="D378" s="134"/>
      <c r="E378" s="135"/>
      <c r="F378" s="135"/>
      <c r="G378" s="135"/>
      <c r="H378" s="136"/>
      <c r="I378" s="135"/>
      <c r="J378" s="136"/>
    </row>
    <row r="379" spans="4:10" x14ac:dyDescent="0.2">
      <c r="D379" s="134"/>
      <c r="E379" s="135"/>
      <c r="F379" s="135"/>
      <c r="G379" s="135"/>
      <c r="H379" s="136"/>
      <c r="I379" s="135"/>
      <c r="J379" s="136"/>
    </row>
    <row r="380" spans="4:10" x14ac:dyDescent="0.2">
      <c r="D380" s="134"/>
      <c r="E380" s="135"/>
      <c r="F380" s="135"/>
      <c r="G380" s="135"/>
      <c r="H380" s="136"/>
      <c r="I380" s="135"/>
      <c r="J380" s="136"/>
    </row>
    <row r="381" spans="4:10" x14ac:dyDescent="0.2">
      <c r="D381" s="134"/>
      <c r="E381" s="135"/>
      <c r="F381" s="135"/>
      <c r="G381" s="135"/>
      <c r="H381" s="136"/>
      <c r="I381" s="135"/>
      <c r="J381" s="136"/>
    </row>
    <row r="382" spans="4:10" x14ac:dyDescent="0.2">
      <c r="D382" s="134"/>
      <c r="E382" s="135"/>
      <c r="F382" s="135"/>
      <c r="G382" s="135"/>
      <c r="H382" s="136"/>
      <c r="I382" s="135"/>
      <c r="J382" s="136"/>
    </row>
    <row r="383" spans="4:10" x14ac:dyDescent="0.2">
      <c r="D383" s="134"/>
      <c r="E383" s="135"/>
      <c r="F383" s="135"/>
      <c r="G383" s="135"/>
      <c r="H383" s="136"/>
      <c r="I383" s="135"/>
      <c r="J383" s="136"/>
    </row>
    <row r="384" spans="4:10" x14ac:dyDescent="0.2">
      <c r="D384" s="134"/>
      <c r="E384" s="135"/>
      <c r="F384" s="135"/>
      <c r="G384" s="135"/>
      <c r="H384" s="136"/>
      <c r="I384" s="135"/>
      <c r="J384" s="136"/>
    </row>
    <row r="385" spans="4:10" x14ac:dyDescent="0.2">
      <c r="D385" s="134"/>
      <c r="E385" s="135"/>
      <c r="F385" s="135"/>
      <c r="G385" s="135"/>
      <c r="H385" s="136"/>
      <c r="I385" s="135"/>
      <c r="J385" s="136"/>
    </row>
    <row r="386" spans="4:10" x14ac:dyDescent="0.2">
      <c r="D386" s="134"/>
      <c r="E386" s="135"/>
      <c r="F386" s="135"/>
      <c r="G386" s="135"/>
      <c r="H386" s="136"/>
      <c r="I386" s="135"/>
      <c r="J386" s="136"/>
    </row>
    <row r="387" spans="4:10" x14ac:dyDescent="0.2">
      <c r="D387" s="134"/>
      <c r="E387" s="135"/>
      <c r="F387" s="135"/>
      <c r="G387" s="135"/>
      <c r="H387" s="136"/>
      <c r="I387" s="135"/>
      <c r="J387" s="136"/>
    </row>
    <row r="388" spans="4:10" x14ac:dyDescent="0.2">
      <c r="D388" s="134"/>
      <c r="E388" s="135"/>
      <c r="F388" s="135"/>
      <c r="G388" s="135"/>
      <c r="H388" s="136"/>
      <c r="I388" s="135"/>
      <c r="J388" s="136"/>
    </row>
    <row r="389" spans="4:10" x14ac:dyDescent="0.2">
      <c r="D389" s="134"/>
      <c r="E389" s="135"/>
      <c r="F389" s="135"/>
      <c r="G389" s="135"/>
      <c r="H389" s="136"/>
      <c r="I389" s="135"/>
      <c r="J389" s="136"/>
    </row>
    <row r="390" spans="4:10" x14ac:dyDescent="0.2">
      <c r="D390" s="134"/>
      <c r="E390" s="135"/>
      <c r="F390" s="135"/>
      <c r="G390" s="135"/>
      <c r="H390" s="136"/>
      <c r="I390" s="135"/>
      <c r="J390" s="136"/>
    </row>
    <row r="391" spans="4:10" x14ac:dyDescent="0.2">
      <c r="D391" s="134"/>
      <c r="E391" s="135"/>
      <c r="F391" s="135"/>
      <c r="G391" s="135"/>
      <c r="H391" s="136"/>
      <c r="I391" s="135"/>
      <c r="J391" s="136"/>
    </row>
    <row r="392" spans="4:10" x14ac:dyDescent="0.2">
      <c r="D392" s="134"/>
      <c r="E392" s="135"/>
      <c r="F392" s="135"/>
      <c r="G392" s="135"/>
      <c r="H392" s="136"/>
      <c r="I392" s="135"/>
      <c r="J392" s="136"/>
    </row>
    <row r="393" spans="4:10" x14ac:dyDescent="0.2">
      <c r="D393" s="134"/>
      <c r="E393" s="135"/>
      <c r="F393" s="135"/>
      <c r="G393" s="135"/>
      <c r="H393" s="136"/>
      <c r="I393" s="135"/>
      <c r="J393" s="136"/>
    </row>
    <row r="394" spans="4:10" x14ac:dyDescent="0.2">
      <c r="D394" s="134"/>
      <c r="E394" s="135"/>
      <c r="F394" s="135"/>
      <c r="G394" s="135"/>
      <c r="H394" s="136"/>
      <c r="I394" s="135"/>
      <c r="J394" s="136"/>
    </row>
    <row r="395" spans="4:10" x14ac:dyDescent="0.2">
      <c r="D395" s="134"/>
      <c r="E395" s="135"/>
      <c r="F395" s="135"/>
      <c r="G395" s="135"/>
      <c r="H395" s="136"/>
      <c r="I395" s="135"/>
      <c r="J395" s="136"/>
    </row>
    <row r="396" spans="4:10" x14ac:dyDescent="0.2">
      <c r="D396" s="134"/>
      <c r="E396" s="135"/>
      <c r="F396" s="135"/>
      <c r="G396" s="135"/>
      <c r="H396" s="136"/>
      <c r="I396" s="135"/>
      <c r="J396" s="136"/>
    </row>
    <row r="397" spans="4:10" x14ac:dyDescent="0.2">
      <c r="D397" s="134"/>
      <c r="E397" s="135"/>
      <c r="F397" s="135"/>
      <c r="G397" s="135"/>
      <c r="H397" s="136"/>
      <c r="I397" s="135"/>
      <c r="J397" s="136"/>
    </row>
    <row r="398" spans="4:10" x14ac:dyDescent="0.2">
      <c r="D398" s="134"/>
      <c r="E398" s="135"/>
      <c r="F398" s="135"/>
      <c r="G398" s="135"/>
      <c r="H398" s="136"/>
      <c r="I398" s="135"/>
      <c r="J398" s="136"/>
    </row>
    <row r="399" spans="4:10" x14ac:dyDescent="0.2">
      <c r="D399" s="134"/>
      <c r="E399" s="135"/>
      <c r="F399" s="135"/>
      <c r="G399" s="135"/>
      <c r="H399" s="136"/>
      <c r="I399" s="135"/>
      <c r="J399" s="136"/>
    </row>
    <row r="400" spans="4:10" x14ac:dyDescent="0.2">
      <c r="D400" s="134"/>
      <c r="E400" s="135"/>
      <c r="F400" s="135"/>
      <c r="G400" s="135"/>
      <c r="H400" s="136"/>
      <c r="I400" s="135"/>
      <c r="J400" s="136"/>
    </row>
    <row r="401" spans="4:10" x14ac:dyDescent="0.2">
      <c r="D401" s="134"/>
      <c r="E401" s="135"/>
      <c r="F401" s="135"/>
      <c r="G401" s="135"/>
      <c r="H401" s="136"/>
      <c r="I401" s="135"/>
      <c r="J401" s="136"/>
    </row>
    <row r="402" spans="4:10" x14ac:dyDescent="0.2">
      <c r="D402" s="134"/>
      <c r="E402" s="135"/>
      <c r="F402" s="135"/>
      <c r="G402" s="135"/>
      <c r="H402" s="136"/>
      <c r="I402" s="135"/>
      <c r="J402" s="136"/>
    </row>
    <row r="403" spans="4:10" x14ac:dyDescent="0.2">
      <c r="D403" s="134"/>
      <c r="E403" s="135"/>
      <c r="F403" s="135"/>
      <c r="G403" s="135"/>
      <c r="H403" s="136"/>
      <c r="I403" s="135"/>
      <c r="J403" s="136"/>
    </row>
    <row r="404" spans="4:10" x14ac:dyDescent="0.2">
      <c r="D404" s="134"/>
      <c r="E404" s="135"/>
      <c r="F404" s="135"/>
      <c r="G404" s="135"/>
      <c r="H404" s="136"/>
      <c r="I404" s="135"/>
      <c r="J404" s="136"/>
    </row>
    <row r="405" spans="4:10" x14ac:dyDescent="0.2">
      <c r="D405" s="134"/>
      <c r="E405" s="135"/>
      <c r="F405" s="135"/>
      <c r="G405" s="135"/>
      <c r="H405" s="136"/>
      <c r="I405" s="135"/>
      <c r="J405" s="136"/>
    </row>
    <row r="406" spans="4:10" x14ac:dyDescent="0.2">
      <c r="D406" s="134"/>
      <c r="E406" s="135"/>
      <c r="F406" s="135"/>
      <c r="G406" s="135"/>
      <c r="H406" s="136"/>
      <c r="I406" s="135"/>
      <c r="J406" s="136"/>
    </row>
    <row r="407" spans="4:10" x14ac:dyDescent="0.2">
      <c r="D407" s="134"/>
      <c r="E407" s="135"/>
      <c r="F407" s="135"/>
      <c r="G407" s="135"/>
      <c r="H407" s="136"/>
      <c r="I407" s="135"/>
      <c r="J407" s="136"/>
    </row>
    <row r="408" spans="4:10" x14ac:dyDescent="0.2">
      <c r="D408" s="134"/>
      <c r="E408" s="135"/>
      <c r="F408" s="135"/>
      <c r="G408" s="135"/>
      <c r="H408" s="136"/>
      <c r="I408" s="135"/>
      <c r="J408" s="136"/>
    </row>
    <row r="409" spans="4:10" x14ac:dyDescent="0.2">
      <c r="D409" s="134"/>
      <c r="E409" s="135"/>
      <c r="F409" s="135"/>
      <c r="G409" s="135"/>
      <c r="H409" s="136"/>
      <c r="I409" s="135"/>
      <c r="J409" s="136"/>
    </row>
    <row r="410" spans="4:10" x14ac:dyDescent="0.2">
      <c r="D410" s="134"/>
      <c r="E410" s="135"/>
      <c r="F410" s="135"/>
      <c r="G410" s="135"/>
      <c r="H410" s="136"/>
      <c r="I410" s="135"/>
      <c r="J410" s="136"/>
    </row>
    <row r="411" spans="4:10" x14ac:dyDescent="0.2">
      <c r="D411" s="134"/>
      <c r="E411" s="135"/>
      <c r="F411" s="135"/>
      <c r="G411" s="135"/>
      <c r="H411" s="136"/>
      <c r="I411" s="135"/>
      <c r="J411" s="136"/>
    </row>
    <row r="412" spans="4:10" x14ac:dyDescent="0.2">
      <c r="D412" s="134"/>
      <c r="E412" s="135"/>
      <c r="F412" s="135"/>
      <c r="G412" s="135"/>
      <c r="H412" s="136"/>
      <c r="I412" s="135"/>
      <c r="J412" s="136"/>
    </row>
    <row r="413" spans="4:10" x14ac:dyDescent="0.2">
      <c r="D413" s="134"/>
      <c r="E413" s="135"/>
      <c r="F413" s="135"/>
      <c r="G413" s="135"/>
      <c r="H413" s="136"/>
      <c r="I413" s="135"/>
      <c r="J413" s="136"/>
    </row>
    <row r="414" spans="4:10" x14ac:dyDescent="0.2">
      <c r="D414" s="134"/>
      <c r="E414" s="135"/>
      <c r="F414" s="135"/>
      <c r="G414" s="135"/>
      <c r="H414" s="136"/>
      <c r="I414" s="135"/>
      <c r="J414" s="136"/>
    </row>
    <row r="415" spans="4:10" x14ac:dyDescent="0.2">
      <c r="D415" s="134"/>
      <c r="E415" s="135"/>
      <c r="F415" s="135"/>
      <c r="G415" s="135"/>
      <c r="H415" s="136"/>
      <c r="I415" s="135"/>
      <c r="J415" s="136"/>
    </row>
    <row r="416" spans="4:10" x14ac:dyDescent="0.2">
      <c r="D416" s="134"/>
      <c r="E416" s="135"/>
      <c r="F416" s="135"/>
      <c r="G416" s="135"/>
      <c r="H416" s="136"/>
      <c r="I416" s="135"/>
      <c r="J416" s="136"/>
    </row>
    <row r="417" spans="4:10" x14ac:dyDescent="0.2">
      <c r="D417" s="134"/>
      <c r="E417" s="135"/>
      <c r="F417" s="135"/>
      <c r="G417" s="135"/>
      <c r="H417" s="136"/>
      <c r="I417" s="135"/>
      <c r="J417" s="136"/>
    </row>
    <row r="418" spans="4:10" x14ac:dyDescent="0.2">
      <c r="D418" s="134"/>
      <c r="E418" s="135"/>
      <c r="F418" s="135"/>
      <c r="G418" s="135"/>
      <c r="H418" s="136"/>
      <c r="I418" s="135"/>
      <c r="J418" s="136"/>
    </row>
    <row r="419" spans="4:10" x14ac:dyDescent="0.2">
      <c r="D419" s="134"/>
      <c r="E419" s="135"/>
      <c r="F419" s="135"/>
      <c r="G419" s="135"/>
      <c r="H419" s="136"/>
      <c r="I419" s="135"/>
      <c r="J419" s="136"/>
    </row>
    <row r="420" spans="4:10" x14ac:dyDescent="0.2">
      <c r="D420" s="134"/>
      <c r="E420" s="135"/>
      <c r="F420" s="135"/>
      <c r="G420" s="135"/>
      <c r="H420" s="136"/>
      <c r="I420" s="135"/>
      <c r="J420" s="136"/>
    </row>
    <row r="421" spans="4:10" x14ac:dyDescent="0.2">
      <c r="D421" s="134"/>
      <c r="E421" s="135"/>
      <c r="F421" s="135"/>
      <c r="G421" s="135"/>
      <c r="H421" s="136"/>
      <c r="I421" s="135"/>
      <c r="J421" s="136"/>
    </row>
    <row r="422" spans="4:10" x14ac:dyDescent="0.2">
      <c r="D422" s="134"/>
      <c r="E422" s="135"/>
      <c r="F422" s="135"/>
      <c r="G422" s="135"/>
      <c r="H422" s="136"/>
      <c r="I422" s="135"/>
      <c r="J422" s="136"/>
    </row>
    <row r="423" spans="4:10" x14ac:dyDescent="0.2">
      <c r="D423" s="134"/>
      <c r="E423" s="135"/>
      <c r="F423" s="135"/>
      <c r="G423" s="135"/>
      <c r="H423" s="136"/>
      <c r="I423" s="135"/>
      <c r="J423" s="136"/>
    </row>
    <row r="424" spans="4:10" x14ac:dyDescent="0.2">
      <c r="D424" s="134"/>
      <c r="E424" s="135"/>
      <c r="F424" s="135"/>
      <c r="G424" s="135"/>
      <c r="H424" s="136"/>
      <c r="I424" s="135"/>
      <c r="J424" s="136"/>
    </row>
    <row r="425" spans="4:10" x14ac:dyDescent="0.2">
      <c r="D425" s="134"/>
      <c r="E425" s="135"/>
      <c r="F425" s="135"/>
      <c r="G425" s="135"/>
      <c r="H425" s="136"/>
      <c r="I425" s="135"/>
      <c r="J425" s="136"/>
    </row>
    <row r="426" spans="4:10" x14ac:dyDescent="0.2">
      <c r="D426" s="134"/>
      <c r="E426" s="135"/>
      <c r="F426" s="135"/>
      <c r="G426" s="135"/>
      <c r="H426" s="136"/>
      <c r="I426" s="135"/>
      <c r="J426" s="136"/>
    </row>
    <row r="427" spans="4:10" x14ac:dyDescent="0.2">
      <c r="D427" s="134"/>
      <c r="E427" s="135"/>
      <c r="F427" s="135"/>
      <c r="G427" s="135"/>
      <c r="H427" s="136"/>
      <c r="I427" s="135"/>
      <c r="J427" s="136"/>
    </row>
    <row r="428" spans="4:10" x14ac:dyDescent="0.2">
      <c r="D428" s="134"/>
      <c r="E428" s="135"/>
      <c r="F428" s="135"/>
      <c r="G428" s="135"/>
      <c r="H428" s="136"/>
      <c r="I428" s="135"/>
      <c r="J428" s="136"/>
    </row>
    <row r="429" spans="4:10" x14ac:dyDescent="0.2">
      <c r="D429" s="134"/>
      <c r="E429" s="135"/>
      <c r="F429" s="135"/>
      <c r="G429" s="135"/>
      <c r="H429" s="136"/>
      <c r="I429" s="135"/>
      <c r="J429" s="136"/>
    </row>
    <row r="430" spans="4:10" x14ac:dyDescent="0.2">
      <c r="D430" s="134"/>
      <c r="E430" s="135"/>
      <c r="F430" s="135"/>
      <c r="G430" s="135"/>
      <c r="H430" s="136"/>
      <c r="I430" s="135"/>
      <c r="J430" s="136"/>
    </row>
    <row r="431" spans="4:10" x14ac:dyDescent="0.2">
      <c r="D431" s="134"/>
      <c r="E431" s="135"/>
      <c r="F431" s="135"/>
      <c r="G431" s="135"/>
      <c r="H431" s="136"/>
      <c r="I431" s="135"/>
      <c r="J431" s="136"/>
    </row>
    <row r="432" spans="4:10" x14ac:dyDescent="0.2">
      <c r="D432" s="134"/>
      <c r="E432" s="135"/>
      <c r="F432" s="135"/>
      <c r="G432" s="135"/>
      <c r="H432" s="136"/>
      <c r="I432" s="135"/>
      <c r="J432" s="136"/>
    </row>
    <row r="433" spans="4:10" x14ac:dyDescent="0.2">
      <c r="D433" s="134"/>
      <c r="E433" s="135"/>
      <c r="F433" s="135"/>
      <c r="G433" s="135"/>
      <c r="H433" s="136"/>
      <c r="I433" s="135"/>
      <c r="J433" s="136"/>
    </row>
    <row r="434" spans="4:10" x14ac:dyDescent="0.2">
      <c r="D434" s="134"/>
      <c r="E434" s="135"/>
      <c r="F434" s="135"/>
      <c r="G434" s="135"/>
      <c r="H434" s="136"/>
      <c r="I434" s="135"/>
      <c r="J434" s="136"/>
    </row>
    <row r="435" spans="4:10" x14ac:dyDescent="0.2">
      <c r="D435" s="134"/>
      <c r="E435" s="135"/>
      <c r="F435" s="135"/>
      <c r="G435" s="135"/>
      <c r="H435" s="136"/>
      <c r="I435" s="135"/>
      <c r="J435" s="136"/>
    </row>
    <row r="436" spans="4:10" x14ac:dyDescent="0.2">
      <c r="D436" s="134"/>
      <c r="E436" s="135"/>
      <c r="F436" s="135"/>
      <c r="G436" s="135"/>
      <c r="H436" s="136"/>
      <c r="I436" s="135"/>
      <c r="J436" s="136"/>
    </row>
    <row r="437" spans="4:10" x14ac:dyDescent="0.2">
      <c r="D437" s="134"/>
      <c r="E437" s="135"/>
      <c r="F437" s="135"/>
      <c r="G437" s="135"/>
      <c r="H437" s="136"/>
      <c r="I437" s="135"/>
      <c r="J437" s="136"/>
    </row>
    <row r="438" spans="4:10" x14ac:dyDescent="0.2">
      <c r="D438" s="134"/>
      <c r="E438" s="135"/>
      <c r="F438" s="135"/>
      <c r="G438" s="135"/>
      <c r="H438" s="136"/>
      <c r="I438" s="135"/>
      <c r="J438" s="136"/>
    </row>
    <row r="439" spans="4:10" x14ac:dyDescent="0.2">
      <c r="D439" s="134"/>
      <c r="E439" s="135"/>
      <c r="F439" s="135"/>
      <c r="G439" s="135"/>
      <c r="H439" s="136"/>
      <c r="I439" s="135"/>
      <c r="J439" s="136"/>
    </row>
    <row r="440" spans="4:10" x14ac:dyDescent="0.2">
      <c r="D440" s="134"/>
      <c r="E440" s="135"/>
      <c r="F440" s="135"/>
      <c r="G440" s="135"/>
      <c r="H440" s="136"/>
      <c r="I440" s="135"/>
      <c r="J440" s="136"/>
    </row>
    <row r="441" spans="4:10" x14ac:dyDescent="0.2">
      <c r="D441" s="134"/>
      <c r="E441" s="135"/>
      <c r="F441" s="135"/>
      <c r="G441" s="135"/>
      <c r="H441" s="136"/>
      <c r="I441" s="135"/>
      <c r="J441" s="136"/>
    </row>
    <row r="442" spans="4:10" x14ac:dyDescent="0.2">
      <c r="D442" s="134"/>
      <c r="E442" s="135"/>
      <c r="F442" s="135"/>
      <c r="G442" s="135"/>
      <c r="H442" s="136"/>
      <c r="I442" s="135"/>
      <c r="J442" s="136"/>
    </row>
    <row r="443" spans="4:10" x14ac:dyDescent="0.2">
      <c r="D443" s="134"/>
      <c r="E443" s="135"/>
      <c r="F443" s="135"/>
      <c r="G443" s="135"/>
      <c r="H443" s="136"/>
      <c r="I443" s="135"/>
      <c r="J443" s="136"/>
    </row>
    <row r="444" spans="4:10" x14ac:dyDescent="0.2">
      <c r="D444" s="134"/>
      <c r="E444" s="135"/>
      <c r="F444" s="135"/>
      <c r="G444" s="135"/>
      <c r="H444" s="136"/>
      <c r="I444" s="135"/>
      <c r="J444" s="136"/>
    </row>
    <row r="445" spans="4:10" x14ac:dyDescent="0.2">
      <c r="D445" s="134"/>
      <c r="E445" s="135"/>
      <c r="F445" s="135"/>
      <c r="G445" s="135"/>
      <c r="H445" s="136"/>
      <c r="I445" s="135"/>
      <c r="J445" s="136"/>
    </row>
    <row r="446" spans="4:10" x14ac:dyDescent="0.2">
      <c r="D446" s="134"/>
      <c r="E446" s="135"/>
      <c r="F446" s="135"/>
      <c r="G446" s="135"/>
      <c r="H446" s="136"/>
      <c r="I446" s="135"/>
      <c r="J446" s="136"/>
    </row>
    <row r="447" spans="4:10" x14ac:dyDescent="0.2">
      <c r="D447" s="134"/>
      <c r="E447" s="135"/>
      <c r="F447" s="135"/>
      <c r="G447" s="135"/>
      <c r="H447" s="136"/>
      <c r="I447" s="135"/>
      <c r="J447" s="136"/>
    </row>
    <row r="448" spans="4:10" x14ac:dyDescent="0.2">
      <c r="D448" s="134"/>
      <c r="E448" s="135"/>
      <c r="F448" s="135"/>
      <c r="G448" s="135"/>
      <c r="H448" s="136"/>
      <c r="I448" s="135"/>
      <c r="J448" s="136"/>
    </row>
    <row r="449" spans="4:10" x14ac:dyDescent="0.2">
      <c r="D449" s="134"/>
      <c r="E449" s="135"/>
      <c r="F449" s="135"/>
      <c r="G449" s="135"/>
      <c r="H449" s="136"/>
      <c r="I449" s="135"/>
      <c r="J449" s="136"/>
    </row>
    <row r="450" spans="4:10" x14ac:dyDescent="0.2">
      <c r="D450" s="134"/>
      <c r="E450" s="135"/>
      <c r="F450" s="135"/>
      <c r="G450" s="135"/>
      <c r="H450" s="136"/>
      <c r="I450" s="135"/>
      <c r="J450" s="136"/>
    </row>
    <row r="451" spans="4:10" x14ac:dyDescent="0.2">
      <c r="D451" s="134"/>
      <c r="E451" s="135"/>
      <c r="F451" s="135"/>
      <c r="G451" s="135"/>
      <c r="H451" s="136"/>
      <c r="I451" s="135"/>
      <c r="J451" s="136"/>
    </row>
    <row r="452" spans="4:10" x14ac:dyDescent="0.2">
      <c r="D452" s="134"/>
      <c r="E452" s="135"/>
      <c r="F452" s="135"/>
      <c r="G452" s="135"/>
      <c r="H452" s="136"/>
      <c r="I452" s="135"/>
      <c r="J452" s="136"/>
    </row>
    <row r="453" spans="4:10" x14ac:dyDescent="0.2">
      <c r="D453" s="134"/>
      <c r="E453" s="135"/>
      <c r="F453" s="135"/>
      <c r="G453" s="135"/>
      <c r="H453" s="136"/>
      <c r="I453" s="135"/>
      <c r="J453" s="136"/>
    </row>
    <row r="454" spans="4:10" x14ac:dyDescent="0.2">
      <c r="D454" s="134"/>
      <c r="E454" s="135"/>
      <c r="F454" s="135"/>
      <c r="G454" s="135"/>
      <c r="H454" s="136"/>
      <c r="I454" s="135"/>
      <c r="J454" s="136"/>
    </row>
    <row r="455" spans="4:10" x14ac:dyDescent="0.2">
      <c r="D455" s="134"/>
      <c r="E455" s="135"/>
      <c r="F455" s="135"/>
      <c r="G455" s="135"/>
      <c r="H455" s="136"/>
      <c r="I455" s="135"/>
      <c r="J455" s="136"/>
    </row>
    <row r="456" spans="4:10" x14ac:dyDescent="0.2">
      <c r="D456" s="134"/>
      <c r="E456" s="135"/>
      <c r="F456" s="135"/>
      <c r="G456" s="135"/>
      <c r="H456" s="136"/>
      <c r="I456" s="135"/>
      <c r="J456" s="136"/>
    </row>
    <row r="457" spans="4:10" x14ac:dyDescent="0.2">
      <c r="D457" s="134"/>
      <c r="E457" s="135"/>
      <c r="F457" s="135"/>
      <c r="G457" s="135"/>
      <c r="H457" s="136"/>
      <c r="I457" s="135"/>
      <c r="J457" s="136"/>
    </row>
  </sheetData>
  <mergeCells count="49">
    <mergeCell ref="N75:N76"/>
    <mergeCell ref="M9:M12"/>
    <mergeCell ref="K8:K12"/>
    <mergeCell ref="L9:L12"/>
    <mergeCell ref="H9:H12"/>
    <mergeCell ref="N77:N78"/>
    <mergeCell ref="I1:N1"/>
    <mergeCell ref="G8:G12"/>
    <mergeCell ref="J3:N3"/>
    <mergeCell ref="M77:M78"/>
    <mergeCell ref="K77:K78"/>
    <mergeCell ref="B4:M4"/>
    <mergeCell ref="B5:M5"/>
    <mergeCell ref="B6:M6"/>
    <mergeCell ref="I2:N2"/>
    <mergeCell ref="M75:M76"/>
    <mergeCell ref="K75:K76"/>
    <mergeCell ref="H8:J8"/>
    <mergeCell ref="N9:N12"/>
    <mergeCell ref="L8:N8"/>
    <mergeCell ref="J75:J76"/>
    <mergeCell ref="C77:C78"/>
    <mergeCell ref="G75:G76"/>
    <mergeCell ref="I77:I78"/>
    <mergeCell ref="G77:G78"/>
    <mergeCell ref="L77:L78"/>
    <mergeCell ref="L75:L76"/>
    <mergeCell ref="A8:A12"/>
    <mergeCell ref="B8:B12"/>
    <mergeCell ref="C8:C12"/>
    <mergeCell ref="F75:F76"/>
    <mergeCell ref="D8:F8"/>
    <mergeCell ref="A75:A76"/>
    <mergeCell ref="C75:C76"/>
    <mergeCell ref="D75:D76"/>
    <mergeCell ref="F9:F12"/>
    <mergeCell ref="D157:G157"/>
    <mergeCell ref="J9:J12"/>
    <mergeCell ref="E75:E76"/>
    <mergeCell ref="J77:J78"/>
    <mergeCell ref="H75:H76"/>
    <mergeCell ref="E9:E12"/>
    <mergeCell ref="D9:D12"/>
    <mergeCell ref="E77:E78"/>
    <mergeCell ref="F77:F78"/>
    <mergeCell ref="H77:H78"/>
    <mergeCell ref="I75:I76"/>
    <mergeCell ref="I9:I12"/>
    <mergeCell ref="D77:D78"/>
  </mergeCells>
  <phoneticPr fontId="0" type="noConversion"/>
  <printOptions horizontalCentered="1"/>
  <pageMargins left="0.19685039370078741" right="0.19685039370078741" top="0.43307086614173229" bottom="0.39370078740157483" header="0" footer="0.39370078740157483"/>
  <pageSetup paperSize="9" scale="54" fitToHeight="0" orientation="landscape" r:id="rId1"/>
  <headerFooter differentFirst="1" alignWithMargins="0">
    <oddHeader>&amp;C&amp;"Times New Roman,курсив"&amp;24&amp;P&amp;R&amp;"Times New Roman,курсив"&amp;20Продовження додатка</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2016м</vt:lpstr>
      <vt:lpstr>'2016м'!Заголовки_для_печати</vt:lpstr>
      <vt:lpstr>'2016м'!Область_печати</vt:lpstr>
    </vt:vector>
  </TitlesOfParts>
  <Company>OEM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zagalny301_2</cp:lastModifiedBy>
  <cp:lastPrinted>2017-01-26T11:27:11Z</cp:lastPrinted>
  <dcterms:created xsi:type="dcterms:W3CDTF">2004-02-10T09:04:32Z</dcterms:created>
  <dcterms:modified xsi:type="dcterms:W3CDTF">2017-02-08T13:50:34Z</dcterms:modified>
</cp:coreProperties>
</file>