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 yWindow="0" windowWidth="8160" windowHeight="9240" tabRatio="602"/>
  </bookViews>
  <sheets>
    <sheet name="І пів. 2016м" sheetId="23" r:id="rId1"/>
  </sheets>
  <definedNames>
    <definedName name="_xlnm._FilterDatabase" localSheetId="0" hidden="1">'І пів. 2016м'!$A$66:$N$149</definedName>
    <definedName name="_xlnm.Print_Titles" localSheetId="0">'І пів. 2016м'!$10:$14</definedName>
    <definedName name="_xlnm.Print_Area" localSheetId="0">'І пів. 2016м'!$B$1:$O$153</definedName>
  </definedNames>
  <calcPr calcId="124519"/>
</workbook>
</file>

<file path=xl/calcChain.xml><?xml version="1.0" encoding="utf-8"?>
<calcChain xmlns="http://schemas.openxmlformats.org/spreadsheetml/2006/main">
  <c r="N63" i="23"/>
  <c r="N65" s="1"/>
  <c r="N62"/>
  <c r="N61"/>
  <c r="N60"/>
  <c r="N59"/>
  <c r="N58"/>
  <c r="N57"/>
  <c r="N56"/>
  <c r="N55"/>
  <c r="N54"/>
  <c r="N53"/>
  <c r="N52"/>
  <c r="N51"/>
  <c r="J61"/>
  <c r="J60"/>
  <c r="J59"/>
  <c r="J58" s="1"/>
  <c r="H48"/>
  <c r="H46"/>
  <c r="H43" s="1"/>
  <c r="H42"/>
  <c r="H41"/>
  <c r="H39"/>
  <c r="H38"/>
  <c r="H37"/>
  <c r="H36"/>
  <c r="H33"/>
  <c r="H32"/>
  <c r="H30"/>
  <c r="H29"/>
  <c r="H28"/>
  <c r="H27"/>
  <c r="H26"/>
  <c r="H25"/>
  <c r="H24"/>
  <c r="H23"/>
  <c r="H22"/>
  <c r="H21"/>
  <c r="H20"/>
  <c r="H17"/>
  <c r="H47" s="1"/>
  <c r="G58"/>
  <c r="G63" s="1"/>
  <c r="G43"/>
  <c r="G33"/>
  <c r="G26"/>
  <c r="G25" s="1"/>
  <c r="G17" s="1"/>
  <c r="G47" s="1"/>
  <c r="G49" s="1"/>
  <c r="G65" s="1"/>
  <c r="O62" l="1"/>
  <c r="O61"/>
  <c r="O60"/>
  <c r="O59"/>
  <c r="O58"/>
  <c r="O56"/>
  <c r="O63" s="1"/>
  <c r="O43"/>
  <c r="O33"/>
  <c r="O17"/>
  <c r="O47" s="1"/>
  <c r="O49" s="1"/>
  <c r="M58"/>
  <c r="M63" s="1"/>
  <c r="M48"/>
  <c r="M46"/>
  <c r="M43" s="1"/>
  <c r="M42"/>
  <c r="M41"/>
  <c r="M40"/>
  <c r="M39"/>
  <c r="M38"/>
  <c r="M37"/>
  <c r="M36"/>
  <c r="M33"/>
  <c r="M32"/>
  <c r="M31"/>
  <c r="M30"/>
  <c r="M29"/>
  <c r="M28"/>
  <c r="M27"/>
  <c r="M26"/>
  <c r="M25"/>
  <c r="M24"/>
  <c r="M23"/>
  <c r="M22"/>
  <c r="M21"/>
  <c r="M20"/>
  <c r="M17"/>
  <c r="M47" s="1"/>
  <c r="M49" s="1"/>
  <c r="M65" s="1"/>
  <c r="L58"/>
  <c r="L63" s="1"/>
  <c r="L48"/>
  <c r="L43"/>
  <c r="L33"/>
  <c r="L26"/>
  <c r="L25" s="1"/>
  <c r="L17" s="1"/>
  <c r="L47" s="1"/>
  <c r="L49" s="1"/>
  <c r="L65" s="1"/>
  <c r="K43"/>
  <c r="K33"/>
  <c r="K26"/>
  <c r="K25" s="1"/>
  <c r="K17" s="1"/>
  <c r="K47" s="1"/>
  <c r="K49" s="1"/>
  <c r="I54"/>
  <c r="I53"/>
  <c r="J49"/>
  <c r="G67"/>
  <c r="D38"/>
  <c r="O65" l="1"/>
  <c r="I103"/>
  <c r="I142" l="1"/>
  <c r="N130" l="1"/>
  <c r="N138"/>
  <c r="O138" s="1"/>
  <c r="I138"/>
  <c r="M138"/>
  <c r="K138"/>
  <c r="H138"/>
  <c r="L111"/>
  <c r="O132" l="1"/>
  <c r="O117"/>
  <c r="O96"/>
  <c r="O70"/>
  <c r="N117" l="1"/>
  <c r="M117"/>
  <c r="K117"/>
  <c r="I117"/>
  <c r="J117"/>
  <c r="H117"/>
  <c r="E117"/>
  <c r="F117"/>
  <c r="D117"/>
  <c r="L119"/>
  <c r="G119"/>
  <c r="C119"/>
  <c r="N96"/>
  <c r="M96"/>
  <c r="I96"/>
  <c r="J96"/>
  <c r="K96"/>
  <c r="H96"/>
  <c r="E96"/>
  <c r="F96"/>
  <c r="D96"/>
  <c r="L98"/>
  <c r="G98"/>
  <c r="C98"/>
  <c r="G78"/>
  <c r="G79"/>
  <c r="I62" l="1"/>
  <c r="E62"/>
  <c r="I61"/>
  <c r="J63" s="1"/>
  <c r="J65" s="1"/>
  <c r="E61"/>
  <c r="F61" s="1"/>
  <c r="I60"/>
  <c r="F60"/>
  <c r="E60"/>
  <c r="I59"/>
  <c r="F59"/>
  <c r="E59"/>
  <c r="I58"/>
  <c r="H58"/>
  <c r="H63" s="1"/>
  <c r="E58"/>
  <c r="D58"/>
  <c r="D63" s="1"/>
  <c r="C58"/>
  <c r="C63" s="1"/>
  <c r="I57"/>
  <c r="E57"/>
  <c r="I56"/>
  <c r="E56"/>
  <c r="I55"/>
  <c r="E55"/>
  <c r="I52"/>
  <c r="E52"/>
  <c r="I51"/>
  <c r="E51"/>
  <c r="E63" s="1"/>
  <c r="D48"/>
  <c r="D46"/>
  <c r="N43"/>
  <c r="J43"/>
  <c r="I43"/>
  <c r="F43"/>
  <c r="E43"/>
  <c r="D43"/>
  <c r="C43"/>
  <c r="D42"/>
  <c r="D41"/>
  <c r="D39"/>
  <c r="D36"/>
  <c r="N33"/>
  <c r="J33"/>
  <c r="I33"/>
  <c r="F33"/>
  <c r="E33"/>
  <c r="D33"/>
  <c r="C33"/>
  <c r="D32"/>
  <c r="D30"/>
  <c r="D29"/>
  <c r="D28"/>
  <c r="D27"/>
  <c r="C26"/>
  <c r="D26" s="1"/>
  <c r="C25"/>
  <c r="D25" s="1"/>
  <c r="D24"/>
  <c r="D23"/>
  <c r="D22"/>
  <c r="D21"/>
  <c r="D20"/>
  <c r="N17"/>
  <c r="N47" s="1"/>
  <c r="N49" s="1"/>
  <c r="K65"/>
  <c r="J17"/>
  <c r="J47" s="1"/>
  <c r="I17"/>
  <c r="I47" s="1"/>
  <c r="I49" s="1"/>
  <c r="F17"/>
  <c r="F47" s="1"/>
  <c r="F49" s="1"/>
  <c r="E17"/>
  <c r="E47" s="1"/>
  <c r="E49" s="1"/>
  <c r="C17"/>
  <c r="L148"/>
  <c r="I132"/>
  <c r="I128"/>
  <c r="I107"/>
  <c r="I70"/>
  <c r="I112"/>
  <c r="N107"/>
  <c r="E130"/>
  <c r="I146" l="1"/>
  <c r="C47"/>
  <c r="C49" s="1"/>
  <c r="C65" s="1"/>
  <c r="F58"/>
  <c r="F63" s="1"/>
  <c r="F65" s="1"/>
  <c r="I63"/>
  <c r="I65" s="1"/>
  <c r="E65"/>
  <c r="D17"/>
  <c r="D47" s="1"/>
  <c r="D49" s="1"/>
  <c r="D65" s="1"/>
  <c r="H49"/>
  <c r="H65" s="1"/>
  <c r="L67"/>
  <c r="L68"/>
  <c r="L69"/>
  <c r="L72"/>
  <c r="L73"/>
  <c r="L74"/>
  <c r="L76"/>
  <c r="L78"/>
  <c r="L79"/>
  <c r="L80"/>
  <c r="H132"/>
  <c r="K132"/>
  <c r="K128"/>
  <c r="K112"/>
  <c r="K107"/>
  <c r="J107"/>
  <c r="K70"/>
  <c r="H70"/>
  <c r="N70"/>
  <c r="M70"/>
  <c r="J132"/>
  <c r="J70"/>
  <c r="E132"/>
  <c r="E70"/>
  <c r="F132"/>
  <c r="F70"/>
  <c r="D132"/>
  <c r="D70"/>
  <c r="C70" s="1"/>
  <c r="C117"/>
  <c r="C67"/>
  <c r="N132"/>
  <c r="L141"/>
  <c r="G141"/>
  <c r="C141"/>
  <c r="L140"/>
  <c r="G140"/>
  <c r="C140"/>
  <c r="M132"/>
  <c r="L135"/>
  <c r="G135"/>
  <c r="C135"/>
  <c r="D112"/>
  <c r="L126"/>
  <c r="G126"/>
  <c r="C126"/>
  <c r="M107"/>
  <c r="L106"/>
  <c r="L142"/>
  <c r="G142"/>
  <c r="L143"/>
  <c r="G143"/>
  <c r="L137"/>
  <c r="G137"/>
  <c r="L131"/>
  <c r="G131"/>
  <c r="L130"/>
  <c r="G130"/>
  <c r="O128"/>
  <c r="N128"/>
  <c r="M128"/>
  <c r="J128"/>
  <c r="H128"/>
  <c r="L127"/>
  <c r="G127"/>
  <c r="L125"/>
  <c r="G125"/>
  <c r="L124"/>
  <c r="G124"/>
  <c r="L123"/>
  <c r="G123"/>
  <c r="L122"/>
  <c r="G122"/>
  <c r="L121"/>
  <c r="G121"/>
  <c r="L120"/>
  <c r="G120"/>
  <c r="L116"/>
  <c r="G116"/>
  <c r="L115"/>
  <c r="G115"/>
  <c r="L114"/>
  <c r="G114"/>
  <c r="O112"/>
  <c r="N112"/>
  <c r="N146" s="1"/>
  <c r="N149" s="1"/>
  <c r="M112"/>
  <c r="J112"/>
  <c r="H112"/>
  <c r="L110"/>
  <c r="G110"/>
  <c r="L109"/>
  <c r="G109"/>
  <c r="O107"/>
  <c r="H107"/>
  <c r="G106"/>
  <c r="L105"/>
  <c r="G105"/>
  <c r="L103"/>
  <c r="G103"/>
  <c r="L102"/>
  <c r="G102"/>
  <c r="L101"/>
  <c r="G101"/>
  <c r="L100"/>
  <c r="G100"/>
  <c r="L99"/>
  <c r="G99"/>
  <c r="L95"/>
  <c r="G95"/>
  <c r="L94"/>
  <c r="G94"/>
  <c r="L93"/>
  <c r="G93"/>
  <c r="L92"/>
  <c r="G92"/>
  <c r="L91"/>
  <c r="G91"/>
  <c r="L90"/>
  <c r="G90"/>
  <c r="L89"/>
  <c r="G89"/>
  <c r="L88"/>
  <c r="G88"/>
  <c r="L87"/>
  <c r="G87"/>
  <c r="L86"/>
  <c r="G86"/>
  <c r="L85"/>
  <c r="G85"/>
  <c r="L84"/>
  <c r="G84"/>
  <c r="L81"/>
  <c r="G81"/>
  <c r="G80"/>
  <c r="G76"/>
  <c r="G74"/>
  <c r="G73"/>
  <c r="G72"/>
  <c r="G69"/>
  <c r="G68"/>
  <c r="F107"/>
  <c r="F112"/>
  <c r="F128"/>
  <c r="E107"/>
  <c r="E112"/>
  <c r="C112" s="1"/>
  <c r="E128"/>
  <c r="D107"/>
  <c r="C107" s="1"/>
  <c r="D128"/>
  <c r="C102"/>
  <c r="L138"/>
  <c r="G138"/>
  <c r="C138"/>
  <c r="C142"/>
  <c r="L104"/>
  <c r="G104"/>
  <c r="C104"/>
  <c r="C137"/>
  <c r="C68"/>
  <c r="C69"/>
  <c r="L82"/>
  <c r="L83"/>
  <c r="C100"/>
  <c r="C99"/>
  <c r="C116"/>
  <c r="L144"/>
  <c r="G144"/>
  <c r="C144"/>
  <c r="C80"/>
  <c r="C81"/>
  <c r="G148"/>
  <c r="G147"/>
  <c r="G145"/>
  <c r="G139"/>
  <c r="G136"/>
  <c r="G134"/>
  <c r="G111"/>
  <c r="G83"/>
  <c r="G82"/>
  <c r="L134"/>
  <c r="L136"/>
  <c r="L139"/>
  <c r="L145"/>
  <c r="L147"/>
  <c r="C86"/>
  <c r="C83"/>
  <c r="C101"/>
  <c r="C130"/>
  <c r="C123"/>
  <c r="C72"/>
  <c r="C73"/>
  <c r="C74"/>
  <c r="C76"/>
  <c r="C78"/>
  <c r="C79"/>
  <c r="C82"/>
  <c r="C84"/>
  <c r="C85"/>
  <c r="C87"/>
  <c r="C88"/>
  <c r="C89"/>
  <c r="C90"/>
  <c r="C91"/>
  <c r="C92"/>
  <c r="C93"/>
  <c r="C94"/>
  <c r="C95"/>
  <c r="C96"/>
  <c r="C103"/>
  <c r="C105"/>
  <c r="C106"/>
  <c r="C109"/>
  <c r="C110"/>
  <c r="C111"/>
  <c r="C114"/>
  <c r="C115"/>
  <c r="C120"/>
  <c r="C121"/>
  <c r="C122"/>
  <c r="C124"/>
  <c r="C125"/>
  <c r="C127"/>
  <c r="C131"/>
  <c r="C134"/>
  <c r="C136"/>
  <c r="C139"/>
  <c r="C143"/>
  <c r="C145"/>
  <c r="C147"/>
  <c r="C148"/>
  <c r="G117"/>
  <c r="C132"/>
  <c r="L112"/>
  <c r="L128"/>
  <c r="G132"/>
  <c r="G96"/>
  <c r="E146"/>
  <c r="E149" s="1"/>
  <c r="L96"/>
  <c r="O146"/>
  <c r="O149" s="1"/>
  <c r="G107"/>
  <c r="L107"/>
  <c r="L117" l="1"/>
  <c r="M146"/>
  <c r="L146" s="1"/>
  <c r="L149" s="1"/>
  <c r="J146"/>
  <c r="J149" s="1"/>
  <c r="F146"/>
  <c r="F149" s="1"/>
  <c r="K146"/>
  <c r="K149" s="1"/>
  <c r="L132"/>
  <c r="L70"/>
  <c r="C128"/>
  <c r="G112"/>
  <c r="G70"/>
  <c r="H146"/>
  <c r="H149" s="1"/>
  <c r="D146"/>
  <c r="D149" s="1"/>
  <c r="C149" s="1"/>
  <c r="I149"/>
  <c r="G128"/>
  <c r="M149" l="1"/>
  <c r="C146"/>
  <c r="G149"/>
  <c r="G146"/>
</calcChain>
</file>

<file path=xl/sharedStrings.xml><?xml version="1.0" encoding="utf-8"?>
<sst xmlns="http://schemas.openxmlformats.org/spreadsheetml/2006/main" count="171" uniqueCount="148">
  <si>
    <t xml:space="preserve"> </t>
  </si>
  <si>
    <t xml:space="preserve">на </t>
  </si>
  <si>
    <t>ЗАГАЛЬНИЙ ФОНД</t>
  </si>
  <si>
    <t>СПЕЦІАЛЬНИЙ ФОНД</t>
  </si>
  <si>
    <t xml:space="preserve">   у тому числi:</t>
  </si>
  <si>
    <t>Соціальні програми і заходи державних органів у справах молоді</t>
  </si>
  <si>
    <t>Інші видатки</t>
  </si>
  <si>
    <t>Інші установи та заклади</t>
  </si>
  <si>
    <t xml:space="preserve">Фiзична культура i спорт </t>
  </si>
  <si>
    <t>Компенсаційні виплати на пільговий проїзд електротранспортом окремим категоріям громадян</t>
  </si>
  <si>
    <t>Інші заходи у сфері електротранспорту</t>
  </si>
  <si>
    <t>Резервний фонд</t>
  </si>
  <si>
    <t>Діяльність і послуги, не віднесені до інших категорій</t>
  </si>
  <si>
    <t xml:space="preserve">  Капітальні вкладення</t>
  </si>
  <si>
    <t>Запобігання та ліквідація надзвичайних ситуацій та наслідків стихійного лиха</t>
  </si>
  <si>
    <t>КФКВ</t>
  </si>
  <si>
    <t xml:space="preserve">Освiта </t>
  </si>
  <si>
    <t>Соцiальний захист та соціальне забезпечення всього,</t>
  </si>
  <si>
    <t>у тому числі:</t>
  </si>
  <si>
    <t>Iншi  видатки на соціальний захист населення</t>
  </si>
  <si>
    <t>Житлово-комунальне господарство всього,</t>
  </si>
  <si>
    <t>Благоустрiй мiст, сіл, селищ</t>
  </si>
  <si>
    <t>Теплові мережі</t>
  </si>
  <si>
    <t>Культура і мистецтво</t>
  </si>
  <si>
    <t>Телебачення і радіомовлення</t>
  </si>
  <si>
    <t>Будiвництво всього,</t>
  </si>
  <si>
    <t>Інші заходи у сфері автомобільного транспорту</t>
  </si>
  <si>
    <t xml:space="preserve">      у тому числі:</t>
  </si>
  <si>
    <t>Надання пільгового довгострокового кредиту громадянам на будівництво (реконструкцію) та придбання житла</t>
  </si>
  <si>
    <t>Повернення коштів, наданих для кредитування громадян на будівництво (реконструкцію) та придбання житла</t>
  </si>
  <si>
    <t>Фонд охорони навколишнього природного середовища</t>
  </si>
  <si>
    <t>Розробка схем та проектних рішень масового застосування</t>
  </si>
  <si>
    <t>Пільги, що надаються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t>
  </si>
  <si>
    <t xml:space="preserve"> 01.10.2007</t>
  </si>
  <si>
    <t>загальний фонд</t>
  </si>
  <si>
    <t>спеціальний фонд</t>
  </si>
  <si>
    <t>Засоби масової iнформації всього,</t>
  </si>
  <si>
    <t>Субвенції, одержані з державного та обласного  бюджетів</t>
  </si>
  <si>
    <t>Інші програми соціального захисту дітей</t>
  </si>
  <si>
    <t>240601, 602,603,604</t>
  </si>
  <si>
    <t>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Чорнобильскої катастрофи</t>
  </si>
  <si>
    <t>Цільові фонди всього,</t>
  </si>
  <si>
    <t>Цільові фонди, утворені Верховною Радою Автономної Республіки Крим, органами місцевого самоврядування і місцевими органами виконавчої влади</t>
  </si>
  <si>
    <t>Субсидії населенню для відшкодування витрат на придбання твердого та рідкого пічного побутового палива і скрапленого газу</t>
  </si>
  <si>
    <t>Субсидії населенню для відшкодування витрат на оплату житлово-комунальних послуг</t>
  </si>
  <si>
    <t>Соціальні програми і заходи державних органів з питань забезпечення рівних прав та можливостей жінок і чоловіків</t>
  </si>
  <si>
    <t>Д О Х О Д И</t>
  </si>
  <si>
    <t>інші надходження</t>
  </si>
  <si>
    <t>державне мито </t>
  </si>
  <si>
    <t>РАЗОМ ВИДАТКИ ТА КРЕДИТУВАННЯ БЮДЖЕТУ:</t>
  </si>
  <si>
    <t xml:space="preserve">2007 рік </t>
  </si>
  <si>
    <t xml:space="preserve">Охорона здоров'я </t>
  </si>
  <si>
    <t>Утримання центрів соціальних служб для  сім'ї, дітей та молоді</t>
  </si>
  <si>
    <t>Комбінати комунальних підприємств, районні виробничі об'єднання, інші підприємства, установи та організації житлово-комунального господарства</t>
  </si>
  <si>
    <t>Транспорт, дорожнє господарство, зв'язок, телекомунікації та інформатика всього,</t>
  </si>
  <si>
    <t>З В І Т</t>
  </si>
  <si>
    <t>Інші послуги, пов'язані з економічною діяльністю</t>
  </si>
  <si>
    <t>Субвенція з державного бюджету місцевим бюджетам на виплату допомоги сім'ям з дітьми, малозабезпеченим сім'ям, інвалідам з дитинства, дітям-інвалідам та тимчасової державної допомоги дітям</t>
  </si>
  <si>
    <t>Витрати, пов'язані з наданням та обслуговуванням пільгових довгострокових кредитів, наданих громадянам на будівництво (реконструкцію) та придбання житла</t>
  </si>
  <si>
    <t>Інші субвенції</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</si>
  <si>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</si>
  <si>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Соціальні програми і заходи державних органів у справах сім'ї</t>
  </si>
  <si>
    <t>Капітальний ремонт житлового фонду місцевих органів влади</t>
  </si>
  <si>
    <t>Землеустрій</t>
  </si>
  <si>
    <t>Утримання закладів, що надають соціальні послуги дітям, які опинились в складних життєвих обставинах</t>
  </si>
  <si>
    <t>Капітальний ремонт житлового фонду  об'єднань співвласників багатоквартирних будинків</t>
  </si>
  <si>
    <t>В И Д А Т К И</t>
  </si>
  <si>
    <t>податок на прибуток підприємств та фінансових установ комунальної власності</t>
  </si>
  <si>
    <t>надходження від орендної плати за користування цілісним майновим комплексом та іншим майном, що перебуває в комунальній власності </t>
  </si>
  <si>
    <t xml:space="preserve">кошти від реалізації безхазяйного майна, 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</si>
  <si>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 xml:space="preserve">кошти від відчуження майна, що належить Автономній Республіці Крим та майна, що перебуває в комунальній власності </t>
  </si>
  <si>
    <t>УСЬОГО ВИДАТКІВ:</t>
  </si>
  <si>
    <t>у т.ч. бюджет розвитку</t>
  </si>
  <si>
    <t>тис.грн.</t>
  </si>
  <si>
    <t>Періодичні видання (газети та журнали)</t>
  </si>
  <si>
    <t>Водопровідно-каналізаційне господарство </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</si>
  <si>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</si>
  <si>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</si>
  <si>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</si>
  <si>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частина чистого прибутку (доходу) комунальних унітарних підприємств та їх об'єднань, що вилучається до відповідного місцевого бюджету</t>
  </si>
  <si>
    <t>кошти від продажу землі</t>
  </si>
  <si>
    <t>надходження коштів пайової участі у розвитку інфраструктури населеного пункту</t>
  </si>
  <si>
    <t>Видатки, не вiднесенi до основних груп, усього,</t>
  </si>
  <si>
    <t>Показники міського бюджету</t>
  </si>
  <si>
    <t>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</si>
  <si>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 xml:space="preserve">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t>
  </si>
  <si>
    <t>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які загинули (померли) або пропали безвісти під час проходження військової служби, батькам та членам сімей осіб рядового і начальницького складу органів і підрозділів цивільного захисту, Державної служби спеціального зв'язку та захисту інформації України, які загинули (померли), пропали безвісти або стали інвалідами при проходженні служби, на  житлово-комунальні послуги</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</si>
  <si>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</si>
  <si>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</si>
  <si>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Реверсна дотація</t>
  </si>
  <si>
    <t>Інші додаткові дотації</t>
  </si>
  <si>
    <t>Охорона навколишнього природного середовища та ядерна безпека</t>
  </si>
  <si>
    <t>Субвенції з міського бюджету іншим бюджетам</t>
  </si>
  <si>
    <t xml:space="preserve">Проведення виборів депутатів місцевих рад та сільських, селищних, міських голів </t>
  </si>
  <si>
    <t xml:space="preserve">Субвенція з державного бюджету місцевим бюджетам на проведення виборів депутатів місцевих рад та сільських, селищних, міських голів </t>
  </si>
  <si>
    <t/>
  </si>
  <si>
    <t>ПОДАТКОВІ НАДХОДЖЕННЯ</t>
  </si>
  <si>
    <t xml:space="preserve">податок та збір на доходи фізичних осіб </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</si>
  <si>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</si>
  <si>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акцизний податок з реалізації суб’єктами господарювання  роздрібної торгівлі підакцизних товарів</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</si>
  <si>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</si>
  <si>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</si>
  <si>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</si>
  <si>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</si>
  <si>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НЕПОДАТКОВІ НАДХОДЖЕННЯ</t>
  </si>
  <si>
    <t>плата за надання інших адміністративних послуг</t>
  </si>
  <si>
    <t>ДОХОДИ ВІД ОПЕРАЦІЙ З КАПІТАЛОМ</t>
  </si>
  <si>
    <t>Субвенції, дотації, одержані з інших бюджетів</t>
  </si>
  <si>
    <t>збір за провадження торговельної діяльності нафтопродуктами, скрапленим та стиснутим газом на стаціонарних, малогабаритних і пересувних автозаправних станціях, заправних пунктах</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</si>
  <si>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 </t>
  </si>
  <si>
    <t>власні надходження бюджетних установ</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</si>
  <si>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</si>
  <si>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Органи місцевого самоврядування</t>
  </si>
  <si>
    <t xml:space="preserve">щодо виконання міського бюджету </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</si>
  <si>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t>
  </si>
  <si>
    <t>у зв'язку з виконанням службових обов'язків, непрацездатним членам сімей, які перебували на їх утриманні, на придбання твердого палива</t>
  </si>
  <si>
    <t>Заходи, пов`язані з поліпшенням питної води</t>
  </si>
  <si>
    <t>Затверджений план на 2016 рік</t>
  </si>
  <si>
    <t>Уточнений план на 2016 рік</t>
  </si>
  <si>
    <t>екологічний податок</t>
  </si>
  <si>
    <t>місцеві податки:</t>
  </si>
  <si>
    <t xml:space="preserve"> - податок на майно, у т.ч.</t>
  </si>
  <si>
    <t xml:space="preserve"> - єдиний податок</t>
  </si>
  <si>
    <t>в т. ч. бюджет розвитку (без трансфертів):</t>
  </si>
  <si>
    <t>Фінансова підтримка громадських організацій інвалідів і ветеранів</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</si>
  <si>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 регіонів</t>
  </si>
  <si>
    <t>Житлово-експлуатаційне господарство</t>
  </si>
  <si>
    <t xml:space="preserve">Компенсаційні виплати на пільговий проїзд автомобільним транспортом окремим категоріям громадян </t>
  </si>
  <si>
    <t>250324, 250323, 250344, 250380</t>
  </si>
  <si>
    <t>за 9 місяців 2016 року</t>
  </si>
  <si>
    <t>Уточнений план загального фонду на січень-вересень 2016 року</t>
  </si>
  <si>
    <t>Виконано станом на 01.10.2016</t>
  </si>
  <si>
    <t xml:space="preserve"> - збір за провадження деяких видів підприємницької діяльності, що справлявся до 1 січня 2015 року </t>
  </si>
  <si>
    <t>плата за розміщення тимчасово вільних коштів місцевих бюджетів </t>
  </si>
  <si>
    <t>адміністративні штрафи</t>
  </si>
  <si>
    <t>інші збори за забруднення навколишнього природного середовища до Фонду охорони навколишнього природного середовища  </t>
  </si>
  <si>
    <t>відсотки за користування довгостроковим кредитом, що надається з місцевих бюджетів молодим сім'ям та одиноким молодим громадянам на будівництво (реконструкцію) та придбання житла </t>
  </si>
  <si>
    <t>Видатки на проведення робіт, пов'язаних із будівництвом, реконструкцією, ремонтом та утриманням                                    автомобільних доріг</t>
  </si>
  <si>
    <t>усього,</t>
  </si>
  <si>
    <t>УСЬОГО ДОХОДІВ ЗАГАЛЬНОГО ФОНДУ власних та закріплених:</t>
  </si>
  <si>
    <t>РАЗОМ ЗА ЗАГАЛЬНИМ ФОНДОМ ДОХОДІВ:</t>
  </si>
  <si>
    <t>РАЗОМ ЗА СПЕЦІАЛЬНИМ ФОНДОМ ДОХОДІВ:</t>
  </si>
  <si>
    <t>УСЬОГО ДОХОДІВ:</t>
  </si>
  <si>
    <t xml:space="preserve">Секретар міської ради             </t>
  </si>
  <si>
    <t xml:space="preserve">               С.Маляренко</t>
  </si>
  <si>
    <t xml:space="preserve">                                                   Рішення міської ради</t>
  </si>
  <si>
    <t xml:space="preserve">                                                   ЗАТВЕРДЖЕНО</t>
  </si>
  <si>
    <t xml:space="preserve">                                        23.11.2016 №1066</t>
  </si>
</sst>
</file>

<file path=xl/styles.xml><?xml version="1.0" encoding="utf-8"?>
<styleSheet xmlns="http://schemas.openxmlformats.org/spreadsheetml/2006/main">
  <numFmts count="1">
    <numFmt numFmtId="164" formatCode="#,##0.0"/>
  </numFmts>
  <fonts count="36">
    <font>
      <sz val="10"/>
      <name val="Arial Cyr"/>
      <charset val="204"/>
    </font>
    <font>
      <b/>
      <sz val="10"/>
      <name val="Arial Cyr"/>
      <family val="2"/>
      <charset val="204"/>
    </font>
    <font>
      <sz val="13"/>
      <name val="Arial Cyr"/>
      <family val="2"/>
      <charset val="204"/>
    </font>
    <font>
      <b/>
      <sz val="13"/>
      <name val="Arial Cyr"/>
      <family val="2"/>
      <charset val="204"/>
    </font>
    <font>
      <i/>
      <sz val="12"/>
      <name val="Arial Cyr"/>
      <charset val="204"/>
    </font>
    <font>
      <sz val="14"/>
      <name val="Arial Cyr"/>
      <charset val="204"/>
    </font>
    <font>
      <i/>
      <sz val="14"/>
      <name val="Arial Cyr"/>
      <charset val="204"/>
    </font>
    <font>
      <sz val="16"/>
      <name val="Arial Cyr"/>
      <family val="2"/>
      <charset val="204"/>
    </font>
    <font>
      <b/>
      <sz val="16"/>
      <name val="Arial Cyr"/>
      <family val="2"/>
      <charset val="204"/>
    </font>
    <font>
      <i/>
      <sz val="14"/>
      <name val="Times New Roman"/>
      <family val="1"/>
      <charset val="204"/>
    </font>
    <font>
      <i/>
      <sz val="10"/>
      <name val="Times New Roman"/>
      <family val="1"/>
      <charset val="204"/>
    </font>
    <font>
      <sz val="10"/>
      <name val="Times New Roman"/>
      <family val="1"/>
      <charset val="204"/>
    </font>
    <font>
      <b/>
      <sz val="14"/>
      <name val="Times New Roman"/>
      <family val="1"/>
      <charset val="204"/>
    </font>
    <font>
      <b/>
      <sz val="13"/>
      <name val="Times New Roman"/>
      <family val="1"/>
      <charset val="204"/>
    </font>
    <font>
      <b/>
      <sz val="10"/>
      <name val="Times New Roman"/>
      <family val="1"/>
      <charset val="204"/>
    </font>
    <font>
      <sz val="13"/>
      <name val="Times New Roman"/>
      <family val="1"/>
      <charset val="204"/>
    </font>
    <font>
      <b/>
      <sz val="12"/>
      <name val="Times New Roman"/>
      <family val="1"/>
      <charset val="204"/>
    </font>
    <font>
      <b/>
      <sz val="14"/>
      <name val="Arial Cyr"/>
      <family val="2"/>
      <charset val="204"/>
    </font>
    <font>
      <b/>
      <u/>
      <sz val="11"/>
      <name val="Times New Roman"/>
      <family val="1"/>
      <charset val="204"/>
    </font>
    <font>
      <b/>
      <sz val="11"/>
      <name val="Times New Roman"/>
      <family val="1"/>
      <charset val="204"/>
    </font>
    <font>
      <i/>
      <sz val="11"/>
      <name val="Times New Roman"/>
      <family val="1"/>
      <charset val="204"/>
    </font>
    <font>
      <sz val="22"/>
      <name val="Arial Cyr"/>
      <family val="2"/>
      <charset val="204"/>
    </font>
    <font>
      <b/>
      <i/>
      <sz val="22"/>
      <name val="Times New Roman"/>
      <family val="1"/>
      <charset val="204"/>
    </font>
    <font>
      <b/>
      <i/>
      <sz val="11"/>
      <name val="Times New Roman"/>
      <family val="1"/>
      <charset val="204"/>
    </font>
    <font>
      <i/>
      <sz val="24"/>
      <name val="Times New Roman"/>
      <family val="1"/>
      <charset val="204"/>
    </font>
    <font>
      <b/>
      <i/>
      <sz val="14"/>
      <name val="Times New Roman"/>
      <family val="1"/>
      <charset val="204"/>
    </font>
    <font>
      <b/>
      <i/>
      <sz val="28"/>
      <name val="Arial Cyr"/>
      <family val="2"/>
      <charset val="204"/>
    </font>
    <font>
      <b/>
      <u/>
      <sz val="12"/>
      <name val="Times New Roman"/>
      <family val="1"/>
      <charset val="204"/>
    </font>
    <font>
      <sz val="11"/>
      <name val="Times New Roman"/>
      <family val="1"/>
      <charset val="204"/>
    </font>
    <font>
      <b/>
      <i/>
      <sz val="27"/>
      <name val="Times New Roman"/>
      <family val="1"/>
      <charset val="204"/>
    </font>
    <font>
      <sz val="12"/>
      <name val="Times New Roman"/>
      <family val="1"/>
      <charset val="204"/>
    </font>
    <font>
      <b/>
      <sz val="11.5"/>
      <name val="Times New Roman"/>
      <family val="1"/>
      <charset val="204"/>
    </font>
    <font>
      <sz val="11"/>
      <color indexed="8"/>
      <name val="Times New Roman"/>
      <family val="1"/>
      <charset val="204"/>
    </font>
    <font>
      <i/>
      <sz val="11"/>
      <color indexed="8"/>
      <name val="Times New Roman"/>
      <family val="1"/>
      <charset val="204"/>
    </font>
    <font>
      <b/>
      <sz val="11"/>
      <color indexed="8"/>
      <name val="Times New Roman"/>
      <family val="1"/>
      <charset val="204"/>
    </font>
    <font>
      <b/>
      <i/>
      <sz val="26"/>
      <name val="Times New Roman"/>
      <family val="1"/>
      <charset val="204"/>
    </font>
  </fonts>
  <fills count="8">
    <fill>
      <patternFill patternType="none"/>
    </fill>
    <fill>
      <patternFill patternType="gray125"/>
    </fill>
    <fill>
      <patternFill patternType="solid">
        <fgColor indexed="42"/>
        <bgColor indexed="64"/>
      </patternFill>
    </fill>
    <fill>
      <patternFill patternType="solid">
        <fgColor indexed="10"/>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22">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theme="0" tint="-4.9989318521683403E-2"/>
      </bottom>
      <diagonal/>
    </border>
    <border>
      <left style="medium">
        <color indexed="64"/>
      </left>
      <right style="medium">
        <color indexed="64"/>
      </right>
      <top style="medium">
        <color theme="0" tint="-4.9989318521683403E-2"/>
      </top>
      <bottom style="medium">
        <color theme="0" tint="-4.9989318521683403E-2"/>
      </bottom>
      <diagonal/>
    </border>
    <border>
      <left style="medium">
        <color indexed="64"/>
      </left>
      <right style="medium">
        <color indexed="64"/>
      </right>
      <top style="medium">
        <color theme="0" tint="-4.9989318521683403E-2"/>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theme="0" tint="-4.9989318521683403E-2"/>
      </top>
      <bottom style="thin">
        <color indexed="64"/>
      </bottom>
      <diagonal/>
    </border>
  </borders>
  <cellStyleXfs count="1">
    <xf numFmtId="0" fontId="0" fillId="0" borderId="0"/>
  </cellStyleXfs>
  <cellXfs count="155">
    <xf numFmtId="0" fontId="0" fillId="0" borderId="0" xfId="0"/>
    <xf numFmtId="164" fontId="2" fillId="0" borderId="0" xfId="0" applyNumberFormat="1" applyFont="1" applyFill="1" applyAlignment="1">
      <alignment horizontal="center" vertical="center"/>
    </xf>
    <xf numFmtId="0" fontId="2" fillId="0" borderId="0" xfId="0" applyFont="1" applyFill="1"/>
    <xf numFmtId="0" fontId="1" fillId="0" borderId="0" xfId="0" applyFont="1" applyFill="1"/>
    <xf numFmtId="0" fontId="7" fillId="0" borderId="0" xfId="0" applyFont="1" applyAlignment="1">
      <alignment horizontal="left"/>
    </xf>
    <xf numFmtId="164" fontId="8" fillId="0" borderId="0" xfId="0" applyNumberFormat="1" applyFont="1" applyFill="1" applyBorder="1" applyAlignment="1">
      <alignment horizontal="center" vertical="center"/>
    </xf>
    <xf numFmtId="0" fontId="8" fillId="0" borderId="0" xfId="0" applyFont="1" applyFill="1" applyAlignment="1">
      <alignment horizontal="center" vertical="center" wrapText="1"/>
    </xf>
    <xf numFmtId="0" fontId="2" fillId="3" borderId="0" xfId="0" applyFont="1" applyFill="1"/>
    <xf numFmtId="0" fontId="10" fillId="0" borderId="0" xfId="0" applyFont="1"/>
    <xf numFmtId="0" fontId="1" fillId="0" borderId="1" xfId="0" applyFont="1" applyFill="1" applyBorder="1" applyAlignment="1">
      <alignment horizontal="center" vertical="center"/>
    </xf>
    <xf numFmtId="0" fontId="1" fillId="2" borderId="2" xfId="0" applyFont="1" applyFill="1" applyBorder="1" applyAlignment="1">
      <alignment horizontal="center" vertical="center"/>
    </xf>
    <xf numFmtId="0" fontId="4" fillId="0" borderId="0" xfId="0" applyFont="1" applyFill="1"/>
    <xf numFmtId="3" fontId="2" fillId="0" borderId="0" xfId="0" applyNumberFormat="1" applyFont="1" applyFill="1"/>
    <xf numFmtId="164" fontId="13" fillId="0" borderId="3" xfId="0" applyNumberFormat="1" applyFont="1" applyFill="1" applyBorder="1" applyAlignment="1">
      <alignment horizontal="center" vertical="center"/>
    </xf>
    <xf numFmtId="164" fontId="13" fillId="0" borderId="0" xfId="0" applyNumberFormat="1" applyFont="1" applyFill="1" applyBorder="1" applyAlignment="1">
      <alignment horizontal="center" vertical="center"/>
    </xf>
    <xf numFmtId="164" fontId="15" fillId="0" borderId="0" xfId="0" applyNumberFormat="1" applyFont="1" applyFill="1" applyBorder="1" applyAlignment="1">
      <alignment horizontal="center" vertical="center"/>
    </xf>
    <xf numFmtId="164" fontId="15" fillId="0" borderId="4" xfId="0" applyNumberFormat="1" applyFont="1" applyFill="1" applyBorder="1" applyAlignment="1">
      <alignment horizontal="center" vertical="center"/>
    </xf>
    <xf numFmtId="164" fontId="13" fillId="2" borderId="5" xfId="0" applyNumberFormat="1" applyFont="1" applyFill="1" applyBorder="1" applyAlignment="1">
      <alignment horizontal="center" vertical="center"/>
    </xf>
    <xf numFmtId="164" fontId="3" fillId="0" borderId="6" xfId="0" applyNumberFormat="1" applyFont="1" applyFill="1" applyBorder="1" applyAlignment="1">
      <alignment horizontal="center" vertical="center"/>
    </xf>
    <xf numFmtId="164" fontId="3" fillId="0" borderId="7" xfId="0" applyNumberFormat="1" applyFont="1" applyFill="1" applyBorder="1" applyAlignment="1">
      <alignment horizontal="center" vertical="center"/>
    </xf>
    <xf numFmtId="0" fontId="17" fillId="0" borderId="6" xfId="0" applyFont="1" applyFill="1" applyBorder="1" applyAlignment="1">
      <alignment horizontal="center" vertical="center"/>
    </xf>
    <xf numFmtId="0" fontId="14" fillId="0" borderId="3" xfId="0" applyFont="1" applyFill="1" applyBorder="1" applyAlignment="1">
      <alignment vertical="center"/>
    </xf>
    <xf numFmtId="0" fontId="10" fillId="0" borderId="3" xfId="0" applyFont="1" applyFill="1" applyBorder="1" applyAlignment="1">
      <alignment vertical="center"/>
    </xf>
    <xf numFmtId="0" fontId="11" fillId="0" borderId="3" xfId="0" applyFont="1" applyFill="1" applyBorder="1" applyAlignment="1">
      <alignment vertical="center" wrapText="1"/>
    </xf>
    <xf numFmtId="0" fontId="11" fillId="0" borderId="3" xfId="0" applyFont="1" applyFill="1" applyBorder="1" applyAlignment="1">
      <alignment horizontal="left" vertical="center" wrapText="1"/>
    </xf>
    <xf numFmtId="0" fontId="11" fillId="0" borderId="3" xfId="0" applyFont="1" applyFill="1" applyBorder="1" applyAlignment="1">
      <alignment vertical="center"/>
    </xf>
    <xf numFmtId="0" fontId="12" fillId="2" borderId="5" xfId="0" applyFont="1" applyFill="1" applyBorder="1" applyAlignment="1">
      <alignment vertical="center"/>
    </xf>
    <xf numFmtId="0" fontId="18" fillId="0" borderId="3" xfId="0" applyFont="1" applyFill="1" applyBorder="1" applyAlignment="1">
      <alignment vertical="center"/>
    </xf>
    <xf numFmtId="0" fontId="19" fillId="0" borderId="3" xfId="0" applyFont="1" applyFill="1" applyBorder="1" applyAlignment="1">
      <alignment vertical="center"/>
    </xf>
    <xf numFmtId="0" fontId="20" fillId="0" borderId="3" xfId="0" applyFont="1" applyFill="1" applyBorder="1" applyAlignment="1">
      <alignment vertical="center"/>
    </xf>
    <xf numFmtId="0" fontId="19" fillId="0" borderId="3" xfId="0" applyFont="1" applyFill="1" applyBorder="1" applyAlignment="1">
      <alignment vertical="center" wrapText="1"/>
    </xf>
    <xf numFmtId="0" fontId="21" fillId="0" borderId="0" xfId="0" applyFont="1" applyFill="1"/>
    <xf numFmtId="0" fontId="22" fillId="0" borderId="0" xfId="0" applyFont="1"/>
    <xf numFmtId="164" fontId="3" fillId="0" borderId="8" xfId="0" applyNumberFormat="1" applyFont="1" applyFill="1" applyBorder="1" applyAlignment="1">
      <alignment horizontal="center" vertical="center"/>
    </xf>
    <xf numFmtId="164" fontId="26" fillId="0" borderId="0" xfId="0" applyNumberFormat="1" applyFont="1" applyFill="1" applyAlignment="1">
      <alignment horizontal="center" vertical="center"/>
    </xf>
    <xf numFmtId="164" fontId="27" fillId="0" borderId="1" xfId="0" applyNumberFormat="1" applyFont="1" applyFill="1" applyBorder="1" applyAlignment="1">
      <alignment horizontal="center" vertical="center"/>
    </xf>
    <xf numFmtId="164" fontId="27" fillId="0" borderId="3" xfId="0" applyNumberFormat="1" applyFont="1" applyFill="1" applyBorder="1" applyAlignment="1">
      <alignment horizontal="center" vertical="center"/>
    </xf>
    <xf numFmtId="0" fontId="28" fillId="0" borderId="3" xfId="0" applyFont="1" applyFill="1" applyBorder="1" applyAlignment="1" applyProtection="1">
      <alignment vertical="center" wrapText="1"/>
    </xf>
    <xf numFmtId="0" fontId="28" fillId="0" borderId="3" xfId="0" applyFont="1" applyFill="1" applyBorder="1" applyAlignment="1">
      <alignment vertical="center" wrapText="1"/>
    </xf>
    <xf numFmtId="0" fontId="19" fillId="5" borderId="5" xfId="0" applyFont="1" applyFill="1" applyBorder="1" applyAlignment="1">
      <alignment vertical="center"/>
    </xf>
    <xf numFmtId="0" fontId="16" fillId="2" borderId="4" xfId="0" applyFont="1" applyFill="1" applyBorder="1" applyAlignment="1">
      <alignment vertical="center"/>
    </xf>
    <xf numFmtId="164" fontId="13" fillId="2" borderId="4" xfId="0" applyNumberFormat="1" applyFont="1" applyFill="1" applyBorder="1" applyAlignment="1">
      <alignment horizontal="center" vertical="center"/>
    </xf>
    <xf numFmtId="0" fontId="5" fillId="6" borderId="0" xfId="0" applyFont="1" applyFill="1"/>
    <xf numFmtId="164" fontId="2" fillId="6" borderId="0" xfId="0" applyNumberFormat="1" applyFont="1" applyFill="1" applyAlignment="1">
      <alignment horizontal="center" vertical="center"/>
    </xf>
    <xf numFmtId="164" fontId="8" fillId="6" borderId="0" xfId="0" applyNumberFormat="1" applyFont="1" applyFill="1" applyBorder="1" applyAlignment="1">
      <alignment horizontal="center" vertical="center"/>
    </xf>
    <xf numFmtId="0" fontId="2" fillId="6" borderId="0" xfId="0" applyFont="1" applyFill="1"/>
    <xf numFmtId="0" fontId="6" fillId="6" borderId="0" xfId="0" applyFont="1" applyFill="1" applyAlignment="1">
      <alignment horizontal="center"/>
    </xf>
    <xf numFmtId="0" fontId="10" fillId="6" borderId="0" xfId="0" applyFont="1" applyFill="1"/>
    <xf numFmtId="0" fontId="1" fillId="6" borderId="0" xfId="0" applyFont="1" applyFill="1"/>
    <xf numFmtId="0" fontId="9" fillId="6" borderId="0" xfId="0" applyFont="1" applyFill="1"/>
    <xf numFmtId="164" fontId="3" fillId="0" borderId="3" xfId="0" applyNumberFormat="1" applyFont="1" applyFill="1" applyBorder="1" applyAlignment="1">
      <alignment horizontal="center" vertical="center"/>
    </xf>
    <xf numFmtId="0" fontId="29" fillId="0" borderId="0" xfId="0" applyFont="1"/>
    <xf numFmtId="0" fontId="0" fillId="0" borderId="0" xfId="0" applyFont="1"/>
    <xf numFmtId="0" fontId="0" fillId="0" borderId="0" xfId="0" applyFont="1" applyFill="1" applyAlignment="1">
      <alignment horizontal="center" vertical="center" wrapText="1"/>
    </xf>
    <xf numFmtId="0" fontId="0" fillId="0" borderId="0" xfId="0" applyFont="1" applyFill="1"/>
    <xf numFmtId="0" fontId="0" fillId="6" borderId="0" xfId="0" applyFont="1" applyFill="1"/>
    <xf numFmtId="0" fontId="0" fillId="6" borderId="0" xfId="0" applyFont="1" applyFill="1" applyAlignment="1">
      <alignment horizontal="center" vertical="center" wrapText="1"/>
    </xf>
    <xf numFmtId="164" fontId="2" fillId="6" borderId="0" xfId="0" applyNumberFormat="1" applyFont="1" applyFill="1"/>
    <xf numFmtId="0" fontId="8" fillId="6" borderId="0" xfId="0" applyFont="1" applyFill="1" applyBorder="1" applyAlignment="1">
      <alignment wrapText="1"/>
    </xf>
    <xf numFmtId="164" fontId="2" fillId="0" borderId="0" xfId="0" applyNumberFormat="1" applyFont="1" applyFill="1"/>
    <xf numFmtId="0" fontId="0" fillId="3" borderId="0" xfId="0" applyFont="1" applyFill="1"/>
    <xf numFmtId="0" fontId="0" fillId="0" borderId="1" xfId="0" applyFont="1" applyFill="1" applyBorder="1" applyAlignment="1">
      <alignment horizontal="center" vertical="center"/>
    </xf>
    <xf numFmtId="164" fontId="15" fillId="0" borderId="3" xfId="0" applyNumberFormat="1" applyFont="1" applyFill="1" applyBorder="1" applyAlignment="1">
      <alignment horizontal="center" vertical="center"/>
    </xf>
    <xf numFmtId="0" fontId="0" fillId="0" borderId="0" xfId="0" quotePrefix="1" applyFont="1"/>
    <xf numFmtId="0" fontId="0" fillId="0" borderId="0" xfId="0" applyFont="1" applyBorder="1"/>
    <xf numFmtId="0" fontId="14" fillId="7" borderId="3" xfId="0" applyFont="1" applyFill="1" applyBorder="1" applyAlignment="1">
      <alignment vertical="center" wrapText="1"/>
    </xf>
    <xf numFmtId="0" fontId="0" fillId="0" borderId="1" xfId="0" applyFont="1" applyFill="1" applyBorder="1" applyAlignment="1">
      <alignment horizontal="center" vertical="center" wrapText="1"/>
    </xf>
    <xf numFmtId="0" fontId="11" fillId="0" borderId="4" xfId="0" applyFont="1" applyFill="1" applyBorder="1" applyAlignment="1">
      <alignment vertical="center" wrapText="1"/>
    </xf>
    <xf numFmtId="0" fontId="0" fillId="0" borderId="0" xfId="0" applyFont="1" applyAlignment="1">
      <alignment horizontal="center" vertical="center"/>
    </xf>
    <xf numFmtId="0" fontId="0" fillId="2" borderId="0" xfId="0" applyFont="1" applyFill="1" applyAlignment="1">
      <alignment horizontal="center" vertical="center"/>
    </xf>
    <xf numFmtId="0" fontId="8" fillId="0" borderId="0" xfId="0" applyFont="1" applyFill="1" applyBorder="1" applyAlignment="1">
      <alignment wrapText="1"/>
    </xf>
    <xf numFmtId="164" fontId="27" fillId="0" borderId="0" xfId="0" applyNumberFormat="1" applyFont="1" applyFill="1" applyBorder="1" applyAlignment="1">
      <alignment horizontal="center" vertical="center"/>
    </xf>
    <xf numFmtId="0" fontId="30" fillId="0" borderId="3" xfId="0" applyFont="1" applyBorder="1"/>
    <xf numFmtId="0" fontId="31" fillId="0" borderId="3" xfId="0" applyFont="1" applyFill="1" applyBorder="1" applyAlignment="1">
      <alignment vertical="center"/>
    </xf>
    <xf numFmtId="0" fontId="32" fillId="0" borderId="3" xfId="0" applyFont="1" applyFill="1" applyBorder="1" applyAlignment="1" applyProtection="1">
      <alignment vertical="center" wrapText="1"/>
    </xf>
    <xf numFmtId="0" fontId="31" fillId="0" borderId="3" xfId="0" applyFont="1" applyFill="1" applyBorder="1" applyAlignment="1" applyProtection="1">
      <alignment vertical="center" wrapText="1"/>
    </xf>
    <xf numFmtId="0" fontId="33" fillId="0" borderId="3" xfId="0" applyFont="1" applyFill="1" applyBorder="1" applyAlignment="1" applyProtection="1">
      <alignment vertical="center" wrapText="1"/>
    </xf>
    <xf numFmtId="0" fontId="34" fillId="4" borderId="5" xfId="0" applyFont="1" applyFill="1" applyBorder="1" applyAlignment="1" applyProtection="1">
      <alignment vertical="center"/>
    </xf>
    <xf numFmtId="0" fontId="34" fillId="0" borderId="3" xfId="0" applyFont="1" applyFill="1" applyBorder="1" applyAlignment="1" applyProtection="1">
      <alignment vertical="center"/>
    </xf>
    <xf numFmtId="0" fontId="32" fillId="0" borderId="3" xfId="0" applyFont="1" applyFill="1" applyBorder="1" applyAlignment="1" applyProtection="1">
      <alignment horizontal="left" vertical="center" wrapText="1"/>
    </xf>
    <xf numFmtId="0" fontId="34" fillId="5" borderId="5" xfId="0" applyFont="1" applyFill="1" applyBorder="1" applyAlignment="1" applyProtection="1">
      <alignment vertical="center"/>
    </xf>
    <xf numFmtId="164" fontId="15" fillId="0" borderId="3" xfId="0" applyNumberFormat="1" applyFont="1" applyFill="1" applyBorder="1" applyAlignment="1">
      <alignment horizontal="center" vertical="center"/>
    </xf>
    <xf numFmtId="0" fontId="11" fillId="0" borderId="14" xfId="0" applyFont="1" applyFill="1" applyBorder="1" applyAlignment="1">
      <alignment vertical="center" wrapText="1"/>
    </xf>
    <xf numFmtId="164" fontId="15" fillId="0" borderId="14" xfId="0" applyNumberFormat="1" applyFont="1" applyFill="1" applyBorder="1" applyAlignment="1">
      <alignment horizontal="center" vertical="center"/>
    </xf>
    <xf numFmtId="0" fontId="11" fillId="0" borderId="15" xfId="0" applyFont="1" applyFill="1" applyBorder="1" applyAlignment="1">
      <alignment horizontal="left" wrapText="1"/>
    </xf>
    <xf numFmtId="0" fontId="11" fillId="0" borderId="14" xfId="0" applyFont="1" applyFill="1" applyBorder="1" applyAlignment="1">
      <alignment vertical="center"/>
    </xf>
    <xf numFmtId="0" fontId="11" fillId="0" borderId="16" xfId="0" applyFont="1" applyFill="1" applyBorder="1" applyAlignment="1">
      <alignment vertical="center" wrapText="1"/>
    </xf>
    <xf numFmtId="164" fontId="15" fillId="0" borderId="16" xfId="0" applyNumberFormat="1" applyFont="1" applyFill="1" applyBorder="1" applyAlignment="1">
      <alignment horizontal="center" vertical="center"/>
    </xf>
    <xf numFmtId="0" fontId="14" fillId="0" borderId="14" xfId="0" applyFont="1" applyFill="1" applyBorder="1" applyAlignment="1">
      <alignment vertical="center"/>
    </xf>
    <xf numFmtId="164" fontId="13" fillId="0" borderId="14" xfId="0" applyNumberFormat="1" applyFont="1" applyFill="1" applyBorder="1" applyAlignment="1">
      <alignment horizontal="center" vertical="center"/>
    </xf>
    <xf numFmtId="0" fontId="14" fillId="0" borderId="16" xfId="0" applyFont="1" applyFill="1" applyBorder="1" applyAlignment="1">
      <alignment vertical="center" wrapText="1"/>
    </xf>
    <xf numFmtId="164" fontId="13" fillId="0" borderId="16" xfId="0" applyNumberFormat="1" applyFont="1" applyFill="1" applyBorder="1" applyAlignment="1">
      <alignment horizontal="center" vertical="center"/>
    </xf>
    <xf numFmtId="164" fontId="15" fillId="0" borderId="3" xfId="0" applyNumberFormat="1" applyFont="1" applyFill="1" applyBorder="1" applyAlignment="1">
      <alignment horizontal="center" vertical="center"/>
    </xf>
    <xf numFmtId="164" fontId="15" fillId="0" borderId="3" xfId="0" applyNumberFormat="1" applyFont="1" applyFill="1" applyBorder="1" applyAlignment="1">
      <alignment horizontal="center" vertical="center"/>
    </xf>
    <xf numFmtId="164" fontId="16" fillId="0" borderId="1" xfId="0" applyNumberFormat="1" applyFont="1" applyFill="1" applyBorder="1" applyAlignment="1">
      <alignment horizontal="center" vertical="center"/>
    </xf>
    <xf numFmtId="164" fontId="16" fillId="4" borderId="2" xfId="0" applyNumberFormat="1" applyFont="1" applyFill="1" applyBorder="1" applyAlignment="1">
      <alignment horizontal="center" vertical="center"/>
    </xf>
    <xf numFmtId="164" fontId="16" fillId="0" borderId="3" xfId="0" applyNumberFormat="1" applyFont="1" applyFill="1" applyBorder="1" applyAlignment="1">
      <alignment horizontal="center" vertical="center"/>
    </xf>
    <xf numFmtId="164" fontId="16" fillId="0" borderId="0" xfId="0" applyNumberFormat="1" applyFont="1" applyFill="1" applyBorder="1" applyAlignment="1">
      <alignment horizontal="center" vertical="center"/>
    </xf>
    <xf numFmtId="164" fontId="16" fillId="5" borderId="5" xfId="0" applyNumberFormat="1" applyFont="1" applyFill="1" applyBorder="1" applyAlignment="1">
      <alignment horizontal="center" vertical="center"/>
    </xf>
    <xf numFmtId="164" fontId="16" fillId="7" borderId="3" xfId="0" applyNumberFormat="1" applyFont="1" applyFill="1" applyBorder="1" applyAlignment="1">
      <alignment horizontal="center" vertical="center"/>
    </xf>
    <xf numFmtId="164" fontId="16" fillId="0" borderId="3" xfId="0" applyNumberFormat="1" applyFont="1" applyFill="1" applyBorder="1" applyAlignment="1" applyProtection="1">
      <alignment horizontal="center" vertical="center"/>
    </xf>
    <xf numFmtId="164" fontId="16" fillId="4" borderId="5" xfId="0" applyNumberFormat="1" applyFont="1" applyFill="1" applyBorder="1" applyAlignment="1">
      <alignment horizontal="center" vertical="center"/>
    </xf>
    <xf numFmtId="164" fontId="16" fillId="0" borderId="1" xfId="0" applyNumberFormat="1" applyFont="1" applyFill="1" applyBorder="1" applyAlignment="1" applyProtection="1">
      <alignment horizontal="center" vertical="center"/>
    </xf>
    <xf numFmtId="164" fontId="16" fillId="5" borderId="2" xfId="0" applyNumberFormat="1" applyFont="1" applyFill="1" applyBorder="1" applyAlignment="1">
      <alignment horizontal="center" vertical="center"/>
    </xf>
    <xf numFmtId="164" fontId="16" fillId="4" borderId="9" xfId="0" applyNumberFormat="1" applyFont="1" applyFill="1" applyBorder="1" applyAlignment="1">
      <alignment horizontal="center" vertical="center"/>
    </xf>
    <xf numFmtId="164" fontId="16" fillId="0" borderId="0" xfId="0" applyNumberFormat="1" applyFont="1" applyFill="1" applyBorder="1" applyAlignment="1" applyProtection="1">
      <alignment horizontal="center" vertical="center"/>
    </xf>
    <xf numFmtId="164" fontId="16" fillId="0" borderId="6" xfId="0" applyNumberFormat="1" applyFont="1" applyFill="1" applyBorder="1" applyAlignment="1">
      <alignment horizontal="center" vertical="center"/>
    </xf>
    <xf numFmtId="164" fontId="16" fillId="5" borderId="9" xfId="0" applyNumberFormat="1" applyFont="1" applyFill="1" applyBorder="1" applyAlignment="1">
      <alignment horizontal="center" vertical="center"/>
    </xf>
    <xf numFmtId="0" fontId="11" fillId="0" borderId="17" xfId="0" applyFont="1" applyFill="1" applyBorder="1" applyAlignment="1">
      <alignment vertical="center" wrapText="1"/>
    </xf>
    <xf numFmtId="0" fontId="11" fillId="0" borderId="18" xfId="0" applyFont="1" applyFill="1" applyBorder="1" applyAlignment="1">
      <alignment vertical="center"/>
    </xf>
    <xf numFmtId="164" fontId="15" fillId="0" borderId="18" xfId="0" applyNumberFormat="1" applyFont="1" applyFill="1" applyBorder="1" applyAlignment="1">
      <alignment horizontal="center" vertical="center"/>
    </xf>
    <xf numFmtId="0" fontId="34" fillId="4" borderId="4" xfId="0" applyFont="1" applyFill="1" applyBorder="1" applyAlignment="1" applyProtection="1">
      <alignment vertical="center"/>
    </xf>
    <xf numFmtId="164" fontId="16" fillId="4" borderId="10" xfId="0" applyNumberFormat="1" applyFont="1" applyFill="1" applyBorder="1" applyAlignment="1">
      <alignment horizontal="center" vertical="center"/>
    </xf>
    <xf numFmtId="164" fontId="16" fillId="4" borderId="4" xfId="0" applyNumberFormat="1" applyFont="1" applyFill="1" applyBorder="1" applyAlignment="1">
      <alignment horizontal="center" vertical="center"/>
    </xf>
    <xf numFmtId="164" fontId="16" fillId="4" borderId="11" xfId="0" applyNumberFormat="1" applyFont="1" applyFill="1" applyBorder="1" applyAlignment="1">
      <alignment horizontal="center" vertical="center"/>
    </xf>
    <xf numFmtId="0" fontId="32" fillId="0" borderId="18" xfId="0" applyFont="1" applyFill="1" applyBorder="1" applyAlignment="1" applyProtection="1">
      <alignment vertical="center" wrapText="1"/>
    </xf>
    <xf numFmtId="164" fontId="16" fillId="0" borderId="19" xfId="0" applyNumberFormat="1" applyFont="1" applyFill="1" applyBorder="1" applyAlignment="1">
      <alignment horizontal="center" vertical="center"/>
    </xf>
    <xf numFmtId="164" fontId="16" fillId="0" borderId="18" xfId="0" applyNumberFormat="1" applyFont="1" applyFill="1" applyBorder="1" applyAlignment="1">
      <alignment horizontal="center" vertical="center"/>
    </xf>
    <xf numFmtId="164" fontId="16" fillId="0" borderId="20" xfId="0" applyNumberFormat="1" applyFont="1" applyFill="1" applyBorder="1" applyAlignment="1">
      <alignment horizontal="center" vertical="center"/>
    </xf>
    <xf numFmtId="0" fontId="11" fillId="0" borderId="21" xfId="0" applyFont="1" applyFill="1" applyBorder="1" applyAlignment="1">
      <alignment horizontal="left" vertical="top" wrapText="1"/>
    </xf>
    <xf numFmtId="0" fontId="14" fillId="0" borderId="3" xfId="0" applyFont="1" applyFill="1" applyBorder="1" applyAlignment="1">
      <alignment vertical="center" wrapText="1"/>
    </xf>
    <xf numFmtId="164" fontId="15" fillId="0" borderId="15" xfId="0" applyNumberFormat="1" applyFont="1" applyFill="1" applyBorder="1" applyAlignment="1">
      <alignment horizontal="center" vertical="center" wrapText="1"/>
    </xf>
    <xf numFmtId="164" fontId="15" fillId="0" borderId="21" xfId="0" applyNumberFormat="1" applyFont="1" applyFill="1" applyBorder="1" applyAlignment="1">
      <alignment horizontal="center" vertical="center" wrapText="1"/>
    </xf>
    <xf numFmtId="0" fontId="23" fillId="0" borderId="6" xfId="0" applyFont="1" applyFill="1" applyBorder="1" applyAlignment="1" applyProtection="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7" borderId="6" xfId="0" applyFont="1" applyFill="1" applyBorder="1" applyAlignment="1" applyProtection="1">
      <alignment horizontal="center" vertical="center" wrapText="1"/>
    </xf>
    <xf numFmtId="0" fontId="23" fillId="7" borderId="3"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7" xfId="0" applyFont="1" applyFill="1" applyBorder="1" applyAlignment="1" applyProtection="1">
      <alignment horizontal="center" vertical="center" wrapText="1"/>
    </xf>
    <xf numFmtId="0" fontId="23" fillId="7" borderId="0"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3" xfId="0" applyFont="1" applyFill="1" applyBorder="1" applyAlignment="1" applyProtection="1">
      <alignment horizontal="center" vertical="center" wrapText="1"/>
    </xf>
    <xf numFmtId="0" fontId="23" fillId="7" borderId="4" xfId="0" applyFont="1" applyFill="1" applyBorder="1" applyAlignment="1" applyProtection="1">
      <alignment horizontal="center" vertical="center" wrapText="1"/>
    </xf>
    <xf numFmtId="164" fontId="15" fillId="0" borderId="17" xfId="0" applyNumberFormat="1" applyFont="1" applyFill="1" applyBorder="1" applyAlignment="1">
      <alignment horizontal="center" vertical="center"/>
    </xf>
    <xf numFmtId="164" fontId="15" fillId="0" borderId="3" xfId="0" applyNumberFormat="1" applyFont="1" applyFill="1" applyBorder="1" applyAlignment="1">
      <alignment horizontal="center" vertical="center"/>
    </xf>
    <xf numFmtId="0" fontId="24" fillId="0" borderId="0" xfId="0" applyFont="1" applyFill="1" applyAlignment="1">
      <alignment horizontal="left"/>
    </xf>
    <xf numFmtId="0" fontId="35" fillId="0" borderId="0" xfId="0" applyFont="1" applyAlignment="1">
      <alignment horizontal="center" vertical="center" wrapText="1"/>
    </xf>
    <xf numFmtId="0" fontId="23" fillId="7" borderId="2"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13" xfId="0"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wrapText="1"/>
    </xf>
    <xf numFmtId="0" fontId="23" fillId="0" borderId="4" xfId="0"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0" xfId="0" applyFont="1" applyBorder="1" applyAlignment="1">
      <alignment horizontal="center" vertical="center" wrapText="1"/>
    </xf>
    <xf numFmtId="0" fontId="25" fillId="0" borderId="6" xfId="0" applyFont="1" applyFill="1" applyBorder="1" applyAlignment="1" applyProtection="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3" fillId="0" borderId="8" xfId="0" applyFont="1" applyFill="1" applyBorder="1" applyAlignment="1" applyProtection="1">
      <alignment horizontal="center" vertical="center" wrapText="1"/>
    </xf>
    <xf numFmtId="0" fontId="23" fillId="0" borderId="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9" fillId="0" borderId="0" xfId="0" applyFont="1" applyFill="1" applyAlignment="1">
      <alignment horizontal="center"/>
    </xf>
    <xf numFmtId="0" fontId="23" fillId="0" borderId="7" xfId="0" applyFont="1" applyFill="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75"/>
  <sheetViews>
    <sheetView tabSelected="1" view="pageBreakPreview" zoomScale="55" zoomScaleNormal="55" zoomScaleSheetLayoutView="55" zoomScalePageLayoutView="75" workbookViewId="0">
      <pane xSplit="2" ySplit="14" topLeftCell="F15" activePane="bottomRight" state="frozen"/>
      <selection pane="topRight" activeCell="C1" sqref="C1"/>
      <selection pane="bottomLeft" activeCell="A15" sqref="A15"/>
      <selection pane="bottomRight" activeCell="B7" sqref="B7:N7"/>
    </sheetView>
  </sheetViews>
  <sheetFormatPr defaultRowHeight="12.75"/>
  <cols>
    <col min="1" max="1" width="9" style="52" customWidth="1"/>
    <col min="2" max="2" width="92.7109375" style="52" customWidth="1"/>
    <col min="3" max="3" width="16.42578125" style="52" customWidth="1"/>
    <col min="4" max="4" width="15.42578125" style="52" customWidth="1"/>
    <col min="5" max="5" width="12.28515625" style="60" customWidth="1"/>
    <col min="6" max="6" width="13" style="60" customWidth="1"/>
    <col min="7" max="7" width="15.140625" style="60" customWidth="1"/>
    <col min="8" max="8" width="14.7109375" style="55" customWidth="1"/>
    <col min="9" max="9" width="12.85546875" style="60" customWidth="1"/>
    <col min="10" max="10" width="13" style="55" customWidth="1"/>
    <col min="11" max="11" width="15.85546875" style="55" customWidth="1"/>
    <col min="12" max="12" width="15" style="52" customWidth="1"/>
    <col min="13" max="13" width="14.85546875" style="55" customWidth="1"/>
    <col min="14" max="14" width="13.5703125" style="55" customWidth="1"/>
    <col min="15" max="15" width="13.42578125" style="55" customWidth="1"/>
    <col min="16" max="16384" width="9.140625" style="52"/>
  </cols>
  <sheetData>
    <row r="1" spans="1:15" ht="30.75">
      <c r="E1" s="52"/>
      <c r="F1" s="52"/>
      <c r="G1" s="54"/>
      <c r="I1" s="136" t="s">
        <v>146</v>
      </c>
      <c r="J1" s="136"/>
      <c r="K1" s="136"/>
      <c r="L1" s="136"/>
      <c r="M1" s="136"/>
      <c r="N1" s="136"/>
      <c r="O1" s="136"/>
    </row>
    <row r="2" spans="1:15" ht="44.25" customHeight="1">
      <c r="E2" s="52"/>
      <c r="F2" s="52"/>
      <c r="G2" s="54"/>
      <c r="I2" s="136" t="s">
        <v>145</v>
      </c>
      <c r="J2" s="136"/>
      <c r="K2" s="136"/>
      <c r="L2" s="136"/>
      <c r="M2" s="136"/>
      <c r="N2" s="136"/>
      <c r="O2" s="136"/>
    </row>
    <row r="3" spans="1:15" ht="23.25" customHeight="1">
      <c r="E3" s="52"/>
      <c r="F3" s="52"/>
      <c r="G3" s="54"/>
      <c r="H3" s="49"/>
      <c r="I3" s="8"/>
      <c r="J3" s="136" t="s">
        <v>147</v>
      </c>
      <c r="K3" s="136"/>
      <c r="L3" s="136"/>
      <c r="M3" s="136"/>
      <c r="N3" s="136"/>
      <c r="O3" s="136"/>
    </row>
    <row r="4" spans="1:15" ht="7.5" hidden="1" customHeight="1">
      <c r="E4" s="52"/>
      <c r="F4" s="52"/>
      <c r="G4" s="54"/>
      <c r="H4" s="49"/>
      <c r="I4" s="8"/>
      <c r="J4" s="47"/>
      <c r="K4" s="47"/>
      <c r="L4" s="4"/>
      <c r="M4" s="42"/>
      <c r="N4" s="56"/>
    </row>
    <row r="5" spans="1:15" ht="29.25" customHeight="1">
      <c r="B5" s="137" t="s">
        <v>55</v>
      </c>
      <c r="C5" s="137"/>
      <c r="D5" s="137"/>
      <c r="E5" s="137"/>
      <c r="F5" s="137"/>
      <c r="G5" s="137"/>
      <c r="H5" s="137"/>
      <c r="I5" s="137"/>
      <c r="J5" s="137"/>
      <c r="K5" s="137"/>
      <c r="L5" s="137"/>
      <c r="M5" s="137"/>
      <c r="N5" s="137"/>
    </row>
    <row r="6" spans="1:15" ht="31.5" customHeight="1">
      <c r="B6" s="137" t="s">
        <v>113</v>
      </c>
      <c r="C6" s="137"/>
      <c r="D6" s="137"/>
      <c r="E6" s="137"/>
      <c r="F6" s="137"/>
      <c r="G6" s="137"/>
      <c r="H6" s="137"/>
      <c r="I6" s="137"/>
      <c r="J6" s="137"/>
      <c r="K6" s="137"/>
      <c r="L6" s="137"/>
      <c r="M6" s="137"/>
      <c r="N6" s="137"/>
    </row>
    <row r="7" spans="1:15" ht="33" customHeight="1">
      <c r="B7" s="137" t="s">
        <v>129</v>
      </c>
      <c r="C7" s="137"/>
      <c r="D7" s="137"/>
      <c r="E7" s="137"/>
      <c r="F7" s="137"/>
      <c r="G7" s="137"/>
      <c r="H7" s="137"/>
      <c r="I7" s="137"/>
      <c r="J7" s="137"/>
      <c r="K7" s="137"/>
      <c r="L7" s="137"/>
      <c r="M7" s="137"/>
      <c r="N7" s="137"/>
    </row>
    <row r="8" spans="1:15" ht="19.5" customHeight="1">
      <c r="B8" s="6"/>
      <c r="C8" s="53"/>
      <c r="D8" s="53"/>
      <c r="E8" s="53"/>
      <c r="F8" s="53"/>
      <c r="G8" s="53"/>
      <c r="H8" s="56"/>
      <c r="I8" s="53"/>
      <c r="J8" s="56"/>
      <c r="K8" s="56"/>
      <c r="L8" s="4"/>
      <c r="M8" s="42"/>
      <c r="N8" s="56"/>
    </row>
    <row r="9" spans="1:15" ht="19.5" thickBot="1">
      <c r="B9" s="3" t="s">
        <v>0</v>
      </c>
      <c r="C9" s="3"/>
      <c r="D9" s="54"/>
      <c r="E9" s="3"/>
      <c r="F9" s="3"/>
      <c r="G9" s="3"/>
      <c r="H9" s="48"/>
      <c r="I9" s="3"/>
      <c r="J9" s="48"/>
      <c r="K9" s="48"/>
      <c r="N9" s="46" t="s">
        <v>73</v>
      </c>
    </row>
    <row r="10" spans="1:15" ht="13.5" customHeight="1" thickBot="1">
      <c r="A10" s="143" t="s">
        <v>15</v>
      </c>
      <c r="B10" s="146" t="s">
        <v>83</v>
      </c>
      <c r="C10" s="149" t="s">
        <v>117</v>
      </c>
      <c r="D10" s="139" t="s">
        <v>18</v>
      </c>
      <c r="E10" s="139"/>
      <c r="F10" s="139"/>
      <c r="G10" s="126" t="s">
        <v>118</v>
      </c>
      <c r="H10" s="138" t="s">
        <v>18</v>
      </c>
      <c r="I10" s="139"/>
      <c r="J10" s="140"/>
      <c r="K10" s="126" t="s">
        <v>130</v>
      </c>
      <c r="L10" s="126" t="s">
        <v>131</v>
      </c>
      <c r="M10" s="139" t="s">
        <v>18</v>
      </c>
      <c r="N10" s="139"/>
      <c r="O10" s="140"/>
    </row>
    <row r="11" spans="1:15" ht="12.75" customHeight="1">
      <c r="A11" s="144"/>
      <c r="B11" s="147"/>
      <c r="C11" s="150" t="s">
        <v>50</v>
      </c>
      <c r="D11" s="126" t="s">
        <v>34</v>
      </c>
      <c r="E11" s="129" t="s">
        <v>35</v>
      </c>
      <c r="F11" s="126" t="s">
        <v>72</v>
      </c>
      <c r="G11" s="130" t="s">
        <v>50</v>
      </c>
      <c r="H11" s="126" t="s">
        <v>34</v>
      </c>
      <c r="I11" s="154" t="s">
        <v>35</v>
      </c>
      <c r="J11" s="123" t="s">
        <v>72</v>
      </c>
      <c r="K11" s="132"/>
      <c r="L11" s="127" t="s">
        <v>1</v>
      </c>
      <c r="M11" s="129" t="s">
        <v>34</v>
      </c>
      <c r="N11" s="123" t="s">
        <v>35</v>
      </c>
      <c r="O11" s="123" t="s">
        <v>72</v>
      </c>
    </row>
    <row r="12" spans="1:15" ht="12.75" customHeight="1">
      <c r="A12" s="144"/>
      <c r="B12" s="147"/>
      <c r="C12" s="150"/>
      <c r="D12" s="127"/>
      <c r="E12" s="130"/>
      <c r="F12" s="132"/>
      <c r="G12" s="130"/>
      <c r="H12" s="127"/>
      <c r="I12" s="150"/>
      <c r="J12" s="141"/>
      <c r="K12" s="132"/>
      <c r="L12" s="127" t="s">
        <v>33</v>
      </c>
      <c r="M12" s="130"/>
      <c r="N12" s="124"/>
      <c r="O12" s="141"/>
    </row>
    <row r="13" spans="1:15" ht="12.75" customHeight="1">
      <c r="A13" s="144"/>
      <c r="B13" s="147"/>
      <c r="C13" s="150"/>
      <c r="D13" s="127"/>
      <c r="E13" s="130"/>
      <c r="F13" s="132"/>
      <c r="G13" s="130"/>
      <c r="H13" s="127"/>
      <c r="I13" s="150"/>
      <c r="J13" s="141"/>
      <c r="K13" s="132"/>
      <c r="L13" s="127"/>
      <c r="M13" s="130"/>
      <c r="N13" s="124"/>
      <c r="O13" s="141"/>
    </row>
    <row r="14" spans="1:15" ht="24" customHeight="1" thickBot="1">
      <c r="A14" s="145"/>
      <c r="B14" s="148"/>
      <c r="C14" s="151"/>
      <c r="D14" s="128"/>
      <c r="E14" s="131"/>
      <c r="F14" s="133"/>
      <c r="G14" s="131"/>
      <c r="H14" s="128"/>
      <c r="I14" s="151"/>
      <c r="J14" s="142"/>
      <c r="K14" s="133"/>
      <c r="L14" s="128"/>
      <c r="M14" s="131"/>
      <c r="N14" s="125"/>
      <c r="O14" s="142"/>
    </row>
    <row r="15" spans="1:15" ht="21" customHeight="1">
      <c r="A15" s="63" t="s">
        <v>95</v>
      </c>
      <c r="B15" s="20" t="s">
        <v>46</v>
      </c>
      <c r="C15" s="33"/>
      <c r="D15" s="19"/>
      <c r="E15" s="18"/>
      <c r="F15" s="18"/>
      <c r="G15" s="18"/>
      <c r="H15" s="18"/>
      <c r="I15" s="18"/>
      <c r="J15" s="18"/>
      <c r="K15" s="18"/>
      <c r="L15" s="18"/>
      <c r="M15" s="18"/>
      <c r="N15" s="18"/>
      <c r="O15" s="50"/>
    </row>
    <row r="16" spans="1:15" ht="22.5" customHeight="1">
      <c r="B16" s="27" t="s">
        <v>2</v>
      </c>
      <c r="C16" s="35"/>
      <c r="D16" s="36"/>
      <c r="E16" s="36"/>
      <c r="F16" s="36"/>
      <c r="G16" s="71"/>
      <c r="H16" s="36"/>
      <c r="I16" s="36"/>
      <c r="J16" s="71"/>
      <c r="K16" s="36"/>
      <c r="L16" s="35"/>
      <c r="M16" s="36"/>
      <c r="N16" s="36"/>
      <c r="O16" s="72"/>
    </row>
    <row r="17" spans="2:15" ht="25.5" customHeight="1">
      <c r="B17" s="28" t="s">
        <v>96</v>
      </c>
      <c r="C17" s="94">
        <f>C20+C21+C22+C23+C25+C24</f>
        <v>2053686</v>
      </c>
      <c r="D17" s="94">
        <f>+C17</f>
        <v>2053686</v>
      </c>
      <c r="E17" s="94">
        <f>+E20+E21+E22</f>
        <v>0</v>
      </c>
      <c r="F17" s="94">
        <f>+F20+F21+F22</f>
        <v>0</v>
      </c>
      <c r="G17" s="94">
        <f>G20+G21+G22+G23+G25</f>
        <v>2382062.1999999997</v>
      </c>
      <c r="H17" s="94">
        <f>+G17</f>
        <v>2382062.1999999997</v>
      </c>
      <c r="I17" s="94">
        <f>+I20+I21+I22</f>
        <v>0</v>
      </c>
      <c r="J17" s="94">
        <f>+J20+J21+J22</f>
        <v>0</v>
      </c>
      <c r="K17" s="94">
        <f>K20+K21+K22+K23+K25</f>
        <v>1691772.7999999998</v>
      </c>
      <c r="L17" s="94">
        <f>L20+L21+L22+L23+L25</f>
        <v>1826775.1</v>
      </c>
      <c r="M17" s="96">
        <f>+L17</f>
        <v>1826775.1</v>
      </c>
      <c r="N17" s="96">
        <f>+N20+N21+N22</f>
        <v>0</v>
      </c>
      <c r="O17" s="96">
        <f>+O20+O21+O22</f>
        <v>0</v>
      </c>
    </row>
    <row r="18" spans="2:15" ht="18.75" customHeight="1">
      <c r="B18" s="73" t="s">
        <v>138</v>
      </c>
      <c r="C18" s="94"/>
      <c r="D18" s="96"/>
      <c r="E18" s="96"/>
      <c r="F18" s="96"/>
      <c r="G18" s="94"/>
      <c r="H18" s="96"/>
      <c r="I18" s="96"/>
      <c r="J18" s="97"/>
      <c r="K18" s="96"/>
      <c r="L18" s="94"/>
      <c r="M18" s="96"/>
      <c r="N18" s="96"/>
      <c r="O18" s="96"/>
    </row>
    <row r="19" spans="2:15" ht="24.75" customHeight="1">
      <c r="B19" s="29" t="s">
        <v>18</v>
      </c>
      <c r="C19" s="94"/>
      <c r="D19" s="96"/>
      <c r="E19" s="96"/>
      <c r="F19" s="96"/>
      <c r="G19" s="94"/>
      <c r="H19" s="96"/>
      <c r="I19" s="96"/>
      <c r="J19" s="97"/>
      <c r="K19" s="96"/>
      <c r="L19" s="94"/>
      <c r="M19" s="96"/>
      <c r="N19" s="96"/>
      <c r="O19" s="96"/>
    </row>
    <row r="20" spans="2:15" ht="24.75" customHeight="1">
      <c r="B20" s="74" t="s">
        <v>97</v>
      </c>
      <c r="C20" s="94">
        <v>1230500</v>
      </c>
      <c r="D20" s="96">
        <f t="shared" ref="D20:D30" si="0">+C20</f>
        <v>1230500</v>
      </c>
      <c r="E20" s="96">
        <v>0</v>
      </c>
      <c r="F20" s="96">
        <v>0</v>
      </c>
      <c r="G20" s="94">
        <v>1393682.5</v>
      </c>
      <c r="H20" s="96">
        <f t="shared" ref="H20:H30" si="1">+G20</f>
        <v>1393682.5</v>
      </c>
      <c r="I20" s="96">
        <v>0</v>
      </c>
      <c r="J20" s="97">
        <v>0</v>
      </c>
      <c r="K20" s="96">
        <v>1001800</v>
      </c>
      <c r="L20" s="94">
        <v>1060255</v>
      </c>
      <c r="M20" s="96">
        <f t="shared" ref="M20:M31" si="2">+L20</f>
        <v>1060255</v>
      </c>
      <c r="N20" s="96">
        <v>0</v>
      </c>
      <c r="O20" s="96">
        <v>0</v>
      </c>
    </row>
    <row r="21" spans="2:15" ht="20.25" customHeight="1">
      <c r="B21" s="74" t="s">
        <v>67</v>
      </c>
      <c r="C21" s="94">
        <v>2390</v>
      </c>
      <c r="D21" s="96">
        <f t="shared" si="0"/>
        <v>2390</v>
      </c>
      <c r="E21" s="96">
        <v>0</v>
      </c>
      <c r="F21" s="96">
        <v>0</v>
      </c>
      <c r="G21" s="94">
        <v>490</v>
      </c>
      <c r="H21" s="96">
        <f t="shared" si="1"/>
        <v>490</v>
      </c>
      <c r="I21" s="96">
        <v>0</v>
      </c>
      <c r="J21" s="97">
        <v>0</v>
      </c>
      <c r="K21" s="96">
        <v>213.7</v>
      </c>
      <c r="L21" s="94">
        <v>573.5</v>
      </c>
      <c r="M21" s="96">
        <f t="shared" si="2"/>
        <v>573.5</v>
      </c>
      <c r="N21" s="96">
        <v>0</v>
      </c>
      <c r="O21" s="96">
        <v>0</v>
      </c>
    </row>
    <row r="22" spans="2:15" ht="35.25" customHeight="1">
      <c r="B22" s="37" t="s">
        <v>98</v>
      </c>
      <c r="C22" s="94">
        <v>10.7</v>
      </c>
      <c r="D22" s="96">
        <f t="shared" si="0"/>
        <v>10.7</v>
      </c>
      <c r="E22" s="96">
        <v>0</v>
      </c>
      <c r="F22" s="96">
        <v>0</v>
      </c>
      <c r="G22" s="94">
        <v>10.7</v>
      </c>
      <c r="H22" s="96">
        <f t="shared" si="1"/>
        <v>10.7</v>
      </c>
      <c r="I22" s="96">
        <v>0</v>
      </c>
      <c r="J22" s="97">
        <v>0</v>
      </c>
      <c r="K22" s="99">
        <v>8.6999999999999993</v>
      </c>
      <c r="L22" s="94">
        <v>10.4</v>
      </c>
      <c r="M22" s="96">
        <f t="shared" si="2"/>
        <v>10.4</v>
      </c>
      <c r="N22" s="96">
        <v>0</v>
      </c>
      <c r="O22" s="96">
        <v>0</v>
      </c>
    </row>
    <row r="23" spans="2:15" ht="23.25" customHeight="1">
      <c r="B23" s="74" t="s">
        <v>99</v>
      </c>
      <c r="C23" s="94">
        <v>59182.9</v>
      </c>
      <c r="D23" s="96">
        <f t="shared" si="0"/>
        <v>59182.9</v>
      </c>
      <c r="E23" s="96">
        <v>0</v>
      </c>
      <c r="F23" s="96">
        <v>0</v>
      </c>
      <c r="G23" s="94">
        <v>76182.899999999994</v>
      </c>
      <c r="H23" s="96">
        <f t="shared" si="1"/>
        <v>76182.899999999994</v>
      </c>
      <c r="I23" s="96">
        <v>0</v>
      </c>
      <c r="J23" s="97">
        <v>0</v>
      </c>
      <c r="K23" s="96">
        <v>53803.6</v>
      </c>
      <c r="L23" s="94">
        <v>63649.599999999999</v>
      </c>
      <c r="M23" s="96">
        <f t="shared" si="2"/>
        <v>63649.599999999999</v>
      </c>
      <c r="N23" s="96">
        <v>0</v>
      </c>
      <c r="O23" s="96">
        <v>0</v>
      </c>
    </row>
    <row r="24" spans="2:15" ht="18.75" customHeight="1">
      <c r="B24" s="74" t="s">
        <v>119</v>
      </c>
      <c r="C24" s="94">
        <v>35900</v>
      </c>
      <c r="D24" s="96">
        <f t="shared" si="0"/>
        <v>35900</v>
      </c>
      <c r="E24" s="96">
        <v>0</v>
      </c>
      <c r="F24" s="96">
        <v>0</v>
      </c>
      <c r="G24" s="94">
        <v>0</v>
      </c>
      <c r="H24" s="96">
        <f t="shared" si="1"/>
        <v>0</v>
      </c>
      <c r="I24" s="96">
        <v>0</v>
      </c>
      <c r="J24" s="97">
        <v>0</v>
      </c>
      <c r="K24" s="94">
        <v>0</v>
      </c>
      <c r="L24" s="94">
        <v>0</v>
      </c>
      <c r="M24" s="96">
        <f t="shared" si="2"/>
        <v>0</v>
      </c>
      <c r="N24" s="96">
        <v>0</v>
      </c>
      <c r="O24" s="96">
        <v>0</v>
      </c>
    </row>
    <row r="25" spans="2:15" ht="16.5" customHeight="1">
      <c r="B25" s="75" t="s">
        <v>120</v>
      </c>
      <c r="C25" s="94">
        <f>+C26+C32</f>
        <v>725702.4</v>
      </c>
      <c r="D25" s="96">
        <f t="shared" si="0"/>
        <v>725702.4</v>
      </c>
      <c r="E25" s="96">
        <v>0</v>
      </c>
      <c r="F25" s="96">
        <v>0</v>
      </c>
      <c r="G25" s="94">
        <f>+G26+G32</f>
        <v>911696.1</v>
      </c>
      <c r="H25" s="96">
        <f t="shared" si="1"/>
        <v>911696.1</v>
      </c>
      <c r="I25" s="96">
        <v>0</v>
      </c>
      <c r="J25" s="97">
        <v>0</v>
      </c>
      <c r="K25" s="94">
        <f>+K26+K32</f>
        <v>635946.79999999993</v>
      </c>
      <c r="L25" s="94">
        <f>+L26+L32+L31</f>
        <v>702286.6</v>
      </c>
      <c r="M25" s="96">
        <f t="shared" si="2"/>
        <v>702286.6</v>
      </c>
      <c r="N25" s="96">
        <v>0</v>
      </c>
      <c r="O25" s="96">
        <v>0</v>
      </c>
    </row>
    <row r="26" spans="2:15" ht="23.25" customHeight="1">
      <c r="B26" s="74" t="s">
        <v>121</v>
      </c>
      <c r="C26" s="94">
        <f>+C27+C28+C29+C30</f>
        <v>681902.4</v>
      </c>
      <c r="D26" s="96">
        <f t="shared" si="0"/>
        <v>681902.4</v>
      </c>
      <c r="E26" s="96">
        <v>0</v>
      </c>
      <c r="F26" s="96">
        <v>0</v>
      </c>
      <c r="G26" s="94">
        <f>+G27+G28+G29+G30</f>
        <v>794302.5</v>
      </c>
      <c r="H26" s="96">
        <f t="shared" si="1"/>
        <v>794302.5</v>
      </c>
      <c r="I26" s="96">
        <v>0</v>
      </c>
      <c r="J26" s="97">
        <v>0</v>
      </c>
      <c r="K26" s="94">
        <f>+K27+K28+K29+K30</f>
        <v>564352.69999999995</v>
      </c>
      <c r="L26" s="94">
        <f>L27+L28+L29+L30</f>
        <v>602912.69999999995</v>
      </c>
      <c r="M26" s="96">
        <f t="shared" si="2"/>
        <v>602912.69999999995</v>
      </c>
      <c r="N26" s="96">
        <v>0</v>
      </c>
      <c r="O26" s="96">
        <v>0</v>
      </c>
    </row>
    <row r="27" spans="2:15" ht="23.25" customHeight="1">
      <c r="B27" s="76" t="s">
        <v>100</v>
      </c>
      <c r="C27" s="94">
        <v>117578.3</v>
      </c>
      <c r="D27" s="96">
        <f t="shared" si="0"/>
        <v>117578.3</v>
      </c>
      <c r="E27" s="96">
        <v>0</v>
      </c>
      <c r="F27" s="96">
        <v>0</v>
      </c>
      <c r="G27" s="94">
        <v>162726.39999999999</v>
      </c>
      <c r="H27" s="96">
        <f t="shared" si="1"/>
        <v>162726.39999999999</v>
      </c>
      <c r="I27" s="96">
        <v>0</v>
      </c>
      <c r="J27" s="97">
        <v>0</v>
      </c>
      <c r="K27" s="96">
        <v>109219.7</v>
      </c>
      <c r="L27" s="94">
        <v>129291.4</v>
      </c>
      <c r="M27" s="96">
        <f t="shared" si="2"/>
        <v>129291.4</v>
      </c>
      <c r="N27" s="96">
        <v>0</v>
      </c>
      <c r="O27" s="96">
        <v>0</v>
      </c>
    </row>
    <row r="28" spans="2:15" ht="23.25" customHeight="1">
      <c r="B28" s="76" t="s">
        <v>101</v>
      </c>
      <c r="C28" s="94">
        <v>522626.1</v>
      </c>
      <c r="D28" s="96">
        <f t="shared" si="0"/>
        <v>522626.1</v>
      </c>
      <c r="E28" s="96">
        <v>0</v>
      </c>
      <c r="F28" s="96">
        <v>0</v>
      </c>
      <c r="G28" s="94">
        <v>597506.1</v>
      </c>
      <c r="H28" s="96">
        <f t="shared" si="1"/>
        <v>597506.1</v>
      </c>
      <c r="I28" s="96">
        <v>0</v>
      </c>
      <c r="J28" s="97">
        <v>0</v>
      </c>
      <c r="K28" s="96">
        <v>428008.1</v>
      </c>
      <c r="L28" s="94">
        <v>445089.6</v>
      </c>
      <c r="M28" s="96">
        <f t="shared" si="2"/>
        <v>445089.6</v>
      </c>
      <c r="N28" s="96">
        <v>0</v>
      </c>
      <c r="O28" s="96">
        <v>0</v>
      </c>
    </row>
    <row r="29" spans="2:15" ht="23.25" customHeight="1">
      <c r="B29" s="76" t="s">
        <v>102</v>
      </c>
      <c r="C29" s="94">
        <v>8173.5</v>
      </c>
      <c r="D29" s="96">
        <f t="shared" si="0"/>
        <v>8173.5</v>
      </c>
      <c r="E29" s="96">
        <v>0</v>
      </c>
      <c r="F29" s="96">
        <v>0</v>
      </c>
      <c r="G29" s="94">
        <v>8375.5</v>
      </c>
      <c r="H29" s="96">
        <f t="shared" si="1"/>
        <v>8375.5</v>
      </c>
      <c r="I29" s="96">
        <v>0</v>
      </c>
      <c r="J29" s="97">
        <v>0</v>
      </c>
      <c r="K29" s="96">
        <v>6181.1</v>
      </c>
      <c r="L29" s="94">
        <v>7423.2</v>
      </c>
      <c r="M29" s="96">
        <f t="shared" si="2"/>
        <v>7423.2</v>
      </c>
      <c r="N29" s="96">
        <v>0</v>
      </c>
      <c r="O29" s="96">
        <v>0</v>
      </c>
    </row>
    <row r="30" spans="2:15" ht="23.25" customHeight="1">
      <c r="B30" s="76" t="s">
        <v>103</v>
      </c>
      <c r="C30" s="94">
        <v>33524.5</v>
      </c>
      <c r="D30" s="96">
        <f t="shared" si="0"/>
        <v>33524.5</v>
      </c>
      <c r="E30" s="96">
        <v>0</v>
      </c>
      <c r="F30" s="96">
        <v>0</v>
      </c>
      <c r="G30" s="94">
        <v>25694.5</v>
      </c>
      <c r="H30" s="96">
        <f t="shared" si="1"/>
        <v>25694.5</v>
      </c>
      <c r="I30" s="96">
        <v>0</v>
      </c>
      <c r="J30" s="97">
        <v>0</v>
      </c>
      <c r="K30" s="96">
        <v>20943.8</v>
      </c>
      <c r="L30" s="94">
        <v>21108.5</v>
      </c>
      <c r="M30" s="96">
        <f t="shared" si="2"/>
        <v>21108.5</v>
      </c>
      <c r="N30" s="96">
        <v>0</v>
      </c>
      <c r="O30" s="96">
        <v>0</v>
      </c>
    </row>
    <row r="31" spans="2:15" ht="29.25" customHeight="1">
      <c r="B31" s="74" t="s">
        <v>132</v>
      </c>
      <c r="C31" s="94">
        <v>0</v>
      </c>
      <c r="D31" s="96">
        <v>0</v>
      </c>
      <c r="E31" s="96">
        <v>0</v>
      </c>
      <c r="F31" s="96">
        <v>0</v>
      </c>
      <c r="G31" s="94">
        <v>0</v>
      </c>
      <c r="H31" s="96">
        <v>0</v>
      </c>
      <c r="I31" s="96">
        <v>0</v>
      </c>
      <c r="J31" s="97">
        <v>0</v>
      </c>
      <c r="K31" s="96">
        <v>0</v>
      </c>
      <c r="L31" s="94">
        <v>-155.69999999999999</v>
      </c>
      <c r="M31" s="96">
        <f t="shared" si="2"/>
        <v>-155.69999999999999</v>
      </c>
      <c r="N31" s="96">
        <v>0</v>
      </c>
      <c r="O31" s="96">
        <v>0</v>
      </c>
    </row>
    <row r="32" spans="2:15" ht="14.25" customHeight="1">
      <c r="B32" s="74" t="s">
        <v>122</v>
      </c>
      <c r="C32" s="94">
        <v>43800</v>
      </c>
      <c r="D32" s="96">
        <f>+C32</f>
        <v>43800</v>
      </c>
      <c r="E32" s="96">
        <v>0</v>
      </c>
      <c r="F32" s="96">
        <v>0</v>
      </c>
      <c r="G32" s="94">
        <v>117393.60000000001</v>
      </c>
      <c r="H32" s="96">
        <f>+G32</f>
        <v>117393.60000000001</v>
      </c>
      <c r="I32" s="96">
        <v>0</v>
      </c>
      <c r="J32" s="97">
        <v>0</v>
      </c>
      <c r="K32" s="96">
        <v>71594.100000000006</v>
      </c>
      <c r="L32" s="94">
        <v>99529.600000000006</v>
      </c>
      <c r="M32" s="96">
        <f>+L32</f>
        <v>99529.600000000006</v>
      </c>
      <c r="N32" s="96">
        <v>0</v>
      </c>
      <c r="O32" s="96">
        <v>0</v>
      </c>
    </row>
    <row r="33" spans="2:15" ht="18" customHeight="1">
      <c r="B33" s="28" t="s">
        <v>104</v>
      </c>
      <c r="C33" s="94">
        <f t="shared" ref="C33:N33" si="3">+C36+C39+C41+C42+C38</f>
        <v>32809</v>
      </c>
      <c r="D33" s="94">
        <f t="shared" si="3"/>
        <v>32809</v>
      </c>
      <c r="E33" s="96">
        <f t="shared" si="3"/>
        <v>0</v>
      </c>
      <c r="F33" s="96">
        <f t="shared" si="3"/>
        <v>0</v>
      </c>
      <c r="G33" s="94">
        <f>+G36+G39+G41+G42+G38+G37</f>
        <v>55809</v>
      </c>
      <c r="H33" s="94">
        <f>G33</f>
        <v>55809</v>
      </c>
      <c r="I33" s="96">
        <f t="shared" si="3"/>
        <v>0</v>
      </c>
      <c r="J33" s="97">
        <f t="shared" si="3"/>
        <v>0</v>
      </c>
      <c r="K33" s="94">
        <f>+K36+K39+K41+K42+K38+K37</f>
        <v>47832.899999999994</v>
      </c>
      <c r="L33" s="94">
        <f>+L36+L39+L41+L42+L38+L37+L40</f>
        <v>57318.2</v>
      </c>
      <c r="M33" s="96">
        <f>L33</f>
        <v>57318.2</v>
      </c>
      <c r="N33" s="96">
        <f t="shared" si="3"/>
        <v>0</v>
      </c>
      <c r="O33" s="96">
        <f>+O36+O39+O41+O42++O38</f>
        <v>0</v>
      </c>
    </row>
    <row r="34" spans="2:15" ht="20.25" customHeight="1">
      <c r="B34" s="28" t="s">
        <v>138</v>
      </c>
      <c r="C34" s="94"/>
      <c r="D34" s="96"/>
      <c r="E34" s="96"/>
      <c r="F34" s="96"/>
      <c r="G34" s="94"/>
      <c r="H34" s="96"/>
      <c r="I34" s="96"/>
      <c r="J34" s="97"/>
      <c r="K34" s="96"/>
      <c r="L34" s="94"/>
      <c r="M34" s="96"/>
      <c r="N34" s="96"/>
      <c r="O34" s="96"/>
    </row>
    <row r="35" spans="2:15" ht="19.5" customHeight="1">
      <c r="B35" s="29" t="s">
        <v>18</v>
      </c>
      <c r="C35" s="94"/>
      <c r="D35" s="96"/>
      <c r="E35" s="96"/>
      <c r="F35" s="96"/>
      <c r="G35" s="94"/>
      <c r="H35" s="96"/>
      <c r="I35" s="96"/>
      <c r="J35" s="97"/>
      <c r="K35" s="96"/>
      <c r="L35" s="94"/>
      <c r="M35" s="96"/>
      <c r="N35" s="96"/>
      <c r="O35" s="96"/>
    </row>
    <row r="36" spans="2:15" ht="33" customHeight="1">
      <c r="B36" s="74" t="s">
        <v>79</v>
      </c>
      <c r="C36" s="94">
        <v>39</v>
      </c>
      <c r="D36" s="96">
        <f>+C36</f>
        <v>39</v>
      </c>
      <c r="E36" s="96">
        <v>0</v>
      </c>
      <c r="F36" s="96">
        <v>0</v>
      </c>
      <c r="G36" s="94">
        <v>39</v>
      </c>
      <c r="H36" s="96">
        <f>+G36</f>
        <v>39</v>
      </c>
      <c r="I36" s="96">
        <v>0</v>
      </c>
      <c r="J36" s="97">
        <v>0</v>
      </c>
      <c r="K36" s="96">
        <v>18.3</v>
      </c>
      <c r="L36" s="94">
        <v>-318.89999999999998</v>
      </c>
      <c r="M36" s="96">
        <f t="shared" ref="M36:M42" si="4">+L36</f>
        <v>-318.89999999999998</v>
      </c>
      <c r="N36" s="96">
        <v>0</v>
      </c>
      <c r="O36" s="96">
        <v>0</v>
      </c>
    </row>
    <row r="37" spans="2:15" ht="33" customHeight="1">
      <c r="B37" s="74" t="s">
        <v>133</v>
      </c>
      <c r="C37" s="94">
        <v>0</v>
      </c>
      <c r="D37" s="96">
        <v>0</v>
      </c>
      <c r="E37" s="96">
        <v>0</v>
      </c>
      <c r="F37" s="96">
        <v>0</v>
      </c>
      <c r="G37" s="94">
        <v>20000</v>
      </c>
      <c r="H37" s="96">
        <f>+G37</f>
        <v>20000</v>
      </c>
      <c r="I37" s="96">
        <v>0</v>
      </c>
      <c r="J37" s="97">
        <v>0</v>
      </c>
      <c r="K37" s="96">
        <v>20000</v>
      </c>
      <c r="L37" s="94">
        <v>25231.599999999999</v>
      </c>
      <c r="M37" s="96">
        <f t="shared" si="4"/>
        <v>25231.599999999999</v>
      </c>
      <c r="N37" s="96">
        <v>0</v>
      </c>
      <c r="O37" s="96">
        <v>0</v>
      </c>
    </row>
    <row r="38" spans="2:15" ht="20.25" customHeight="1">
      <c r="B38" s="74" t="s">
        <v>105</v>
      </c>
      <c r="C38" s="94">
        <v>8500</v>
      </c>
      <c r="D38" s="96">
        <f>+C38</f>
        <v>8500</v>
      </c>
      <c r="E38" s="96">
        <v>0</v>
      </c>
      <c r="F38" s="96">
        <v>0</v>
      </c>
      <c r="G38" s="94">
        <v>8500</v>
      </c>
      <c r="H38" s="96">
        <f>+G38</f>
        <v>8500</v>
      </c>
      <c r="I38" s="96">
        <v>0</v>
      </c>
      <c r="J38" s="97">
        <v>0</v>
      </c>
      <c r="K38" s="96">
        <v>6527.3</v>
      </c>
      <c r="L38" s="94">
        <v>7906.6</v>
      </c>
      <c r="M38" s="96">
        <f t="shared" si="4"/>
        <v>7906.6</v>
      </c>
      <c r="N38" s="96">
        <v>0</v>
      </c>
      <c r="O38" s="96">
        <v>0</v>
      </c>
    </row>
    <row r="39" spans="2:15" ht="29.25" customHeight="1">
      <c r="B39" s="74" t="s">
        <v>68</v>
      </c>
      <c r="C39" s="94">
        <v>15000</v>
      </c>
      <c r="D39" s="96">
        <f>+C39</f>
        <v>15000</v>
      </c>
      <c r="E39" s="96">
        <v>0</v>
      </c>
      <c r="F39" s="96">
        <v>0</v>
      </c>
      <c r="G39" s="94">
        <v>18000</v>
      </c>
      <c r="H39" s="96">
        <f>+G39</f>
        <v>18000</v>
      </c>
      <c r="I39" s="96">
        <v>0</v>
      </c>
      <c r="J39" s="97">
        <v>0</v>
      </c>
      <c r="K39" s="96">
        <v>14700</v>
      </c>
      <c r="L39" s="94">
        <v>16487.2</v>
      </c>
      <c r="M39" s="96">
        <f t="shared" si="4"/>
        <v>16487.2</v>
      </c>
      <c r="N39" s="96">
        <v>0</v>
      </c>
      <c r="O39" s="96">
        <v>0</v>
      </c>
    </row>
    <row r="40" spans="2:15" ht="29.25" customHeight="1">
      <c r="B40" s="74" t="s">
        <v>134</v>
      </c>
      <c r="C40" s="94">
        <v>0</v>
      </c>
      <c r="D40" s="96">
        <v>0</v>
      </c>
      <c r="E40" s="96">
        <v>0</v>
      </c>
      <c r="F40" s="96">
        <v>0</v>
      </c>
      <c r="G40" s="94">
        <v>0</v>
      </c>
      <c r="H40" s="96">
        <v>0</v>
      </c>
      <c r="I40" s="96">
        <v>0</v>
      </c>
      <c r="J40" s="97">
        <v>0</v>
      </c>
      <c r="K40" s="96">
        <v>0</v>
      </c>
      <c r="L40" s="94">
        <v>7.6</v>
      </c>
      <c r="M40" s="96">
        <f t="shared" si="4"/>
        <v>7.6</v>
      </c>
      <c r="N40" s="96">
        <v>0</v>
      </c>
      <c r="O40" s="96">
        <v>0</v>
      </c>
    </row>
    <row r="41" spans="2:15" ht="18.75" customHeight="1">
      <c r="B41" s="74" t="s">
        <v>48</v>
      </c>
      <c r="C41" s="94">
        <v>7500</v>
      </c>
      <c r="D41" s="96">
        <f>+C41</f>
        <v>7500</v>
      </c>
      <c r="E41" s="96">
        <v>0</v>
      </c>
      <c r="F41" s="96">
        <v>0</v>
      </c>
      <c r="G41" s="94">
        <v>7500</v>
      </c>
      <c r="H41" s="96">
        <f>+G41</f>
        <v>7500</v>
      </c>
      <c r="I41" s="96">
        <v>0</v>
      </c>
      <c r="J41" s="97">
        <v>0</v>
      </c>
      <c r="K41" s="96">
        <v>5136.3</v>
      </c>
      <c r="L41" s="94">
        <v>6285.9</v>
      </c>
      <c r="M41" s="96">
        <f t="shared" si="4"/>
        <v>6285.9</v>
      </c>
      <c r="N41" s="96">
        <v>0</v>
      </c>
      <c r="O41" s="96">
        <v>0</v>
      </c>
    </row>
    <row r="42" spans="2:15" ht="23.25" customHeight="1">
      <c r="B42" s="74" t="s">
        <v>47</v>
      </c>
      <c r="C42" s="94">
        <v>1770</v>
      </c>
      <c r="D42" s="96">
        <f>+C42</f>
        <v>1770</v>
      </c>
      <c r="E42" s="96">
        <v>0</v>
      </c>
      <c r="F42" s="96">
        <v>0</v>
      </c>
      <c r="G42" s="94">
        <v>1770</v>
      </c>
      <c r="H42" s="96">
        <f>+G42</f>
        <v>1770</v>
      </c>
      <c r="I42" s="96">
        <v>0</v>
      </c>
      <c r="J42" s="97">
        <v>0</v>
      </c>
      <c r="K42" s="96">
        <v>1451</v>
      </c>
      <c r="L42" s="94">
        <v>1718.2</v>
      </c>
      <c r="M42" s="96">
        <f t="shared" si="4"/>
        <v>1718.2</v>
      </c>
      <c r="N42" s="96">
        <v>0</v>
      </c>
      <c r="O42" s="96">
        <v>0</v>
      </c>
    </row>
    <row r="43" spans="2:15" ht="30.75" customHeight="1">
      <c r="B43" s="28" t="s">
        <v>106</v>
      </c>
      <c r="C43" s="94">
        <f>+C46</f>
        <v>51</v>
      </c>
      <c r="D43" s="94">
        <f t="shared" ref="D43:O43" si="5">+D46</f>
        <v>51</v>
      </c>
      <c r="E43" s="94">
        <f t="shared" si="5"/>
        <v>0</v>
      </c>
      <c r="F43" s="94">
        <f t="shared" si="5"/>
        <v>0</v>
      </c>
      <c r="G43" s="94">
        <f>+G46</f>
        <v>51</v>
      </c>
      <c r="H43" s="94">
        <f t="shared" ref="H43" si="6">+H46</f>
        <v>51</v>
      </c>
      <c r="I43" s="94">
        <f t="shared" si="5"/>
        <v>0</v>
      </c>
      <c r="J43" s="94">
        <f t="shared" si="5"/>
        <v>0</v>
      </c>
      <c r="K43" s="94">
        <f>+K46</f>
        <v>37.6</v>
      </c>
      <c r="L43" s="94">
        <f>+L46</f>
        <v>67.900000000000006</v>
      </c>
      <c r="M43" s="96">
        <f t="shared" ref="M43" si="7">+M46</f>
        <v>67.900000000000006</v>
      </c>
      <c r="N43" s="96">
        <f t="shared" si="5"/>
        <v>0</v>
      </c>
      <c r="O43" s="96">
        <f t="shared" si="5"/>
        <v>0</v>
      </c>
    </row>
    <row r="44" spans="2:15" ht="15.75" customHeight="1">
      <c r="B44" s="28" t="s">
        <v>138</v>
      </c>
      <c r="C44" s="94"/>
      <c r="D44" s="96"/>
      <c r="E44" s="96"/>
      <c r="F44" s="96"/>
      <c r="G44" s="94"/>
      <c r="H44" s="96"/>
      <c r="I44" s="96"/>
      <c r="J44" s="97"/>
      <c r="K44" s="96"/>
      <c r="L44" s="94"/>
      <c r="M44" s="96"/>
      <c r="N44" s="96"/>
      <c r="O44" s="96"/>
    </row>
    <row r="45" spans="2:15" ht="16.5" customHeight="1">
      <c r="B45" s="29" t="s">
        <v>18</v>
      </c>
      <c r="C45" s="94"/>
      <c r="D45" s="96"/>
      <c r="E45" s="96"/>
      <c r="F45" s="96"/>
      <c r="G45" s="94"/>
      <c r="H45" s="96"/>
      <c r="I45" s="96"/>
      <c r="J45" s="97"/>
      <c r="K45" s="96"/>
      <c r="L45" s="94"/>
      <c r="M45" s="96"/>
      <c r="N45" s="96"/>
      <c r="O45" s="96"/>
    </row>
    <row r="46" spans="2:15" ht="45.75" customHeight="1">
      <c r="B46" s="115" t="s">
        <v>69</v>
      </c>
      <c r="C46" s="116">
        <v>51</v>
      </c>
      <c r="D46" s="117">
        <f>+C46</f>
        <v>51</v>
      </c>
      <c r="E46" s="117">
        <v>0</v>
      </c>
      <c r="F46" s="117">
        <v>0</v>
      </c>
      <c r="G46" s="116">
        <v>51</v>
      </c>
      <c r="H46" s="117">
        <f>+G46</f>
        <v>51</v>
      </c>
      <c r="I46" s="117">
        <v>0</v>
      </c>
      <c r="J46" s="118">
        <v>0</v>
      </c>
      <c r="K46" s="117">
        <v>37.6</v>
      </c>
      <c r="L46" s="116">
        <v>67.900000000000006</v>
      </c>
      <c r="M46" s="117">
        <f>+L46</f>
        <v>67.900000000000006</v>
      </c>
      <c r="N46" s="117">
        <v>0</v>
      </c>
      <c r="O46" s="117">
        <v>0</v>
      </c>
    </row>
    <row r="47" spans="2:15" ht="36.75" customHeight="1" thickBot="1">
      <c r="B47" s="111" t="s">
        <v>139</v>
      </c>
      <c r="C47" s="112">
        <f>C17+C33+C43</f>
        <v>2086546</v>
      </c>
      <c r="D47" s="112">
        <f>D17+D33+D43</f>
        <v>2086546</v>
      </c>
      <c r="E47" s="113">
        <f>+E17+E33+E46</f>
        <v>0</v>
      </c>
      <c r="F47" s="113">
        <f>+F17+F33+F46</f>
        <v>0</v>
      </c>
      <c r="G47" s="112">
        <f>G17+G33+G43</f>
        <v>2437922.1999999997</v>
      </c>
      <c r="H47" s="113">
        <f>+H17+H33+H46</f>
        <v>2437922.1999999997</v>
      </c>
      <c r="I47" s="113">
        <f>+I17+I33+I46</f>
        <v>0</v>
      </c>
      <c r="J47" s="114">
        <f>+J17+J33+J46</f>
        <v>0</v>
      </c>
      <c r="K47" s="112">
        <f>K17+K33+K43</f>
        <v>1739643.2999999998</v>
      </c>
      <c r="L47" s="112">
        <f>+L17+L33+L43</f>
        <v>1884161.2</v>
      </c>
      <c r="M47" s="113">
        <f>+M17+M33+M43</f>
        <v>1884161.2</v>
      </c>
      <c r="N47" s="113">
        <f>+N17+N33+N46</f>
        <v>0</v>
      </c>
      <c r="O47" s="113">
        <f>+O17+O33+O46</f>
        <v>0</v>
      </c>
    </row>
    <row r="48" spans="2:15" ht="21" customHeight="1" thickBot="1">
      <c r="B48" s="74" t="s">
        <v>107</v>
      </c>
      <c r="C48" s="94">
        <v>2379983.9</v>
      </c>
      <c r="D48" s="96">
        <f>+C48</f>
        <v>2379983.9</v>
      </c>
      <c r="E48" s="100">
        <v>0</v>
      </c>
      <c r="F48" s="100">
        <v>0</v>
      </c>
      <c r="G48" s="94">
        <v>2186747.6</v>
      </c>
      <c r="H48" s="100">
        <f>+G48</f>
        <v>2186747.6</v>
      </c>
      <c r="I48" s="100">
        <v>0</v>
      </c>
      <c r="J48" s="105">
        <v>0</v>
      </c>
      <c r="K48" s="100">
        <v>1726911.6</v>
      </c>
      <c r="L48" s="102">
        <f>22966.3+1700682.5</f>
        <v>1723648.8</v>
      </c>
      <c r="M48" s="100">
        <f>+L48</f>
        <v>1723648.8</v>
      </c>
      <c r="N48" s="100">
        <v>0</v>
      </c>
      <c r="O48" s="100">
        <v>0</v>
      </c>
    </row>
    <row r="49" spans="2:15" ht="21" customHeight="1" thickBot="1">
      <c r="B49" s="77" t="s">
        <v>140</v>
      </c>
      <c r="C49" s="95">
        <f t="shared" ref="C49:O49" si="8">+C47+C48</f>
        <v>4466529.9000000004</v>
      </c>
      <c r="D49" s="101">
        <f>+D47+D48</f>
        <v>4466529.9000000004</v>
      </c>
      <c r="E49" s="101">
        <f t="shared" si="8"/>
        <v>0</v>
      </c>
      <c r="F49" s="101">
        <f t="shared" si="8"/>
        <v>0</v>
      </c>
      <c r="G49" s="95">
        <f>+G47+G48</f>
        <v>4624669.8</v>
      </c>
      <c r="H49" s="101">
        <f t="shared" si="8"/>
        <v>4624669.8</v>
      </c>
      <c r="I49" s="101">
        <f t="shared" si="8"/>
        <v>0</v>
      </c>
      <c r="J49" s="104">
        <f t="shared" si="8"/>
        <v>0</v>
      </c>
      <c r="K49" s="101">
        <f t="shared" si="8"/>
        <v>3466554.9</v>
      </c>
      <c r="L49" s="95">
        <f t="shared" si="8"/>
        <v>3607810</v>
      </c>
      <c r="M49" s="101">
        <f t="shared" si="8"/>
        <v>3607810</v>
      </c>
      <c r="N49" s="101">
        <f t="shared" si="8"/>
        <v>0</v>
      </c>
      <c r="O49" s="101">
        <f t="shared" si="8"/>
        <v>0</v>
      </c>
    </row>
    <row r="50" spans="2:15" ht="18" customHeight="1">
      <c r="B50" s="78" t="s">
        <v>3</v>
      </c>
      <c r="C50" s="94"/>
      <c r="D50" s="96"/>
      <c r="E50" s="96"/>
      <c r="F50" s="96"/>
      <c r="G50" s="94"/>
      <c r="H50" s="96"/>
      <c r="I50" s="96"/>
      <c r="J50" s="97"/>
      <c r="K50" s="96"/>
      <c r="L50" s="94"/>
      <c r="M50" s="96"/>
      <c r="N50" s="96"/>
      <c r="O50" s="106"/>
    </row>
    <row r="51" spans="2:15" ht="21" customHeight="1">
      <c r="B51" s="74" t="s">
        <v>119</v>
      </c>
      <c r="C51" s="94">
        <v>0</v>
      </c>
      <c r="D51" s="96">
        <v>0</v>
      </c>
      <c r="E51" s="96">
        <f>+C51</f>
        <v>0</v>
      </c>
      <c r="F51" s="96">
        <v>0</v>
      </c>
      <c r="G51" s="94">
        <v>38300</v>
      </c>
      <c r="H51" s="96">
        <v>0</v>
      </c>
      <c r="I51" s="96">
        <f>+G51</f>
        <v>38300</v>
      </c>
      <c r="J51" s="97">
        <v>0</v>
      </c>
      <c r="K51" s="96"/>
      <c r="L51" s="94">
        <v>35393.599999999999</v>
      </c>
      <c r="M51" s="96">
        <v>0</v>
      </c>
      <c r="N51" s="96">
        <f>+L51</f>
        <v>35393.599999999999</v>
      </c>
      <c r="O51" s="96">
        <v>0</v>
      </c>
    </row>
    <row r="52" spans="2:15" ht="31.5" customHeight="1">
      <c r="B52" s="74" t="s">
        <v>108</v>
      </c>
      <c r="C52" s="94">
        <v>0</v>
      </c>
      <c r="D52" s="96">
        <v>0</v>
      </c>
      <c r="E52" s="96">
        <f>+C52</f>
        <v>0</v>
      </c>
      <c r="F52" s="96">
        <v>0</v>
      </c>
      <c r="G52" s="94">
        <v>0</v>
      </c>
      <c r="H52" s="96">
        <v>0</v>
      </c>
      <c r="I52" s="96">
        <f>+G52</f>
        <v>0</v>
      </c>
      <c r="J52" s="97">
        <v>0</v>
      </c>
      <c r="K52" s="96"/>
      <c r="L52" s="94">
        <v>-4.7</v>
      </c>
      <c r="M52" s="96">
        <v>0</v>
      </c>
      <c r="N52" s="96">
        <f>+L52</f>
        <v>-4.7</v>
      </c>
      <c r="O52" s="96">
        <v>0</v>
      </c>
    </row>
    <row r="53" spans="2:15" ht="31.5" customHeight="1">
      <c r="B53" s="74" t="s">
        <v>135</v>
      </c>
      <c r="C53" s="94">
        <v>0</v>
      </c>
      <c r="D53" s="96">
        <v>0</v>
      </c>
      <c r="E53" s="96">
        <v>0</v>
      </c>
      <c r="F53" s="96">
        <v>0</v>
      </c>
      <c r="G53" s="94">
        <v>0</v>
      </c>
      <c r="H53" s="96">
        <v>0</v>
      </c>
      <c r="I53" s="96">
        <f t="shared" ref="I53:I54" si="9">+G53</f>
        <v>0</v>
      </c>
      <c r="J53" s="97">
        <v>0</v>
      </c>
      <c r="K53" s="96"/>
      <c r="L53" s="94">
        <v>-0.2</v>
      </c>
      <c r="M53" s="96">
        <v>0</v>
      </c>
      <c r="N53" s="96">
        <f t="shared" ref="N53:N54" si="10">+L53</f>
        <v>-0.2</v>
      </c>
      <c r="O53" s="96">
        <v>0</v>
      </c>
    </row>
    <row r="54" spans="2:15" ht="31.5" customHeight="1">
      <c r="B54" s="74" t="s">
        <v>136</v>
      </c>
      <c r="C54" s="94">
        <v>0</v>
      </c>
      <c r="D54" s="96">
        <v>0</v>
      </c>
      <c r="E54" s="96">
        <v>0</v>
      </c>
      <c r="F54" s="96">
        <v>0</v>
      </c>
      <c r="G54" s="94">
        <v>0</v>
      </c>
      <c r="H54" s="96">
        <v>0</v>
      </c>
      <c r="I54" s="96">
        <f t="shared" si="9"/>
        <v>0</v>
      </c>
      <c r="J54" s="97">
        <v>0</v>
      </c>
      <c r="K54" s="96"/>
      <c r="L54" s="94">
        <v>2.5</v>
      </c>
      <c r="M54" s="96">
        <v>0</v>
      </c>
      <c r="N54" s="96">
        <f t="shared" si="10"/>
        <v>2.5</v>
      </c>
      <c r="O54" s="96">
        <v>0</v>
      </c>
    </row>
    <row r="55" spans="2:15" ht="33" customHeight="1">
      <c r="B55" s="74" t="s">
        <v>109</v>
      </c>
      <c r="C55" s="94">
        <v>100</v>
      </c>
      <c r="D55" s="96">
        <v>0</v>
      </c>
      <c r="E55" s="96">
        <f>+C55</f>
        <v>100</v>
      </c>
      <c r="F55" s="96">
        <v>0</v>
      </c>
      <c r="G55" s="94">
        <v>100</v>
      </c>
      <c r="H55" s="96">
        <v>0</v>
      </c>
      <c r="I55" s="96">
        <f>+G55</f>
        <v>100</v>
      </c>
      <c r="J55" s="97">
        <v>0</v>
      </c>
      <c r="K55" s="96"/>
      <c r="L55" s="94">
        <v>99</v>
      </c>
      <c r="M55" s="96">
        <v>0</v>
      </c>
      <c r="N55" s="96">
        <f>+L55</f>
        <v>99</v>
      </c>
      <c r="O55" s="96">
        <v>0</v>
      </c>
    </row>
    <row r="56" spans="2:15" ht="21" customHeight="1">
      <c r="B56" s="37" t="s">
        <v>110</v>
      </c>
      <c r="C56" s="94">
        <v>113232.2</v>
      </c>
      <c r="D56" s="96">
        <v>0</v>
      </c>
      <c r="E56" s="96">
        <f>+C56</f>
        <v>113232.2</v>
      </c>
      <c r="F56" s="96">
        <v>0</v>
      </c>
      <c r="G56" s="94">
        <v>147517.4</v>
      </c>
      <c r="H56" s="96">
        <v>0</v>
      </c>
      <c r="I56" s="96">
        <f>+G56</f>
        <v>147517.4</v>
      </c>
      <c r="J56" s="97">
        <v>0</v>
      </c>
      <c r="K56" s="96"/>
      <c r="L56" s="94">
        <v>94506.4</v>
      </c>
      <c r="M56" s="96">
        <v>0</v>
      </c>
      <c r="N56" s="96">
        <f>+L56</f>
        <v>94506.4</v>
      </c>
      <c r="O56" s="96">
        <f>+M56</f>
        <v>0</v>
      </c>
    </row>
    <row r="57" spans="2:15" ht="32.25" customHeight="1">
      <c r="B57" s="74" t="s">
        <v>111</v>
      </c>
      <c r="C57" s="94">
        <v>2220</v>
      </c>
      <c r="D57" s="96">
        <v>0</v>
      </c>
      <c r="E57" s="96">
        <f>+C57</f>
        <v>2220</v>
      </c>
      <c r="F57" s="96">
        <v>0</v>
      </c>
      <c r="G57" s="94">
        <v>2517</v>
      </c>
      <c r="H57" s="96">
        <v>0</v>
      </c>
      <c r="I57" s="96">
        <f>+G57</f>
        <v>2517</v>
      </c>
      <c r="J57" s="97">
        <v>0</v>
      </c>
      <c r="K57" s="96"/>
      <c r="L57" s="94">
        <v>3100</v>
      </c>
      <c r="M57" s="96">
        <v>0</v>
      </c>
      <c r="N57" s="96">
        <f>L57</f>
        <v>3100</v>
      </c>
      <c r="O57" s="96">
        <v>0</v>
      </c>
    </row>
    <row r="58" spans="2:15" ht="21" customHeight="1">
      <c r="B58" s="30" t="s">
        <v>123</v>
      </c>
      <c r="C58" s="94">
        <f>C59+C60+C61</f>
        <v>11647.9</v>
      </c>
      <c r="D58" s="94">
        <f>+D59+D60</f>
        <v>0</v>
      </c>
      <c r="E58" s="94">
        <f>+E59+E60+E61</f>
        <v>11647.9</v>
      </c>
      <c r="F58" s="94">
        <f>+F59+F60++F61</f>
        <v>11647.9</v>
      </c>
      <c r="G58" s="94">
        <f>G59+G60+G61</f>
        <v>11647.9</v>
      </c>
      <c r="H58" s="94">
        <f>+H59+H60</f>
        <v>0</v>
      </c>
      <c r="I58" s="94">
        <f>+I59+I60+I61</f>
        <v>11647.9</v>
      </c>
      <c r="J58" s="94">
        <f>+J59+J60+J61</f>
        <v>11647.9</v>
      </c>
      <c r="K58" s="94"/>
      <c r="L58" s="94">
        <f>+L59+L60+L61</f>
        <v>6350.9</v>
      </c>
      <c r="M58" s="96">
        <f>+M59+M60</f>
        <v>0</v>
      </c>
      <c r="N58" s="96">
        <f>+N59+N60++N61</f>
        <v>6350.9</v>
      </c>
      <c r="O58" s="96">
        <f>+O59+O60+O61</f>
        <v>6350.9</v>
      </c>
    </row>
    <row r="59" spans="2:15" ht="31.5" customHeight="1">
      <c r="B59" s="74" t="s">
        <v>70</v>
      </c>
      <c r="C59" s="94">
        <v>2400</v>
      </c>
      <c r="D59" s="96">
        <v>0</v>
      </c>
      <c r="E59" s="96">
        <f>+C59</f>
        <v>2400</v>
      </c>
      <c r="F59" s="96">
        <f>+C59</f>
        <v>2400</v>
      </c>
      <c r="G59" s="94">
        <v>2400</v>
      </c>
      <c r="H59" s="96">
        <v>0</v>
      </c>
      <c r="I59" s="96">
        <f>+G59</f>
        <v>2400</v>
      </c>
      <c r="J59" s="97">
        <f>+G59</f>
        <v>2400</v>
      </c>
      <c r="K59" s="96"/>
      <c r="L59" s="94">
        <v>2512</v>
      </c>
      <c r="M59" s="96">
        <v>0</v>
      </c>
      <c r="N59" s="96">
        <f>L59</f>
        <v>2512</v>
      </c>
      <c r="O59" s="96">
        <f>+L59</f>
        <v>2512</v>
      </c>
    </row>
    <row r="60" spans="2:15" ht="21.75" customHeight="1">
      <c r="B60" s="79" t="s">
        <v>80</v>
      </c>
      <c r="C60" s="94">
        <v>9047.9</v>
      </c>
      <c r="D60" s="96">
        <v>0</v>
      </c>
      <c r="E60" s="96">
        <f>+C60</f>
        <v>9047.9</v>
      </c>
      <c r="F60" s="96">
        <f>+C60</f>
        <v>9047.9</v>
      </c>
      <c r="G60" s="94">
        <v>9047.9</v>
      </c>
      <c r="H60" s="96">
        <v>0</v>
      </c>
      <c r="I60" s="96">
        <f>+G60</f>
        <v>9047.9</v>
      </c>
      <c r="J60" s="97">
        <f>+G60</f>
        <v>9047.9</v>
      </c>
      <c r="K60" s="96"/>
      <c r="L60" s="94">
        <v>644.9</v>
      </c>
      <c r="M60" s="96">
        <v>0</v>
      </c>
      <c r="N60" s="96">
        <f>L60</f>
        <v>644.9</v>
      </c>
      <c r="O60" s="96">
        <f>+L60</f>
        <v>644.9</v>
      </c>
    </row>
    <row r="61" spans="2:15" ht="17.25" customHeight="1">
      <c r="B61" s="74" t="s">
        <v>81</v>
      </c>
      <c r="C61" s="94">
        <v>200</v>
      </c>
      <c r="D61" s="96">
        <v>0</v>
      </c>
      <c r="E61" s="96">
        <f>+C61</f>
        <v>200</v>
      </c>
      <c r="F61" s="96">
        <f>E61</f>
        <v>200</v>
      </c>
      <c r="G61" s="94">
        <v>200</v>
      </c>
      <c r="H61" s="96">
        <v>0</v>
      </c>
      <c r="I61" s="96">
        <f>G61</f>
        <v>200</v>
      </c>
      <c r="J61" s="97">
        <f>I61</f>
        <v>200</v>
      </c>
      <c r="K61" s="96"/>
      <c r="L61" s="94">
        <v>3194</v>
      </c>
      <c r="M61" s="96">
        <v>0</v>
      </c>
      <c r="N61" s="96">
        <f>+L61</f>
        <v>3194</v>
      </c>
      <c r="O61" s="96">
        <f>+L61</f>
        <v>3194</v>
      </c>
    </row>
    <row r="62" spans="2:15" ht="21.75" customHeight="1" thickBot="1">
      <c r="B62" s="38" t="s">
        <v>37</v>
      </c>
      <c r="C62" s="94">
        <v>0</v>
      </c>
      <c r="D62" s="96">
        <v>0</v>
      </c>
      <c r="E62" s="96">
        <f>+C62</f>
        <v>0</v>
      </c>
      <c r="F62" s="96">
        <v>0</v>
      </c>
      <c r="G62" s="94">
        <v>4074.4</v>
      </c>
      <c r="H62" s="96">
        <v>0</v>
      </c>
      <c r="I62" s="96">
        <f>+G62</f>
        <v>4074.4</v>
      </c>
      <c r="J62" s="96">
        <v>4074.4</v>
      </c>
      <c r="K62" s="96"/>
      <c r="L62" s="94">
        <v>4074.4</v>
      </c>
      <c r="M62" s="96">
        <v>0</v>
      </c>
      <c r="N62" s="96">
        <f>+L62</f>
        <v>4074.4</v>
      </c>
      <c r="O62" s="96">
        <f>N62</f>
        <v>4074.4</v>
      </c>
    </row>
    <row r="63" spans="2:15" ht="22.5" customHeight="1" thickBot="1">
      <c r="B63" s="80" t="s">
        <v>141</v>
      </c>
      <c r="C63" s="98">
        <f>+C51+C55+C56+C57+C58+C62++C52</f>
        <v>127200.09999999999</v>
      </c>
      <c r="D63" s="98">
        <f>+D51+D55+D56+D57+D58+D62+D52</f>
        <v>0</v>
      </c>
      <c r="E63" s="98">
        <f>+E51+E55+E56+E57+E58+E62+E52</f>
        <v>127200.09999999999</v>
      </c>
      <c r="F63" s="98">
        <f>+F58</f>
        <v>11647.9</v>
      </c>
      <c r="G63" s="98">
        <f>+G51+G55+G56+G57+G58+G62+G52</f>
        <v>204156.69999999998</v>
      </c>
      <c r="H63" s="98">
        <f>+H51+H55+H56+H57+H58+H62+H52</f>
        <v>0</v>
      </c>
      <c r="I63" s="98">
        <f>+I51+I55+I56+I57+I58+I62+I52</f>
        <v>204156.69999999998</v>
      </c>
      <c r="J63" s="98">
        <f>+J58+J62</f>
        <v>15722.3</v>
      </c>
      <c r="K63" s="98"/>
      <c r="L63" s="103">
        <f>+L51+L55+L56+L57+L58+L62+L52+L53+L54</f>
        <v>143521.89999999997</v>
      </c>
      <c r="M63" s="98">
        <f>+M51+M55+M56+M57+M58+M62+M52</f>
        <v>0</v>
      </c>
      <c r="N63" s="98">
        <f>+N51+N55+N56+N57+N58+N62+N52+N54+N53</f>
        <v>143521.89999999997</v>
      </c>
      <c r="O63" s="98">
        <f>+O51+O55+O56+O57+O58+O62+O52</f>
        <v>10425.299999999999</v>
      </c>
    </row>
    <row r="64" spans="2:15" ht="10.5" customHeight="1" thickBot="1">
      <c r="B64" s="78"/>
      <c r="C64" s="97"/>
      <c r="D64" s="96"/>
      <c r="E64" s="97"/>
      <c r="F64" s="96"/>
      <c r="G64" s="96"/>
      <c r="H64" s="96"/>
      <c r="I64" s="96"/>
      <c r="J64" s="97"/>
      <c r="K64" s="96"/>
      <c r="L64" s="94"/>
      <c r="M64" s="96"/>
      <c r="N64" s="96"/>
      <c r="O64" s="96"/>
    </row>
    <row r="65" spans="1:16" ht="27.75" customHeight="1" thickBot="1">
      <c r="B65" s="39" t="s">
        <v>142</v>
      </c>
      <c r="C65" s="107">
        <f t="shared" ref="C65:O65" si="11">+C49+C63</f>
        <v>4593730</v>
      </c>
      <c r="D65" s="98">
        <f t="shared" si="11"/>
        <v>4466529.9000000004</v>
      </c>
      <c r="E65" s="107">
        <f t="shared" si="11"/>
        <v>127200.09999999999</v>
      </c>
      <c r="F65" s="98">
        <f t="shared" si="11"/>
        <v>11647.9</v>
      </c>
      <c r="G65" s="98">
        <f t="shared" si="11"/>
        <v>4828826.5</v>
      </c>
      <c r="H65" s="98">
        <f t="shared" si="11"/>
        <v>4624669.8</v>
      </c>
      <c r="I65" s="98">
        <f t="shared" si="11"/>
        <v>204156.69999999998</v>
      </c>
      <c r="J65" s="107">
        <f t="shared" si="11"/>
        <v>15722.3</v>
      </c>
      <c r="K65" s="98">
        <f t="shared" si="11"/>
        <v>3466554.9</v>
      </c>
      <c r="L65" s="103">
        <f t="shared" si="11"/>
        <v>3751331.9</v>
      </c>
      <c r="M65" s="98">
        <f t="shared" si="11"/>
        <v>3607810</v>
      </c>
      <c r="N65" s="98">
        <f t="shared" si="11"/>
        <v>143521.89999999997</v>
      </c>
      <c r="O65" s="98">
        <f t="shared" si="11"/>
        <v>10425.299999999999</v>
      </c>
    </row>
    <row r="66" spans="1:16" ht="27.75" customHeight="1">
      <c r="A66" s="9"/>
      <c r="B66" s="20" t="s">
        <v>66</v>
      </c>
      <c r="C66" s="33"/>
      <c r="D66" s="19"/>
      <c r="E66" s="18"/>
      <c r="F66" s="18"/>
      <c r="G66" s="18"/>
      <c r="H66" s="18"/>
      <c r="I66" s="18"/>
      <c r="J66" s="18"/>
      <c r="K66" s="18"/>
      <c r="L66" s="18"/>
      <c r="M66" s="18"/>
      <c r="N66" s="18"/>
      <c r="O66" s="50"/>
      <c r="P66" s="14"/>
    </row>
    <row r="67" spans="1:16" ht="24.75" customHeight="1">
      <c r="A67" s="9">
        <v>10116</v>
      </c>
      <c r="B67" s="21" t="s">
        <v>112</v>
      </c>
      <c r="C67" s="13">
        <f>D67+E67</f>
        <v>90990.7</v>
      </c>
      <c r="D67" s="13">
        <v>82280.2</v>
      </c>
      <c r="E67" s="13">
        <v>8710.5</v>
      </c>
      <c r="F67" s="13">
        <v>8232.9</v>
      </c>
      <c r="G67" s="13">
        <f>H67+I67</f>
        <v>113648.7</v>
      </c>
      <c r="H67" s="13">
        <v>82805.399999999994</v>
      </c>
      <c r="I67" s="13">
        <v>30843.3</v>
      </c>
      <c r="J67" s="13">
        <v>30365.7</v>
      </c>
      <c r="K67" s="13">
        <v>57106.5</v>
      </c>
      <c r="L67" s="13">
        <f>SUM(M67+N67)</f>
        <v>63545.8</v>
      </c>
      <c r="M67" s="13">
        <v>56914</v>
      </c>
      <c r="N67" s="13">
        <v>6631.8</v>
      </c>
      <c r="O67" s="13">
        <v>6325.2</v>
      </c>
      <c r="P67" s="14"/>
    </row>
    <row r="68" spans="1:16" ht="24.75" customHeight="1">
      <c r="A68" s="9">
        <v>70000</v>
      </c>
      <c r="B68" s="21" t="s">
        <v>16</v>
      </c>
      <c r="C68" s="13">
        <f>D68+E68</f>
        <v>1321753.0999999999</v>
      </c>
      <c r="D68" s="13">
        <v>1236477.2</v>
      </c>
      <c r="E68" s="13">
        <v>85275.9</v>
      </c>
      <c r="F68" s="13">
        <v>11973.3</v>
      </c>
      <c r="G68" s="13">
        <f>H68+I68</f>
        <v>1450566.2</v>
      </c>
      <c r="H68" s="13">
        <v>1322643.5</v>
      </c>
      <c r="I68" s="13">
        <v>127922.7</v>
      </c>
      <c r="J68" s="13">
        <v>37268.1</v>
      </c>
      <c r="K68" s="13">
        <v>988886</v>
      </c>
      <c r="L68" s="13">
        <f>SUM(M68+N68)</f>
        <v>999847.79999999993</v>
      </c>
      <c r="M68" s="13">
        <v>933718.2</v>
      </c>
      <c r="N68" s="13">
        <v>66129.600000000006</v>
      </c>
      <c r="O68" s="13">
        <v>15953.9</v>
      </c>
      <c r="P68" s="64"/>
    </row>
    <row r="69" spans="1:16" ht="24.75" customHeight="1">
      <c r="A69" s="9">
        <v>80000</v>
      </c>
      <c r="B69" s="21" t="s">
        <v>51</v>
      </c>
      <c r="C69" s="13">
        <f>D69+E69</f>
        <v>541242.69999999995</v>
      </c>
      <c r="D69" s="13">
        <v>472376.5</v>
      </c>
      <c r="E69" s="13">
        <v>68866.2</v>
      </c>
      <c r="F69" s="13">
        <v>39581.199999999997</v>
      </c>
      <c r="G69" s="13">
        <f>H69+I69</f>
        <v>794945.2</v>
      </c>
      <c r="H69" s="13">
        <v>642042.4</v>
      </c>
      <c r="I69" s="13">
        <v>152902.79999999999</v>
      </c>
      <c r="J69" s="13">
        <v>113226.6</v>
      </c>
      <c r="K69" s="13">
        <v>479065.9</v>
      </c>
      <c r="L69" s="13">
        <f>SUM(M69+N69)</f>
        <v>502200.3</v>
      </c>
      <c r="M69" s="13">
        <v>454935.6</v>
      </c>
      <c r="N69" s="13">
        <v>47264.7</v>
      </c>
      <c r="O69" s="13">
        <v>22937.599999999999</v>
      </c>
      <c r="P69" s="64"/>
    </row>
    <row r="70" spans="1:16" ht="24.75" customHeight="1">
      <c r="A70" s="9">
        <v>90000</v>
      </c>
      <c r="B70" s="21" t="s">
        <v>17</v>
      </c>
      <c r="C70" s="13">
        <f>D70+E70</f>
        <v>635189.9</v>
      </c>
      <c r="D70" s="13">
        <f>SUM(D72:D95)</f>
        <v>631903.30000000005</v>
      </c>
      <c r="E70" s="13">
        <f>SUM(E72:E95)</f>
        <v>3286.6</v>
      </c>
      <c r="F70" s="13">
        <f>SUM(F72:F95)</f>
        <v>1757.6999999999998</v>
      </c>
      <c r="G70" s="13">
        <f>H70+I70</f>
        <v>741396.7</v>
      </c>
      <c r="H70" s="13">
        <f>SUM(H72:H95)</f>
        <v>737170.6</v>
      </c>
      <c r="I70" s="13">
        <f t="shared" ref="I70:N70" si="12">SUM(I72:I95)</f>
        <v>4226.1000000000004</v>
      </c>
      <c r="J70" s="13">
        <f t="shared" si="12"/>
        <v>2445.1000000000004</v>
      </c>
      <c r="K70" s="13">
        <f>SUM(K72:K95)</f>
        <v>643688.80000000016</v>
      </c>
      <c r="L70" s="13">
        <f t="shared" si="12"/>
        <v>645469.5</v>
      </c>
      <c r="M70" s="13">
        <f t="shared" si="12"/>
        <v>642464.69999999995</v>
      </c>
      <c r="N70" s="13">
        <f t="shared" si="12"/>
        <v>3004.8</v>
      </c>
      <c r="O70" s="13">
        <f>SUM(O72:O95)</f>
        <v>1864.8</v>
      </c>
      <c r="P70" s="64"/>
    </row>
    <row r="71" spans="1:16" ht="12.75" customHeight="1">
      <c r="A71" s="61"/>
      <c r="B71" s="22" t="s">
        <v>18</v>
      </c>
      <c r="C71" s="62"/>
      <c r="D71" s="62"/>
      <c r="E71" s="62"/>
      <c r="F71" s="62"/>
      <c r="G71" s="62"/>
      <c r="H71" s="62"/>
      <c r="I71" s="62"/>
      <c r="J71" s="62"/>
      <c r="K71" s="62"/>
      <c r="L71" s="62"/>
      <c r="M71" s="62"/>
      <c r="N71" s="62"/>
      <c r="O71" s="62"/>
    </row>
    <row r="72" spans="1:16" ht="81.75" customHeight="1">
      <c r="A72" s="61">
        <v>90201</v>
      </c>
      <c r="B72" s="23" t="s">
        <v>76</v>
      </c>
      <c r="C72" s="62">
        <f>D72+E72</f>
        <v>101985.3</v>
      </c>
      <c r="D72" s="62">
        <v>101985.3</v>
      </c>
      <c r="E72" s="62">
        <v>0</v>
      </c>
      <c r="F72" s="62">
        <v>0</v>
      </c>
      <c r="G72" s="62">
        <f>H72+I72</f>
        <v>69018</v>
      </c>
      <c r="H72" s="62">
        <v>69018</v>
      </c>
      <c r="I72" s="62">
        <v>0</v>
      </c>
      <c r="J72" s="62">
        <v>0</v>
      </c>
      <c r="K72" s="62">
        <v>63207.6</v>
      </c>
      <c r="L72" s="62">
        <f>SUM(M72:N72)</f>
        <v>63207.6</v>
      </c>
      <c r="M72" s="62">
        <v>63207.6</v>
      </c>
      <c r="N72" s="62">
        <v>0</v>
      </c>
      <c r="O72" s="62">
        <v>0</v>
      </c>
    </row>
    <row r="73" spans="1:16" ht="79.5" customHeight="1" thickBot="1">
      <c r="A73" s="61">
        <v>90202</v>
      </c>
      <c r="B73" s="82" t="s">
        <v>77</v>
      </c>
      <c r="C73" s="83">
        <f>D73+E73</f>
        <v>220</v>
      </c>
      <c r="D73" s="83">
        <v>220</v>
      </c>
      <c r="E73" s="83">
        <v>0</v>
      </c>
      <c r="F73" s="83">
        <v>0</v>
      </c>
      <c r="G73" s="83">
        <f>H73+I73</f>
        <v>220</v>
      </c>
      <c r="H73" s="83">
        <v>220</v>
      </c>
      <c r="I73" s="83">
        <v>0</v>
      </c>
      <c r="J73" s="83">
        <v>0</v>
      </c>
      <c r="K73" s="83">
        <v>111.3</v>
      </c>
      <c r="L73" s="83">
        <f>SUM(M73:N73)</f>
        <v>111.3</v>
      </c>
      <c r="M73" s="83">
        <v>111.3</v>
      </c>
      <c r="N73" s="83">
        <v>0</v>
      </c>
      <c r="O73" s="83">
        <v>0</v>
      </c>
    </row>
    <row r="74" spans="1:16" ht="151.5" customHeight="1" thickBot="1">
      <c r="A74" s="152">
        <v>90204</v>
      </c>
      <c r="B74" s="84" t="s">
        <v>85</v>
      </c>
      <c r="C74" s="121">
        <f>D74+E74</f>
        <v>11122</v>
      </c>
      <c r="D74" s="121">
        <v>11122</v>
      </c>
      <c r="E74" s="121">
        <v>0</v>
      </c>
      <c r="F74" s="121">
        <v>0</v>
      </c>
      <c r="G74" s="121">
        <f>H74+I74</f>
        <v>7239.5</v>
      </c>
      <c r="H74" s="121">
        <v>7239.5</v>
      </c>
      <c r="I74" s="121">
        <v>0</v>
      </c>
      <c r="J74" s="121">
        <v>0</v>
      </c>
      <c r="K74" s="121">
        <v>5766.7</v>
      </c>
      <c r="L74" s="121">
        <f>SUM(M74:N74)</f>
        <v>5766.7</v>
      </c>
      <c r="M74" s="121">
        <v>5766.7</v>
      </c>
      <c r="N74" s="121">
        <v>0</v>
      </c>
      <c r="O74" s="121">
        <v>0</v>
      </c>
    </row>
    <row r="75" spans="1:16" ht="90" customHeight="1">
      <c r="A75" s="152"/>
      <c r="B75" s="119" t="s">
        <v>86</v>
      </c>
      <c r="C75" s="122"/>
      <c r="D75" s="122"/>
      <c r="E75" s="122"/>
      <c r="F75" s="122"/>
      <c r="G75" s="122"/>
      <c r="H75" s="122"/>
      <c r="I75" s="122"/>
      <c r="J75" s="122"/>
      <c r="K75" s="122"/>
      <c r="L75" s="122"/>
      <c r="M75" s="122"/>
      <c r="N75" s="122"/>
      <c r="O75" s="122"/>
    </row>
    <row r="76" spans="1:16" ht="137.25" customHeight="1">
      <c r="A76" s="61">
        <v>90205</v>
      </c>
      <c r="B76" s="108" t="s">
        <v>114</v>
      </c>
      <c r="C76" s="134">
        <f t="shared" ref="C76:C96" si="13">D76+E76</f>
        <v>1.5</v>
      </c>
      <c r="D76" s="134">
        <v>1.5</v>
      </c>
      <c r="E76" s="134">
        <v>0</v>
      </c>
      <c r="F76" s="134">
        <v>0</v>
      </c>
      <c r="G76" s="134">
        <f t="shared" ref="G76:G81" si="14">H76+I76</f>
        <v>1.5</v>
      </c>
      <c r="H76" s="134">
        <v>1.5</v>
      </c>
      <c r="I76" s="134">
        <v>0</v>
      </c>
      <c r="J76" s="134">
        <v>0</v>
      </c>
      <c r="K76" s="134">
        <v>0</v>
      </c>
      <c r="L76" s="134">
        <f t="shared" ref="L76:L81" si="15">SUM(M76:N76)</f>
        <v>0</v>
      </c>
      <c r="M76" s="134">
        <v>0</v>
      </c>
      <c r="N76" s="134">
        <v>0</v>
      </c>
      <c r="O76" s="134">
        <v>0</v>
      </c>
    </row>
    <row r="77" spans="1:16" ht="25.5" customHeight="1">
      <c r="A77" s="61"/>
      <c r="B77" s="23" t="s">
        <v>115</v>
      </c>
      <c r="C77" s="135"/>
      <c r="D77" s="135"/>
      <c r="E77" s="135"/>
      <c r="F77" s="135"/>
      <c r="G77" s="135"/>
      <c r="H77" s="135"/>
      <c r="I77" s="135"/>
      <c r="J77" s="135"/>
      <c r="K77" s="135"/>
      <c r="L77" s="135"/>
      <c r="M77" s="135"/>
      <c r="N77" s="135"/>
      <c r="O77" s="135"/>
    </row>
    <row r="78" spans="1:16" ht="46.5" customHeight="1">
      <c r="A78" s="61">
        <v>90207</v>
      </c>
      <c r="B78" s="23" t="s">
        <v>60</v>
      </c>
      <c r="C78" s="62">
        <f t="shared" si="13"/>
        <v>7150</v>
      </c>
      <c r="D78" s="62">
        <v>7150</v>
      </c>
      <c r="E78" s="62">
        <v>0</v>
      </c>
      <c r="F78" s="62">
        <v>0</v>
      </c>
      <c r="G78" s="81">
        <f t="shared" ref="G78" si="16">H78+I78</f>
        <v>5213.6000000000004</v>
      </c>
      <c r="H78" s="62">
        <v>5213.6000000000004</v>
      </c>
      <c r="I78" s="62">
        <v>0</v>
      </c>
      <c r="J78" s="62">
        <v>0</v>
      </c>
      <c r="K78" s="62">
        <v>5082.8</v>
      </c>
      <c r="L78" s="62">
        <f t="shared" si="15"/>
        <v>5082.8</v>
      </c>
      <c r="M78" s="62">
        <v>5082.8</v>
      </c>
      <c r="N78" s="62">
        <v>0</v>
      </c>
      <c r="O78" s="62">
        <v>0</v>
      </c>
    </row>
    <row r="79" spans="1:16" ht="44.25" customHeight="1">
      <c r="A79" s="61">
        <v>90208</v>
      </c>
      <c r="B79" s="23" t="s">
        <v>78</v>
      </c>
      <c r="C79" s="62">
        <f t="shared" si="13"/>
        <v>11.5</v>
      </c>
      <c r="D79" s="62">
        <v>11.5</v>
      </c>
      <c r="E79" s="62">
        <v>0</v>
      </c>
      <c r="F79" s="62">
        <v>0</v>
      </c>
      <c r="G79" s="62">
        <f t="shared" si="14"/>
        <v>11.5</v>
      </c>
      <c r="H79" s="62">
        <v>11.5</v>
      </c>
      <c r="I79" s="62">
        <v>0</v>
      </c>
      <c r="J79" s="62">
        <v>0</v>
      </c>
      <c r="K79" s="62">
        <v>8.4</v>
      </c>
      <c r="L79" s="62">
        <f t="shared" si="15"/>
        <v>8.4</v>
      </c>
      <c r="M79" s="62">
        <v>8.4</v>
      </c>
      <c r="N79" s="62">
        <v>0</v>
      </c>
      <c r="O79" s="62">
        <v>0</v>
      </c>
    </row>
    <row r="80" spans="1:16" ht="52.5" customHeight="1">
      <c r="A80" s="61">
        <v>90215</v>
      </c>
      <c r="B80" s="23" t="s">
        <v>88</v>
      </c>
      <c r="C80" s="62">
        <f t="shared" si="13"/>
        <v>11000</v>
      </c>
      <c r="D80" s="62">
        <v>11000</v>
      </c>
      <c r="E80" s="62">
        <v>0</v>
      </c>
      <c r="F80" s="62">
        <v>0</v>
      </c>
      <c r="G80" s="62">
        <f t="shared" si="14"/>
        <v>6346.5</v>
      </c>
      <c r="H80" s="62">
        <v>6346.5</v>
      </c>
      <c r="I80" s="62">
        <v>0</v>
      </c>
      <c r="J80" s="62">
        <v>0</v>
      </c>
      <c r="K80" s="62">
        <v>5401.9</v>
      </c>
      <c r="L80" s="62">
        <f t="shared" si="15"/>
        <v>5401.9</v>
      </c>
      <c r="M80" s="62">
        <v>5401.9</v>
      </c>
      <c r="N80" s="62">
        <v>0</v>
      </c>
      <c r="O80" s="62">
        <v>0</v>
      </c>
    </row>
    <row r="81" spans="1:16" ht="60" customHeight="1">
      <c r="A81" s="61">
        <v>90216</v>
      </c>
      <c r="B81" s="23" t="s">
        <v>87</v>
      </c>
      <c r="C81" s="62">
        <f t="shared" si="13"/>
        <v>70.7</v>
      </c>
      <c r="D81" s="62">
        <v>70.7</v>
      </c>
      <c r="E81" s="62">
        <v>0</v>
      </c>
      <c r="F81" s="62">
        <v>0</v>
      </c>
      <c r="G81" s="62">
        <f t="shared" si="14"/>
        <v>70.7</v>
      </c>
      <c r="H81" s="62">
        <v>70.7</v>
      </c>
      <c r="I81" s="62">
        <v>0</v>
      </c>
      <c r="J81" s="62">
        <v>0</v>
      </c>
      <c r="K81" s="62">
        <v>29.4</v>
      </c>
      <c r="L81" s="62">
        <f t="shared" si="15"/>
        <v>29.4</v>
      </c>
      <c r="M81" s="62">
        <v>29.4</v>
      </c>
      <c r="N81" s="62">
        <v>0</v>
      </c>
      <c r="O81" s="62">
        <v>0</v>
      </c>
    </row>
    <row r="82" spans="1:16" ht="17.25" customHeight="1">
      <c r="A82" s="61">
        <v>90405</v>
      </c>
      <c r="B82" s="24" t="s">
        <v>44</v>
      </c>
      <c r="C82" s="62">
        <f t="shared" si="13"/>
        <v>453064</v>
      </c>
      <c r="D82" s="62">
        <v>453064</v>
      </c>
      <c r="E82" s="62">
        <v>0</v>
      </c>
      <c r="F82" s="62">
        <v>0</v>
      </c>
      <c r="G82" s="62">
        <f t="shared" ref="G82:G96" si="17">H82+I82</f>
        <v>492003.7</v>
      </c>
      <c r="H82" s="62">
        <v>492003.7</v>
      </c>
      <c r="I82" s="62">
        <v>0</v>
      </c>
      <c r="J82" s="62">
        <v>0</v>
      </c>
      <c r="K82" s="62">
        <v>427062.6</v>
      </c>
      <c r="L82" s="62">
        <f t="shared" ref="L82:L95" si="18">SUM(M82+N82)</f>
        <v>427062.6</v>
      </c>
      <c r="M82" s="62">
        <v>427062.6</v>
      </c>
      <c r="N82" s="62">
        <v>0</v>
      </c>
      <c r="O82" s="62">
        <v>0</v>
      </c>
    </row>
    <row r="83" spans="1:16" ht="31.5" customHeight="1">
      <c r="A83" s="61">
        <v>90406</v>
      </c>
      <c r="B83" s="24" t="s">
        <v>43</v>
      </c>
      <c r="C83" s="62">
        <f t="shared" si="13"/>
        <v>669.1</v>
      </c>
      <c r="D83" s="62">
        <v>669.1</v>
      </c>
      <c r="E83" s="62">
        <v>0</v>
      </c>
      <c r="F83" s="62">
        <v>0</v>
      </c>
      <c r="G83" s="62">
        <f t="shared" si="17"/>
        <v>669.2</v>
      </c>
      <c r="H83" s="62">
        <v>669.2</v>
      </c>
      <c r="I83" s="62">
        <v>0</v>
      </c>
      <c r="J83" s="62">
        <v>0</v>
      </c>
      <c r="K83" s="62">
        <v>641.6</v>
      </c>
      <c r="L83" s="62">
        <f t="shared" si="18"/>
        <v>641.6</v>
      </c>
      <c r="M83" s="62">
        <v>641.6</v>
      </c>
      <c r="N83" s="62">
        <v>0</v>
      </c>
      <c r="O83" s="62">
        <v>0</v>
      </c>
    </row>
    <row r="84" spans="1:16" ht="24.75" customHeight="1">
      <c r="A84" s="61">
        <v>90412</v>
      </c>
      <c r="B84" s="25" t="s">
        <v>19</v>
      </c>
      <c r="C84" s="62">
        <f t="shared" si="13"/>
        <v>19252</v>
      </c>
      <c r="D84" s="62">
        <v>18738.599999999999</v>
      </c>
      <c r="E84" s="62">
        <v>513.4</v>
      </c>
      <c r="F84" s="62">
        <v>513.4</v>
      </c>
      <c r="G84" s="62">
        <f t="shared" si="17"/>
        <v>129311.2</v>
      </c>
      <c r="H84" s="62">
        <v>128714.5</v>
      </c>
      <c r="I84" s="62">
        <v>596.70000000000005</v>
      </c>
      <c r="J84" s="62">
        <v>596.70000000000005</v>
      </c>
      <c r="K84" s="62">
        <v>117148.3</v>
      </c>
      <c r="L84" s="62">
        <f t="shared" si="18"/>
        <v>117213.09999999999</v>
      </c>
      <c r="M84" s="62">
        <v>116878.39999999999</v>
      </c>
      <c r="N84" s="62">
        <v>334.7</v>
      </c>
      <c r="O84" s="62">
        <v>334.7</v>
      </c>
    </row>
    <row r="85" spans="1:16" ht="20.25" customHeight="1">
      <c r="A85" s="61">
        <v>90700</v>
      </c>
      <c r="B85" s="25" t="s">
        <v>64</v>
      </c>
      <c r="C85" s="62">
        <f t="shared" si="13"/>
        <v>10405.799999999999</v>
      </c>
      <c r="D85" s="62">
        <v>9161.5</v>
      </c>
      <c r="E85" s="62">
        <v>1244.3</v>
      </c>
      <c r="F85" s="62">
        <v>1244.3</v>
      </c>
      <c r="G85" s="62">
        <f t="shared" si="17"/>
        <v>10726.7</v>
      </c>
      <c r="H85" s="62">
        <v>8823.5</v>
      </c>
      <c r="I85" s="92">
        <v>1903.2</v>
      </c>
      <c r="J85" s="62">
        <v>1828.4</v>
      </c>
      <c r="K85" s="62">
        <v>5927.2</v>
      </c>
      <c r="L85" s="62">
        <f t="shared" si="18"/>
        <v>7181.9</v>
      </c>
      <c r="M85" s="62">
        <v>5578</v>
      </c>
      <c r="N85" s="62">
        <v>1603.9</v>
      </c>
      <c r="O85" s="62">
        <v>1530.1</v>
      </c>
    </row>
    <row r="86" spans="1:16" ht="22.5" customHeight="1">
      <c r="A86" s="61">
        <v>90802</v>
      </c>
      <c r="B86" s="25" t="s">
        <v>38</v>
      </c>
      <c r="C86" s="62">
        <f t="shared" si="13"/>
        <v>263.2</v>
      </c>
      <c r="D86" s="62">
        <v>263.2</v>
      </c>
      <c r="E86" s="62">
        <v>0</v>
      </c>
      <c r="F86" s="62">
        <v>0</v>
      </c>
      <c r="G86" s="62">
        <f t="shared" si="17"/>
        <v>263.2</v>
      </c>
      <c r="H86" s="62">
        <v>263.2</v>
      </c>
      <c r="I86" s="62">
        <v>0</v>
      </c>
      <c r="J86" s="62">
        <v>0</v>
      </c>
      <c r="K86" s="62">
        <v>132.9</v>
      </c>
      <c r="L86" s="62">
        <f t="shared" si="18"/>
        <v>131.1</v>
      </c>
      <c r="M86" s="62">
        <v>131.1</v>
      </c>
      <c r="N86" s="62">
        <v>0</v>
      </c>
      <c r="O86" s="62">
        <v>0</v>
      </c>
    </row>
    <row r="87" spans="1:16" ht="22.5" customHeight="1" thickBot="1">
      <c r="A87" s="61">
        <v>91101</v>
      </c>
      <c r="B87" s="85" t="s">
        <v>52</v>
      </c>
      <c r="C87" s="83">
        <f t="shared" si="13"/>
        <v>5418</v>
      </c>
      <c r="D87" s="83">
        <v>5418</v>
      </c>
      <c r="E87" s="83">
        <v>0</v>
      </c>
      <c r="F87" s="83">
        <v>0</v>
      </c>
      <c r="G87" s="83">
        <f t="shared" si="17"/>
        <v>4981.3</v>
      </c>
      <c r="H87" s="83">
        <v>4981.3</v>
      </c>
      <c r="I87" s="83">
        <v>0</v>
      </c>
      <c r="J87" s="83">
        <v>0</v>
      </c>
      <c r="K87" s="83">
        <v>3694.8</v>
      </c>
      <c r="L87" s="83">
        <f t="shared" si="18"/>
        <v>3454.1</v>
      </c>
      <c r="M87" s="83">
        <v>3454.1</v>
      </c>
      <c r="N87" s="83">
        <v>0</v>
      </c>
      <c r="O87" s="83">
        <v>0</v>
      </c>
    </row>
    <row r="88" spans="1:16" ht="22.5" customHeight="1">
      <c r="A88" s="61">
        <v>91103</v>
      </c>
      <c r="B88" s="86" t="s">
        <v>5</v>
      </c>
      <c r="C88" s="87">
        <f t="shared" si="13"/>
        <v>122.5</v>
      </c>
      <c r="D88" s="87">
        <v>122.5</v>
      </c>
      <c r="E88" s="87">
        <v>0</v>
      </c>
      <c r="F88" s="87">
        <v>0</v>
      </c>
      <c r="G88" s="87">
        <f t="shared" si="17"/>
        <v>122.5</v>
      </c>
      <c r="H88" s="87">
        <v>122.5</v>
      </c>
      <c r="I88" s="87">
        <v>0</v>
      </c>
      <c r="J88" s="87">
        <v>0</v>
      </c>
      <c r="K88" s="87">
        <v>23.1</v>
      </c>
      <c r="L88" s="87">
        <f t="shared" si="18"/>
        <v>23.1</v>
      </c>
      <c r="M88" s="87">
        <v>23.1</v>
      </c>
      <c r="N88" s="87">
        <v>0</v>
      </c>
      <c r="O88" s="87">
        <v>0</v>
      </c>
    </row>
    <row r="89" spans="1:16" ht="27" customHeight="1">
      <c r="A89" s="61">
        <v>91104</v>
      </c>
      <c r="B89" s="24" t="s">
        <v>45</v>
      </c>
      <c r="C89" s="62">
        <f t="shared" si="13"/>
        <v>18.5</v>
      </c>
      <c r="D89" s="62">
        <v>18.5</v>
      </c>
      <c r="E89" s="62">
        <v>0</v>
      </c>
      <c r="F89" s="62">
        <v>0</v>
      </c>
      <c r="G89" s="62">
        <f t="shared" si="17"/>
        <v>18.5</v>
      </c>
      <c r="H89" s="62">
        <v>18.5</v>
      </c>
      <c r="I89" s="62">
        <v>0</v>
      </c>
      <c r="J89" s="62">
        <v>0</v>
      </c>
      <c r="K89" s="62">
        <v>16</v>
      </c>
      <c r="L89" s="62">
        <f t="shared" si="18"/>
        <v>16</v>
      </c>
      <c r="M89" s="62">
        <v>16</v>
      </c>
      <c r="N89" s="62">
        <v>0</v>
      </c>
      <c r="O89" s="62">
        <v>0</v>
      </c>
    </row>
    <row r="90" spans="1:16" ht="21" customHeight="1">
      <c r="A90" s="61">
        <v>91106</v>
      </c>
      <c r="B90" s="23" t="s">
        <v>6</v>
      </c>
      <c r="C90" s="62">
        <f t="shared" si="13"/>
        <v>239</v>
      </c>
      <c r="D90" s="62">
        <v>239</v>
      </c>
      <c r="E90" s="62">
        <v>0</v>
      </c>
      <c r="F90" s="62">
        <v>0</v>
      </c>
      <c r="G90" s="62">
        <f t="shared" si="17"/>
        <v>239</v>
      </c>
      <c r="H90" s="62">
        <v>239</v>
      </c>
      <c r="I90" s="62">
        <v>0</v>
      </c>
      <c r="J90" s="62">
        <v>0</v>
      </c>
      <c r="K90" s="62">
        <v>167.3</v>
      </c>
      <c r="L90" s="62">
        <f t="shared" si="18"/>
        <v>167.3</v>
      </c>
      <c r="M90" s="62">
        <v>167.3</v>
      </c>
      <c r="N90" s="62">
        <v>0</v>
      </c>
      <c r="O90" s="62">
        <v>0</v>
      </c>
    </row>
    <row r="91" spans="1:16" ht="19.5" customHeight="1">
      <c r="A91" s="61">
        <v>91107</v>
      </c>
      <c r="B91" s="23" t="s">
        <v>61</v>
      </c>
      <c r="C91" s="62">
        <f t="shared" si="13"/>
        <v>95.7</v>
      </c>
      <c r="D91" s="62">
        <v>95.7</v>
      </c>
      <c r="E91" s="62">
        <v>0</v>
      </c>
      <c r="F91" s="62">
        <v>0</v>
      </c>
      <c r="G91" s="62">
        <f t="shared" si="17"/>
        <v>95.7</v>
      </c>
      <c r="H91" s="62">
        <v>95.7</v>
      </c>
      <c r="I91" s="62">
        <v>0</v>
      </c>
      <c r="J91" s="62">
        <v>0</v>
      </c>
      <c r="K91" s="62">
        <v>63.3</v>
      </c>
      <c r="L91" s="62">
        <f t="shared" si="18"/>
        <v>63.3</v>
      </c>
      <c r="M91" s="62">
        <v>63.3</v>
      </c>
      <c r="N91" s="62">
        <v>0</v>
      </c>
      <c r="O91" s="62">
        <v>0</v>
      </c>
      <c r="P91" s="15"/>
    </row>
    <row r="92" spans="1:16" ht="33" customHeight="1">
      <c r="A92" s="61">
        <v>91108</v>
      </c>
      <c r="B92" s="23" t="s">
        <v>40</v>
      </c>
      <c r="C92" s="62">
        <f t="shared" si="13"/>
        <v>15.8</v>
      </c>
      <c r="D92" s="62">
        <v>15.8</v>
      </c>
      <c r="E92" s="62">
        <v>0</v>
      </c>
      <c r="F92" s="62">
        <v>0</v>
      </c>
      <c r="G92" s="62">
        <f t="shared" si="17"/>
        <v>85.9</v>
      </c>
      <c r="H92" s="62">
        <v>85.9</v>
      </c>
      <c r="I92" s="62">
        <v>0</v>
      </c>
      <c r="J92" s="62">
        <v>0</v>
      </c>
      <c r="K92" s="62">
        <v>9.4</v>
      </c>
      <c r="L92" s="62">
        <f t="shared" si="18"/>
        <v>9.4</v>
      </c>
      <c r="M92" s="62">
        <v>9.4</v>
      </c>
      <c r="N92" s="62">
        <v>0</v>
      </c>
      <c r="O92" s="62">
        <v>0</v>
      </c>
    </row>
    <row r="93" spans="1:16" ht="45.75" customHeight="1">
      <c r="A93" s="61">
        <v>91207</v>
      </c>
      <c r="B93" s="23" t="s">
        <v>32</v>
      </c>
      <c r="C93" s="62">
        <f t="shared" si="13"/>
        <v>3735.3</v>
      </c>
      <c r="D93" s="62">
        <v>3735.3</v>
      </c>
      <c r="E93" s="62">
        <v>0</v>
      </c>
      <c r="F93" s="62">
        <v>0</v>
      </c>
      <c r="G93" s="62">
        <f t="shared" si="17"/>
        <v>4294.5</v>
      </c>
      <c r="H93" s="62">
        <v>4294.5</v>
      </c>
      <c r="I93" s="62">
        <v>0</v>
      </c>
      <c r="J93" s="62">
        <v>0</v>
      </c>
      <c r="K93" s="62">
        <v>3099.8</v>
      </c>
      <c r="L93" s="62">
        <f t="shared" si="18"/>
        <v>3099.7</v>
      </c>
      <c r="M93" s="62">
        <v>3099.7</v>
      </c>
      <c r="N93" s="62">
        <v>0</v>
      </c>
      <c r="O93" s="62">
        <v>0</v>
      </c>
    </row>
    <row r="94" spans="1:16" ht="22.5" customHeight="1">
      <c r="A94" s="61">
        <v>91209</v>
      </c>
      <c r="B94" s="23" t="s">
        <v>124</v>
      </c>
      <c r="C94" s="62">
        <f t="shared" si="13"/>
        <v>846.8</v>
      </c>
      <c r="D94" s="62">
        <v>846.8</v>
      </c>
      <c r="E94" s="62">
        <v>0</v>
      </c>
      <c r="F94" s="62">
        <v>0</v>
      </c>
      <c r="G94" s="62">
        <f t="shared" si="17"/>
        <v>1147.5</v>
      </c>
      <c r="H94" s="62">
        <v>1147.5</v>
      </c>
      <c r="I94" s="62">
        <v>0</v>
      </c>
      <c r="J94" s="62">
        <v>0</v>
      </c>
      <c r="K94" s="62">
        <v>941</v>
      </c>
      <c r="L94" s="62">
        <f t="shared" si="18"/>
        <v>797.8</v>
      </c>
      <c r="M94" s="62">
        <v>797.8</v>
      </c>
      <c r="N94" s="62">
        <v>0</v>
      </c>
      <c r="O94" s="62">
        <v>0</v>
      </c>
    </row>
    <row r="95" spans="1:16" ht="23.25" customHeight="1">
      <c r="A95" s="61">
        <v>91214</v>
      </c>
      <c r="B95" s="25" t="s">
        <v>7</v>
      </c>
      <c r="C95" s="62">
        <f t="shared" si="13"/>
        <v>9483.2000000000007</v>
      </c>
      <c r="D95" s="62">
        <v>7954.3</v>
      </c>
      <c r="E95" s="62">
        <v>1528.9</v>
      </c>
      <c r="F95" s="62">
        <v>0</v>
      </c>
      <c r="G95" s="62">
        <f t="shared" si="17"/>
        <v>9316.5</v>
      </c>
      <c r="H95" s="62">
        <v>7590.3</v>
      </c>
      <c r="I95" s="92">
        <v>1726.2</v>
      </c>
      <c r="J95" s="62">
        <v>20</v>
      </c>
      <c r="K95" s="62">
        <v>5153.3999999999996</v>
      </c>
      <c r="L95" s="62">
        <f t="shared" si="18"/>
        <v>6000.4</v>
      </c>
      <c r="M95" s="62">
        <v>4934.2</v>
      </c>
      <c r="N95" s="62">
        <v>1066.2</v>
      </c>
      <c r="O95" s="62">
        <v>0</v>
      </c>
    </row>
    <row r="96" spans="1:16" ht="24.75" customHeight="1">
      <c r="A96" s="9">
        <v>100000</v>
      </c>
      <c r="B96" s="21" t="s">
        <v>20</v>
      </c>
      <c r="C96" s="13">
        <f t="shared" si="13"/>
        <v>106372.09999999999</v>
      </c>
      <c r="D96" s="13">
        <f>SUM(D98:D105)</f>
        <v>74939.099999999991</v>
      </c>
      <c r="E96" s="13">
        <f t="shared" ref="E96:F96" si="19">SUM(E98:E105)</f>
        <v>31433</v>
      </c>
      <c r="F96" s="13">
        <f t="shared" si="19"/>
        <v>31333</v>
      </c>
      <c r="G96" s="13">
        <f t="shared" si="17"/>
        <v>198758.5</v>
      </c>
      <c r="H96" s="13">
        <f>SUM(H98:H105)</f>
        <v>123247.5</v>
      </c>
      <c r="I96" s="13">
        <f t="shared" ref="I96:N96" si="20">SUM(I98:I105)</f>
        <v>75511</v>
      </c>
      <c r="J96" s="13">
        <f t="shared" si="20"/>
        <v>69027.399999999994</v>
      </c>
      <c r="K96" s="13">
        <f t="shared" si="20"/>
        <v>91456.900000000009</v>
      </c>
      <c r="L96" s="13">
        <f>M96+N96</f>
        <v>130750.70000000001</v>
      </c>
      <c r="M96" s="13">
        <f t="shared" si="20"/>
        <v>91358.300000000017</v>
      </c>
      <c r="N96" s="13">
        <f t="shared" si="20"/>
        <v>39392.400000000001</v>
      </c>
      <c r="O96" s="13">
        <f>SUM(O98:O105)</f>
        <v>32953.5</v>
      </c>
    </row>
    <row r="97" spans="1:15" ht="16.5">
      <c r="A97" s="61"/>
      <c r="B97" s="22" t="s">
        <v>4</v>
      </c>
      <c r="C97" s="62"/>
      <c r="D97" s="62"/>
      <c r="E97" s="62"/>
      <c r="F97" s="62"/>
      <c r="G97" s="62"/>
      <c r="H97" s="62"/>
      <c r="I97" s="62"/>
      <c r="J97" s="62"/>
      <c r="K97" s="62"/>
      <c r="L97" s="62" t="s">
        <v>0</v>
      </c>
      <c r="M97" s="62"/>
      <c r="N97" s="62"/>
      <c r="O97" s="62"/>
    </row>
    <row r="98" spans="1:15" ht="16.5">
      <c r="A98" s="61">
        <v>100101</v>
      </c>
      <c r="B98" s="25" t="s">
        <v>126</v>
      </c>
      <c r="C98" s="81">
        <f t="shared" ref="C98" si="21">D98+E98</f>
        <v>0</v>
      </c>
      <c r="D98" s="81">
        <v>0</v>
      </c>
      <c r="E98" s="81">
        <v>0</v>
      </c>
      <c r="F98" s="81">
        <v>0</v>
      </c>
      <c r="G98" s="81">
        <f t="shared" ref="G98" si="22">H98+I98</f>
        <v>536.29999999999995</v>
      </c>
      <c r="H98" s="81">
        <v>436</v>
      </c>
      <c r="I98" s="92">
        <v>100.3</v>
      </c>
      <c r="J98" s="81">
        <v>12.6</v>
      </c>
      <c r="K98" s="81">
        <v>65.900000000000006</v>
      </c>
      <c r="L98" s="81">
        <f t="shared" ref="L98" si="23">SUM(M98+N98)</f>
        <v>93.5</v>
      </c>
      <c r="M98" s="81">
        <v>5.9</v>
      </c>
      <c r="N98" s="81">
        <v>87.6</v>
      </c>
      <c r="O98" s="81">
        <v>0</v>
      </c>
    </row>
    <row r="99" spans="1:15" ht="16.5">
      <c r="A99" s="61">
        <v>100102</v>
      </c>
      <c r="B99" s="25" t="s">
        <v>62</v>
      </c>
      <c r="C99" s="62">
        <f t="shared" ref="C99:C107" si="24">D99+E99</f>
        <v>7162.4</v>
      </c>
      <c r="D99" s="62">
        <v>0</v>
      </c>
      <c r="E99" s="62">
        <v>7162.4</v>
      </c>
      <c r="F99" s="62">
        <v>7062.4</v>
      </c>
      <c r="G99" s="62">
        <f t="shared" ref="G99:G103" si="25">H99+I99</f>
        <v>16799</v>
      </c>
      <c r="H99" s="62">
        <v>0</v>
      </c>
      <c r="I99" s="92">
        <v>16799</v>
      </c>
      <c r="J99" s="62">
        <v>16577.400000000001</v>
      </c>
      <c r="K99" s="62">
        <v>0</v>
      </c>
      <c r="L99" s="62">
        <f t="shared" ref="L99:L107" si="26">SUM(M99+N99)</f>
        <v>11955.6</v>
      </c>
      <c r="M99" s="62">
        <v>0</v>
      </c>
      <c r="N99" s="62">
        <v>11955.6</v>
      </c>
      <c r="O99" s="62">
        <v>11778.6</v>
      </c>
    </row>
    <row r="100" spans="1:15" ht="16.5">
      <c r="A100" s="61">
        <v>100106</v>
      </c>
      <c r="B100" s="25" t="s">
        <v>65</v>
      </c>
      <c r="C100" s="62">
        <f t="shared" si="24"/>
        <v>3426</v>
      </c>
      <c r="D100" s="62">
        <v>0</v>
      </c>
      <c r="E100" s="62">
        <v>3426</v>
      </c>
      <c r="F100" s="62">
        <v>3426</v>
      </c>
      <c r="G100" s="62">
        <f t="shared" si="25"/>
        <v>8697.5</v>
      </c>
      <c r="H100" s="62">
        <v>0</v>
      </c>
      <c r="I100" s="92">
        <v>8697.5</v>
      </c>
      <c r="J100" s="62">
        <v>8697.5</v>
      </c>
      <c r="K100" s="62">
        <v>0</v>
      </c>
      <c r="L100" s="62">
        <f t="shared" si="26"/>
        <v>4578.5</v>
      </c>
      <c r="M100" s="62">
        <v>0</v>
      </c>
      <c r="N100" s="62">
        <v>4578.5</v>
      </c>
      <c r="O100" s="62">
        <v>4578.5</v>
      </c>
    </row>
    <row r="101" spans="1:15" ht="22.5" customHeight="1">
      <c r="A101" s="61">
        <v>100201</v>
      </c>
      <c r="B101" s="25" t="s">
        <v>22</v>
      </c>
      <c r="C101" s="62">
        <f t="shared" si="24"/>
        <v>0</v>
      </c>
      <c r="D101" s="62">
        <v>0</v>
      </c>
      <c r="E101" s="62">
        <v>0</v>
      </c>
      <c r="F101" s="62">
        <v>0</v>
      </c>
      <c r="G101" s="62">
        <f t="shared" si="25"/>
        <v>23641.1</v>
      </c>
      <c r="H101" s="62">
        <v>21641.1</v>
      </c>
      <c r="I101" s="62">
        <v>2000</v>
      </c>
      <c r="J101" s="62">
        <v>2000</v>
      </c>
      <c r="K101" s="62">
        <v>19640.900000000001</v>
      </c>
      <c r="L101" s="62">
        <f t="shared" si="26"/>
        <v>19640.900000000001</v>
      </c>
      <c r="M101" s="62">
        <v>19640.900000000001</v>
      </c>
      <c r="N101" s="62">
        <v>0</v>
      </c>
      <c r="O101" s="62">
        <v>0</v>
      </c>
    </row>
    <row r="102" spans="1:15" ht="22.5" customHeight="1">
      <c r="A102" s="61">
        <v>100202</v>
      </c>
      <c r="B102" s="25" t="s">
        <v>75</v>
      </c>
      <c r="C102" s="62">
        <f t="shared" si="24"/>
        <v>0</v>
      </c>
      <c r="D102" s="62">
        <v>0</v>
      </c>
      <c r="E102" s="62">
        <v>0</v>
      </c>
      <c r="F102" s="62">
        <v>0</v>
      </c>
      <c r="G102" s="62">
        <f t="shared" si="25"/>
        <v>20000</v>
      </c>
      <c r="H102" s="62">
        <v>20000</v>
      </c>
      <c r="I102" s="62">
        <v>0</v>
      </c>
      <c r="J102" s="62">
        <v>0</v>
      </c>
      <c r="K102" s="62">
        <v>20000</v>
      </c>
      <c r="L102" s="62">
        <f t="shared" si="26"/>
        <v>20000</v>
      </c>
      <c r="M102" s="62">
        <v>20000</v>
      </c>
      <c r="N102" s="62">
        <v>0</v>
      </c>
      <c r="O102" s="62">
        <v>0</v>
      </c>
    </row>
    <row r="103" spans="1:15" ht="24.75" customHeight="1">
      <c r="A103" s="61">
        <v>100203</v>
      </c>
      <c r="B103" s="25" t="s">
        <v>21</v>
      </c>
      <c r="C103" s="62">
        <f t="shared" si="24"/>
        <v>90959.299999999988</v>
      </c>
      <c r="D103" s="62">
        <v>70114.7</v>
      </c>
      <c r="E103" s="62">
        <v>20844.599999999999</v>
      </c>
      <c r="F103" s="62">
        <v>20844.599999999999</v>
      </c>
      <c r="G103" s="62">
        <f t="shared" si="25"/>
        <v>124270.09999999999</v>
      </c>
      <c r="H103" s="62">
        <v>76355.899999999994</v>
      </c>
      <c r="I103" s="93">
        <f>47957.2-43</f>
        <v>47914.2</v>
      </c>
      <c r="J103" s="62">
        <v>41739.9</v>
      </c>
      <c r="K103" s="62">
        <v>48487</v>
      </c>
      <c r="L103" s="62">
        <f t="shared" si="26"/>
        <v>71219.100000000006</v>
      </c>
      <c r="M103" s="62">
        <v>48448.4</v>
      </c>
      <c r="N103" s="62">
        <v>22770.7</v>
      </c>
      <c r="O103" s="62">
        <v>16596.400000000001</v>
      </c>
    </row>
    <row r="104" spans="1:15" ht="24.75" customHeight="1">
      <c r="A104" s="61">
        <v>100209</v>
      </c>
      <c r="B104" s="25" t="s">
        <v>116</v>
      </c>
      <c r="C104" s="62">
        <f t="shared" si="24"/>
        <v>190</v>
      </c>
      <c r="D104" s="62">
        <v>190</v>
      </c>
      <c r="E104" s="62">
        <v>0</v>
      </c>
      <c r="F104" s="62">
        <v>0</v>
      </c>
      <c r="G104" s="62">
        <f>H104+I104</f>
        <v>180</v>
      </c>
      <c r="H104" s="62">
        <v>180</v>
      </c>
      <c r="I104" s="62">
        <v>0</v>
      </c>
      <c r="J104" s="62">
        <v>0</v>
      </c>
      <c r="K104" s="62">
        <v>54</v>
      </c>
      <c r="L104" s="62">
        <f t="shared" si="26"/>
        <v>54</v>
      </c>
      <c r="M104" s="62">
        <v>54</v>
      </c>
      <c r="N104" s="62">
        <v>0</v>
      </c>
      <c r="O104" s="62">
        <v>0</v>
      </c>
    </row>
    <row r="105" spans="1:15" ht="33" customHeight="1">
      <c r="A105" s="61">
        <v>100302</v>
      </c>
      <c r="B105" s="23" t="s">
        <v>53</v>
      </c>
      <c r="C105" s="62">
        <f t="shared" si="24"/>
        <v>4634.3999999999996</v>
      </c>
      <c r="D105" s="62">
        <v>4634.3999999999996</v>
      </c>
      <c r="E105" s="62">
        <v>0</v>
      </c>
      <c r="F105" s="62">
        <v>0</v>
      </c>
      <c r="G105" s="62">
        <f>H105+I105</f>
        <v>4634.5</v>
      </c>
      <c r="H105" s="62">
        <v>4634.5</v>
      </c>
      <c r="I105" s="62">
        <v>0</v>
      </c>
      <c r="J105" s="62">
        <v>0</v>
      </c>
      <c r="K105" s="62">
        <v>3209.1</v>
      </c>
      <c r="L105" s="62">
        <f t="shared" si="26"/>
        <v>3209.1</v>
      </c>
      <c r="M105" s="62">
        <v>3209.1</v>
      </c>
      <c r="N105" s="62">
        <v>0</v>
      </c>
      <c r="O105" s="62">
        <v>0</v>
      </c>
    </row>
    <row r="106" spans="1:15" ht="24.75" customHeight="1">
      <c r="A106" s="9">
        <v>110000</v>
      </c>
      <c r="B106" s="21" t="s">
        <v>23</v>
      </c>
      <c r="C106" s="13">
        <f t="shared" si="24"/>
        <v>131960.70000000001</v>
      </c>
      <c r="D106" s="13">
        <v>119421.3</v>
      </c>
      <c r="E106" s="13">
        <v>12539.4</v>
      </c>
      <c r="F106" s="13">
        <v>6901.3</v>
      </c>
      <c r="G106" s="13">
        <f>H106+I106</f>
        <v>153194.79999999999</v>
      </c>
      <c r="H106" s="13">
        <v>112493.8</v>
      </c>
      <c r="I106" s="13">
        <v>40701</v>
      </c>
      <c r="J106" s="13">
        <v>33144.199999999997</v>
      </c>
      <c r="K106" s="13">
        <v>78865.7</v>
      </c>
      <c r="L106" s="13">
        <f t="shared" si="26"/>
        <v>98058</v>
      </c>
      <c r="M106" s="13">
        <v>74220</v>
      </c>
      <c r="N106" s="13">
        <v>23838</v>
      </c>
      <c r="O106" s="13">
        <v>18793.7</v>
      </c>
    </row>
    <row r="107" spans="1:15" ht="23.25" customHeight="1">
      <c r="A107" s="9">
        <v>120000</v>
      </c>
      <c r="B107" s="21" t="s">
        <v>36</v>
      </c>
      <c r="C107" s="13">
        <f t="shared" si="24"/>
        <v>6778.7</v>
      </c>
      <c r="D107" s="13">
        <f>SUM(D109:D110)</f>
        <v>6778.7</v>
      </c>
      <c r="E107" s="13">
        <f>SUM(E109:E110)</f>
        <v>0</v>
      </c>
      <c r="F107" s="13">
        <f>SUM(F109:F110)</f>
        <v>0</v>
      </c>
      <c r="G107" s="13">
        <f>H107+I107</f>
        <v>6842.8</v>
      </c>
      <c r="H107" s="13">
        <f>SUM(H109:H110)</f>
        <v>6842.8</v>
      </c>
      <c r="I107" s="13">
        <f>SUM(I109:I110)</f>
        <v>0</v>
      </c>
      <c r="J107" s="13">
        <f>SUM(J109:J110)</f>
        <v>0</v>
      </c>
      <c r="K107" s="13">
        <f>SUM(K109:K110)</f>
        <v>5053.2000000000007</v>
      </c>
      <c r="L107" s="13">
        <f t="shared" si="26"/>
        <v>4737.5</v>
      </c>
      <c r="M107" s="13">
        <f>SUM(M109:M110)</f>
        <v>4737.5</v>
      </c>
      <c r="N107" s="13">
        <f>SUM(N109:N110)</f>
        <v>0</v>
      </c>
      <c r="O107" s="13">
        <f>SUM(O109:O110)</f>
        <v>0</v>
      </c>
    </row>
    <row r="108" spans="1:15" ht="16.5">
      <c r="A108" s="61"/>
      <c r="B108" s="22" t="s">
        <v>4</v>
      </c>
      <c r="C108" s="62"/>
      <c r="D108" s="62"/>
      <c r="E108" s="62"/>
      <c r="F108" s="62"/>
      <c r="G108" s="62"/>
      <c r="H108" s="62"/>
      <c r="I108" s="62"/>
      <c r="J108" s="62"/>
      <c r="K108" s="62"/>
      <c r="L108" s="62"/>
      <c r="M108" s="62"/>
      <c r="N108" s="62"/>
      <c r="O108" s="62"/>
    </row>
    <row r="109" spans="1:15" ht="16.5">
      <c r="A109" s="61">
        <v>120100</v>
      </c>
      <c r="B109" s="109" t="s">
        <v>24</v>
      </c>
      <c r="C109" s="110">
        <f>D109+E109</f>
        <v>6134.5</v>
      </c>
      <c r="D109" s="110">
        <v>6134.5</v>
      </c>
      <c r="E109" s="110">
        <v>0</v>
      </c>
      <c r="F109" s="110">
        <v>0</v>
      </c>
      <c r="G109" s="110">
        <f>H109+I109</f>
        <v>6198.6</v>
      </c>
      <c r="H109" s="110">
        <v>6198.6</v>
      </c>
      <c r="I109" s="110">
        <v>0</v>
      </c>
      <c r="J109" s="110">
        <v>0</v>
      </c>
      <c r="K109" s="110">
        <v>4491.1000000000004</v>
      </c>
      <c r="L109" s="110">
        <f>SUM(M109+N109)</f>
        <v>4188.1000000000004</v>
      </c>
      <c r="M109" s="110">
        <v>4188.1000000000004</v>
      </c>
      <c r="N109" s="110">
        <v>0</v>
      </c>
      <c r="O109" s="110">
        <v>0</v>
      </c>
    </row>
    <row r="110" spans="1:15" ht="16.5">
      <c r="A110" s="61">
        <v>120201</v>
      </c>
      <c r="B110" s="25" t="s">
        <v>74</v>
      </c>
      <c r="C110" s="62">
        <f>D110+E110</f>
        <v>644.20000000000005</v>
      </c>
      <c r="D110" s="62">
        <v>644.20000000000005</v>
      </c>
      <c r="E110" s="62">
        <v>0</v>
      </c>
      <c r="F110" s="62">
        <v>0</v>
      </c>
      <c r="G110" s="62">
        <f>H110+I110</f>
        <v>644.20000000000005</v>
      </c>
      <c r="H110" s="62">
        <v>644.20000000000005</v>
      </c>
      <c r="I110" s="62">
        <v>0</v>
      </c>
      <c r="J110" s="62">
        <v>0</v>
      </c>
      <c r="K110" s="62">
        <v>562.1</v>
      </c>
      <c r="L110" s="62">
        <f>SUM(M110+N110)</f>
        <v>549.4</v>
      </c>
      <c r="M110" s="62">
        <v>549.4</v>
      </c>
      <c r="N110" s="62">
        <v>0</v>
      </c>
      <c r="O110" s="62">
        <v>0</v>
      </c>
    </row>
    <row r="111" spans="1:15" ht="19.5" customHeight="1">
      <c r="A111" s="9">
        <v>130000</v>
      </c>
      <c r="B111" s="21" t="s">
        <v>8</v>
      </c>
      <c r="C111" s="13">
        <f>D111+E111</f>
        <v>814.1</v>
      </c>
      <c r="D111" s="13">
        <v>814.1</v>
      </c>
      <c r="E111" s="13">
        <v>0</v>
      </c>
      <c r="F111" s="13">
        <v>0</v>
      </c>
      <c r="G111" s="13">
        <f>H111+I111</f>
        <v>915.2</v>
      </c>
      <c r="H111" s="13">
        <v>915.2</v>
      </c>
      <c r="I111" s="13">
        <v>0</v>
      </c>
      <c r="J111" s="13">
        <v>0</v>
      </c>
      <c r="K111" s="13">
        <v>613.6</v>
      </c>
      <c r="L111" s="13">
        <f>SUM(M111+N111)</f>
        <v>608.79999999999995</v>
      </c>
      <c r="M111" s="13">
        <v>608.79999999999995</v>
      </c>
      <c r="N111" s="13">
        <v>0</v>
      </c>
      <c r="O111" s="13">
        <v>0</v>
      </c>
    </row>
    <row r="112" spans="1:15" ht="22.5" customHeight="1">
      <c r="A112" s="9">
        <v>150000</v>
      </c>
      <c r="B112" s="21" t="s">
        <v>25</v>
      </c>
      <c r="C112" s="13">
        <f>D112+E112</f>
        <v>98299.199999999997</v>
      </c>
      <c r="D112" s="13">
        <f>SUM(D114:D115)</f>
        <v>500</v>
      </c>
      <c r="E112" s="13">
        <f>SUM(E114:E115)</f>
        <v>97799.2</v>
      </c>
      <c r="F112" s="13">
        <f>SUM(F114:F115)</f>
        <v>97799.2</v>
      </c>
      <c r="G112" s="13">
        <f>H112+I112</f>
        <v>107642.4</v>
      </c>
      <c r="H112" s="13">
        <f>SUM(H114:H115)</f>
        <v>586.20000000000005</v>
      </c>
      <c r="I112" s="13">
        <f>SUM(I114:I115)</f>
        <v>107056.2</v>
      </c>
      <c r="J112" s="13">
        <f>SUM(J114:J115)</f>
        <v>107056.2</v>
      </c>
      <c r="K112" s="13">
        <f>SUM(K114:K115)</f>
        <v>178</v>
      </c>
      <c r="L112" s="13">
        <f>SUM(M112+N112)</f>
        <v>36118.800000000003</v>
      </c>
      <c r="M112" s="13">
        <f>SUM(M114:M115)</f>
        <v>178</v>
      </c>
      <c r="N112" s="13">
        <f>SUM(N114:N115)</f>
        <v>35940.800000000003</v>
      </c>
      <c r="O112" s="13">
        <f>SUM(O114:O115)</f>
        <v>35940.800000000003</v>
      </c>
    </row>
    <row r="113" spans="1:15" ht="16.5">
      <c r="A113" s="61"/>
      <c r="B113" s="22" t="s">
        <v>4</v>
      </c>
      <c r="C113" s="62"/>
      <c r="D113" s="62"/>
      <c r="E113" s="62"/>
      <c r="F113" s="62"/>
      <c r="G113" s="62"/>
      <c r="H113" s="62"/>
      <c r="I113" s="62"/>
      <c r="J113" s="62"/>
      <c r="K113" s="62"/>
      <c r="L113" s="62"/>
      <c r="M113" s="62"/>
      <c r="N113" s="62"/>
      <c r="O113" s="62"/>
    </row>
    <row r="114" spans="1:15" ht="24.75" customHeight="1">
      <c r="A114" s="61">
        <v>150101</v>
      </c>
      <c r="B114" s="23" t="s">
        <v>13</v>
      </c>
      <c r="C114" s="62">
        <f t="shared" ref="C114:C117" si="27">D114+E114</f>
        <v>96976</v>
      </c>
      <c r="D114" s="62">
        <v>0</v>
      </c>
      <c r="E114" s="62">
        <v>96976</v>
      </c>
      <c r="F114" s="62">
        <v>96976</v>
      </c>
      <c r="G114" s="62">
        <f t="shared" ref="G114:G117" si="28">H114+I114</f>
        <v>106767.2</v>
      </c>
      <c r="H114" s="62">
        <v>0</v>
      </c>
      <c r="I114" s="62">
        <v>106767.2</v>
      </c>
      <c r="J114" s="62">
        <v>106767.2</v>
      </c>
      <c r="K114" s="62">
        <v>0</v>
      </c>
      <c r="L114" s="62">
        <f>SUM(M114+N114)</f>
        <v>35940.800000000003</v>
      </c>
      <c r="M114" s="62">
        <v>0</v>
      </c>
      <c r="N114" s="62">
        <v>35940.800000000003</v>
      </c>
      <c r="O114" s="62">
        <v>35940.800000000003</v>
      </c>
    </row>
    <row r="115" spans="1:15" ht="25.5" customHeight="1">
      <c r="A115" s="61">
        <v>150202</v>
      </c>
      <c r="B115" s="23" t="s">
        <v>31</v>
      </c>
      <c r="C115" s="62">
        <f t="shared" si="27"/>
        <v>1323.2</v>
      </c>
      <c r="D115" s="62">
        <v>500</v>
      </c>
      <c r="E115" s="62">
        <v>823.2</v>
      </c>
      <c r="F115" s="62">
        <v>823.2</v>
      </c>
      <c r="G115" s="62">
        <f t="shared" si="28"/>
        <v>875.2</v>
      </c>
      <c r="H115" s="62">
        <v>586.20000000000005</v>
      </c>
      <c r="I115" s="62">
        <v>289</v>
      </c>
      <c r="J115" s="62">
        <v>289</v>
      </c>
      <c r="K115" s="62">
        <v>178</v>
      </c>
      <c r="L115" s="62">
        <f>SUM(M115+N115)</f>
        <v>178</v>
      </c>
      <c r="M115" s="62">
        <v>178</v>
      </c>
      <c r="N115" s="62">
        <v>0</v>
      </c>
      <c r="O115" s="62">
        <v>0</v>
      </c>
    </row>
    <row r="116" spans="1:15" ht="25.5" customHeight="1">
      <c r="A116" s="61">
        <v>160101</v>
      </c>
      <c r="B116" s="120" t="s">
        <v>63</v>
      </c>
      <c r="C116" s="13">
        <f t="shared" si="27"/>
        <v>326.89999999999998</v>
      </c>
      <c r="D116" s="13">
        <v>279</v>
      </c>
      <c r="E116" s="13">
        <v>47.9</v>
      </c>
      <c r="F116" s="13">
        <v>47.9</v>
      </c>
      <c r="G116" s="13">
        <f t="shared" si="28"/>
        <v>2078.8000000000002</v>
      </c>
      <c r="H116" s="13">
        <v>369.9</v>
      </c>
      <c r="I116" s="13">
        <v>1708.9</v>
      </c>
      <c r="J116" s="13">
        <v>47.9</v>
      </c>
      <c r="K116" s="13">
        <v>91.6</v>
      </c>
      <c r="L116" s="13">
        <f>SUM(M116+N116)</f>
        <v>843.4</v>
      </c>
      <c r="M116" s="13">
        <v>27.6</v>
      </c>
      <c r="N116" s="13">
        <v>815.8</v>
      </c>
      <c r="O116" s="13">
        <v>0</v>
      </c>
    </row>
    <row r="117" spans="1:15" ht="16.5">
      <c r="A117" s="9">
        <v>170000</v>
      </c>
      <c r="B117" s="65" t="s">
        <v>54</v>
      </c>
      <c r="C117" s="13">
        <f t="shared" si="27"/>
        <v>394990.70000000007</v>
      </c>
      <c r="D117" s="13">
        <f>SUM(D119:D124)</f>
        <v>376523.30000000005</v>
      </c>
      <c r="E117" s="13">
        <f t="shared" ref="E117:F117" si="29">SUM(E119:E124)</f>
        <v>18467.400000000001</v>
      </c>
      <c r="F117" s="13">
        <f t="shared" si="29"/>
        <v>18467.400000000001</v>
      </c>
      <c r="G117" s="13">
        <f t="shared" si="28"/>
        <v>639469</v>
      </c>
      <c r="H117" s="13">
        <f>SUM(H119:H124)</f>
        <v>529979.5</v>
      </c>
      <c r="I117" s="13">
        <f t="shared" ref="I117:J117" si="30">SUM(I119:I124)</f>
        <v>109489.49999999999</v>
      </c>
      <c r="J117" s="13">
        <f t="shared" si="30"/>
        <v>109489.49999999999</v>
      </c>
      <c r="K117" s="13">
        <f>SUM(K119:K124)</f>
        <v>357200.9</v>
      </c>
      <c r="L117" s="13">
        <f>SUM(L119:L124)</f>
        <v>373583.60000000003</v>
      </c>
      <c r="M117" s="13">
        <f>SUM(M119:M124)</f>
        <v>357200.9</v>
      </c>
      <c r="N117" s="13">
        <f t="shared" ref="N117" si="31">SUM(N119:N124)</f>
        <v>16382.7</v>
      </c>
      <c r="O117" s="13">
        <f>SUM(O119:O124)</f>
        <v>16382.7</v>
      </c>
    </row>
    <row r="118" spans="1:15" ht="16.5">
      <c r="A118" s="61"/>
      <c r="B118" s="22" t="s">
        <v>4</v>
      </c>
      <c r="C118" s="62"/>
      <c r="D118" s="62"/>
      <c r="E118" s="62"/>
      <c r="F118" s="62"/>
      <c r="G118" s="62"/>
      <c r="H118" s="62"/>
      <c r="I118" s="62"/>
      <c r="J118" s="62"/>
      <c r="K118" s="62"/>
      <c r="L118" s="62"/>
      <c r="M118" s="62"/>
      <c r="N118" s="62"/>
      <c r="O118" s="62"/>
    </row>
    <row r="119" spans="1:15" ht="24.75" customHeight="1">
      <c r="A119" s="61">
        <v>170102</v>
      </c>
      <c r="B119" s="25" t="s">
        <v>127</v>
      </c>
      <c r="C119" s="81">
        <f t="shared" ref="C119" si="32">D119+E119</f>
        <v>0</v>
      </c>
      <c r="D119" s="81">
        <v>0</v>
      </c>
      <c r="E119" s="81">
        <v>0</v>
      </c>
      <c r="F119" s="81">
        <v>0</v>
      </c>
      <c r="G119" s="81">
        <f t="shared" ref="G119" si="33">H119+I119</f>
        <v>21.1</v>
      </c>
      <c r="H119" s="81">
        <v>21.1</v>
      </c>
      <c r="I119" s="81">
        <v>0</v>
      </c>
      <c r="J119" s="81">
        <v>0</v>
      </c>
      <c r="K119" s="81">
        <v>11.3</v>
      </c>
      <c r="L119" s="81">
        <f>M119+N119</f>
        <v>11.3</v>
      </c>
      <c r="M119" s="81">
        <v>11.3</v>
      </c>
      <c r="N119" s="81">
        <v>0</v>
      </c>
      <c r="O119" s="81">
        <v>0</v>
      </c>
    </row>
    <row r="120" spans="1:15" ht="16.5">
      <c r="A120" s="61">
        <v>170103</v>
      </c>
      <c r="B120" s="25" t="s">
        <v>26</v>
      </c>
      <c r="C120" s="62">
        <f t="shared" ref="C120:C128" si="34">D120+E120</f>
        <v>10</v>
      </c>
      <c r="D120" s="62">
        <v>10</v>
      </c>
      <c r="E120" s="62">
        <v>0</v>
      </c>
      <c r="F120" s="62">
        <v>0</v>
      </c>
      <c r="G120" s="62">
        <f t="shared" ref="G120:G128" si="35">H120+I120</f>
        <v>58690.2</v>
      </c>
      <c r="H120" s="62">
        <v>2690.2</v>
      </c>
      <c r="I120" s="62">
        <v>56000</v>
      </c>
      <c r="J120" s="62">
        <v>56000</v>
      </c>
      <c r="K120" s="62">
        <v>1715.7</v>
      </c>
      <c r="L120" s="62">
        <f>M120+N120</f>
        <v>1715.7</v>
      </c>
      <c r="M120" s="62">
        <v>1715.7</v>
      </c>
      <c r="N120" s="62">
        <v>0</v>
      </c>
      <c r="O120" s="62">
        <v>0</v>
      </c>
    </row>
    <row r="121" spans="1:15" ht="16.5">
      <c r="A121" s="61">
        <v>170602</v>
      </c>
      <c r="B121" s="23" t="s">
        <v>9</v>
      </c>
      <c r="C121" s="62">
        <f t="shared" si="34"/>
        <v>811.1</v>
      </c>
      <c r="D121" s="62">
        <v>811.1</v>
      </c>
      <c r="E121" s="62">
        <v>0</v>
      </c>
      <c r="F121" s="62">
        <v>0</v>
      </c>
      <c r="G121" s="62">
        <f t="shared" si="35"/>
        <v>1120.8</v>
      </c>
      <c r="H121" s="62">
        <v>1120.8</v>
      </c>
      <c r="I121" s="62">
        <v>0</v>
      </c>
      <c r="J121" s="62">
        <v>0</v>
      </c>
      <c r="K121" s="62">
        <v>551.29999999999995</v>
      </c>
      <c r="L121" s="62">
        <f t="shared" ref="L121:L127" si="36">SUM(M121+N121)</f>
        <v>551.29999999999995</v>
      </c>
      <c r="M121" s="62">
        <v>551.29999999999995</v>
      </c>
      <c r="N121" s="62">
        <v>0</v>
      </c>
      <c r="O121" s="62">
        <v>0</v>
      </c>
    </row>
    <row r="122" spans="1:15" ht="16.5">
      <c r="A122" s="61">
        <v>170603</v>
      </c>
      <c r="B122" s="25" t="s">
        <v>10</v>
      </c>
      <c r="C122" s="62">
        <f t="shared" si="34"/>
        <v>200117.30000000002</v>
      </c>
      <c r="D122" s="62">
        <v>183174.6</v>
      </c>
      <c r="E122" s="62">
        <v>16942.7</v>
      </c>
      <c r="F122" s="62">
        <v>16942.7</v>
      </c>
      <c r="G122" s="62">
        <f t="shared" si="35"/>
        <v>225584.5</v>
      </c>
      <c r="H122" s="62">
        <v>208451.8</v>
      </c>
      <c r="I122" s="62">
        <v>17132.7</v>
      </c>
      <c r="J122" s="62">
        <v>17132.7</v>
      </c>
      <c r="K122" s="62">
        <v>152949.1</v>
      </c>
      <c r="L122" s="62">
        <f t="shared" si="36"/>
        <v>169223.7</v>
      </c>
      <c r="M122" s="62">
        <v>152949.1</v>
      </c>
      <c r="N122" s="62">
        <v>16274.6</v>
      </c>
      <c r="O122" s="62">
        <v>16274.6</v>
      </c>
    </row>
    <row r="123" spans="1:15" ht="30" customHeight="1">
      <c r="A123" s="61">
        <v>170703</v>
      </c>
      <c r="B123" s="23" t="s">
        <v>137</v>
      </c>
      <c r="C123" s="62">
        <f t="shared" si="34"/>
        <v>183645.2</v>
      </c>
      <c r="D123" s="62">
        <v>183145.2</v>
      </c>
      <c r="E123" s="62">
        <v>500</v>
      </c>
      <c r="F123" s="62">
        <v>500</v>
      </c>
      <c r="G123" s="62">
        <f t="shared" si="35"/>
        <v>343645.3</v>
      </c>
      <c r="H123" s="62">
        <v>308313.2</v>
      </c>
      <c r="I123" s="62">
        <v>35332.1</v>
      </c>
      <c r="J123" s="62">
        <v>35332.1</v>
      </c>
      <c r="K123" s="62">
        <v>195658.1</v>
      </c>
      <c r="L123" s="62">
        <f t="shared" si="36"/>
        <v>195742.2</v>
      </c>
      <c r="M123" s="62">
        <v>195658.1</v>
      </c>
      <c r="N123" s="62">
        <v>84.1</v>
      </c>
      <c r="O123" s="62">
        <v>84.1</v>
      </c>
    </row>
    <row r="124" spans="1:15" ht="22.5" customHeight="1">
      <c r="A124" s="61">
        <v>171000</v>
      </c>
      <c r="B124" s="25" t="s">
        <v>12</v>
      </c>
      <c r="C124" s="62">
        <f t="shared" si="34"/>
        <v>10407.1</v>
      </c>
      <c r="D124" s="62">
        <v>9382.4</v>
      </c>
      <c r="E124" s="62">
        <v>1024.7</v>
      </c>
      <c r="F124" s="62">
        <v>1024.7</v>
      </c>
      <c r="G124" s="62">
        <f t="shared" si="35"/>
        <v>10407.1</v>
      </c>
      <c r="H124" s="62">
        <v>9382.4</v>
      </c>
      <c r="I124" s="62">
        <v>1024.7</v>
      </c>
      <c r="J124" s="62">
        <v>1024.7</v>
      </c>
      <c r="K124" s="62">
        <v>6315.4</v>
      </c>
      <c r="L124" s="62">
        <f t="shared" si="36"/>
        <v>6339.4</v>
      </c>
      <c r="M124" s="62">
        <v>6315.4</v>
      </c>
      <c r="N124" s="62">
        <v>24</v>
      </c>
      <c r="O124" s="62">
        <v>24</v>
      </c>
    </row>
    <row r="125" spans="1:15" ht="27.75" customHeight="1">
      <c r="A125" s="9">
        <v>180000</v>
      </c>
      <c r="B125" s="21" t="s">
        <v>56</v>
      </c>
      <c r="C125" s="13">
        <f t="shared" si="34"/>
        <v>14222.8</v>
      </c>
      <c r="D125" s="13">
        <v>4192.8</v>
      </c>
      <c r="E125" s="13">
        <v>10030</v>
      </c>
      <c r="F125" s="13">
        <v>10030</v>
      </c>
      <c r="G125" s="13">
        <f t="shared" si="35"/>
        <v>69143.199999999997</v>
      </c>
      <c r="H125" s="13">
        <v>12698.1</v>
      </c>
      <c r="I125" s="13">
        <v>56445.1</v>
      </c>
      <c r="J125" s="13">
        <v>56445.1</v>
      </c>
      <c r="K125" s="13">
        <v>5935.1</v>
      </c>
      <c r="L125" s="13">
        <f t="shared" si="36"/>
        <v>16417</v>
      </c>
      <c r="M125" s="13">
        <v>5074.3999999999996</v>
      </c>
      <c r="N125" s="13">
        <v>11342.6</v>
      </c>
      <c r="O125" s="13">
        <v>11342.6</v>
      </c>
    </row>
    <row r="126" spans="1:15" ht="21" customHeight="1" thickBot="1">
      <c r="A126" s="9">
        <v>200000</v>
      </c>
      <c r="B126" s="88" t="s">
        <v>91</v>
      </c>
      <c r="C126" s="89">
        <f t="shared" si="34"/>
        <v>0</v>
      </c>
      <c r="D126" s="89">
        <v>0</v>
      </c>
      <c r="E126" s="89">
        <v>0</v>
      </c>
      <c r="F126" s="89">
        <v>0</v>
      </c>
      <c r="G126" s="89">
        <f t="shared" si="35"/>
        <v>7488.2</v>
      </c>
      <c r="H126" s="89">
        <v>0</v>
      </c>
      <c r="I126" s="89">
        <v>7488.2</v>
      </c>
      <c r="J126" s="89">
        <v>7488.2</v>
      </c>
      <c r="K126" s="89">
        <v>0</v>
      </c>
      <c r="L126" s="89">
        <f t="shared" si="36"/>
        <v>0</v>
      </c>
      <c r="M126" s="89">
        <v>0</v>
      </c>
      <c r="N126" s="89">
        <v>0</v>
      </c>
      <c r="O126" s="89">
        <v>0</v>
      </c>
    </row>
    <row r="127" spans="1:15" ht="17.25" customHeight="1">
      <c r="A127" s="9">
        <v>210000</v>
      </c>
      <c r="B127" s="90" t="s">
        <v>14</v>
      </c>
      <c r="C127" s="91">
        <f t="shared" si="34"/>
        <v>2032.9</v>
      </c>
      <c r="D127" s="91">
        <v>2032.9</v>
      </c>
      <c r="E127" s="91">
        <v>0</v>
      </c>
      <c r="F127" s="91">
        <v>0</v>
      </c>
      <c r="G127" s="91">
        <f t="shared" si="35"/>
        <v>2032.9</v>
      </c>
      <c r="H127" s="91">
        <v>2032.9</v>
      </c>
      <c r="I127" s="91">
        <v>0</v>
      </c>
      <c r="J127" s="91">
        <v>0</v>
      </c>
      <c r="K127" s="91">
        <v>1233.0999999999999</v>
      </c>
      <c r="L127" s="91">
        <f t="shared" si="36"/>
        <v>1233.0999999999999</v>
      </c>
      <c r="M127" s="91">
        <v>1233.0999999999999</v>
      </c>
      <c r="N127" s="91">
        <v>0</v>
      </c>
      <c r="O127" s="91">
        <v>0</v>
      </c>
    </row>
    <row r="128" spans="1:15" ht="21.75" customHeight="1">
      <c r="A128" s="9">
        <v>240000</v>
      </c>
      <c r="B128" s="21" t="s">
        <v>41</v>
      </c>
      <c r="C128" s="13">
        <f t="shared" si="34"/>
        <v>38220</v>
      </c>
      <c r="D128" s="13">
        <f>SUM(D130:D131)</f>
        <v>0</v>
      </c>
      <c r="E128" s="13">
        <f>SUM(E130:E131)</f>
        <v>38220</v>
      </c>
      <c r="F128" s="13">
        <f>SUM(F130:F131)</f>
        <v>0</v>
      </c>
      <c r="G128" s="13">
        <f t="shared" si="35"/>
        <v>72697.8</v>
      </c>
      <c r="H128" s="13">
        <f t="shared" ref="H128:O128" si="37">SUM(H130:H131)</f>
        <v>0</v>
      </c>
      <c r="I128" s="13">
        <f t="shared" si="37"/>
        <v>72697.8</v>
      </c>
      <c r="J128" s="13">
        <f t="shared" si="37"/>
        <v>0</v>
      </c>
      <c r="K128" s="13">
        <f t="shared" si="37"/>
        <v>0</v>
      </c>
      <c r="L128" s="13">
        <f t="shared" si="37"/>
        <v>39114.499999999993</v>
      </c>
      <c r="M128" s="13">
        <f t="shared" si="37"/>
        <v>0</v>
      </c>
      <c r="N128" s="13">
        <f t="shared" si="37"/>
        <v>39114.499999999993</v>
      </c>
      <c r="O128" s="13">
        <f t="shared" si="37"/>
        <v>0</v>
      </c>
    </row>
    <row r="129" spans="1:15" ht="16.5">
      <c r="A129" s="61"/>
      <c r="B129" s="22" t="s">
        <v>27</v>
      </c>
      <c r="C129" s="62"/>
      <c r="D129" s="62"/>
      <c r="E129" s="62"/>
      <c r="F129" s="62"/>
      <c r="G129" s="62"/>
      <c r="H129" s="62"/>
      <c r="I129" s="62"/>
      <c r="J129" s="62"/>
      <c r="K129" s="62"/>
      <c r="L129" s="62" t="s">
        <v>0</v>
      </c>
      <c r="M129" s="62"/>
      <c r="N129" s="62"/>
      <c r="O129" s="62"/>
    </row>
    <row r="130" spans="1:15" ht="27" customHeight="1">
      <c r="A130" s="66" t="s">
        <v>39</v>
      </c>
      <c r="B130" s="25" t="s">
        <v>30</v>
      </c>
      <c r="C130" s="62">
        <f>D130+E130</f>
        <v>36000</v>
      </c>
      <c r="D130" s="62">
        <v>0</v>
      </c>
      <c r="E130" s="62">
        <f>20430.4+1000+14550.9+18.7</f>
        <v>36000</v>
      </c>
      <c r="F130" s="62">
        <v>0</v>
      </c>
      <c r="G130" s="62">
        <f>H130+I130</f>
        <v>60180</v>
      </c>
      <c r="H130" s="62">
        <v>0</v>
      </c>
      <c r="I130" s="62">
        <v>60180</v>
      </c>
      <c r="J130" s="62">
        <v>0</v>
      </c>
      <c r="K130" s="62">
        <v>0</v>
      </c>
      <c r="L130" s="62">
        <f>M130+N130</f>
        <v>34813.899999999994</v>
      </c>
      <c r="M130" s="62">
        <v>0</v>
      </c>
      <c r="N130" s="62">
        <f>27714.8+7098.4+0.7</f>
        <v>34813.899999999994</v>
      </c>
      <c r="O130" s="62">
        <v>0</v>
      </c>
    </row>
    <row r="131" spans="1:15" ht="24" customHeight="1">
      <c r="A131" s="61">
        <v>240900</v>
      </c>
      <c r="B131" s="23" t="s">
        <v>42</v>
      </c>
      <c r="C131" s="62">
        <f>D131+E131</f>
        <v>2220</v>
      </c>
      <c r="D131" s="62">
        <v>0</v>
      </c>
      <c r="E131" s="62">
        <v>2220</v>
      </c>
      <c r="F131" s="62">
        <v>0</v>
      </c>
      <c r="G131" s="62">
        <f>H131+I131</f>
        <v>12517.8</v>
      </c>
      <c r="H131" s="62">
        <v>0</v>
      </c>
      <c r="I131" s="62">
        <v>12517.8</v>
      </c>
      <c r="J131" s="62">
        <v>0</v>
      </c>
      <c r="K131" s="62">
        <v>0</v>
      </c>
      <c r="L131" s="62">
        <f>SUM(M131+N131)</f>
        <v>4300.6000000000004</v>
      </c>
      <c r="M131" s="62">
        <v>0</v>
      </c>
      <c r="N131" s="62">
        <v>4300.6000000000004</v>
      </c>
      <c r="O131" s="62">
        <v>0</v>
      </c>
    </row>
    <row r="132" spans="1:15" ht="22.5" customHeight="1">
      <c r="A132" s="9">
        <v>250000</v>
      </c>
      <c r="B132" s="21" t="s">
        <v>82</v>
      </c>
      <c r="C132" s="13">
        <f>D132+E132</f>
        <v>965408.6</v>
      </c>
      <c r="D132" s="13">
        <f>SUM(D134:D145)</f>
        <v>962408.7</v>
      </c>
      <c r="E132" s="13">
        <f>SUM(E134:E145)</f>
        <v>2999.9</v>
      </c>
      <c r="F132" s="13">
        <f>SUM(F134:F145)</f>
        <v>99.9</v>
      </c>
      <c r="G132" s="13">
        <f>H132+I132</f>
        <v>941890.29999999993</v>
      </c>
      <c r="H132" s="13">
        <f>SUM(H134:H145)</f>
        <v>900699.29999999993</v>
      </c>
      <c r="I132" s="13">
        <f t="shared" ref="I132:N132" si="38">SUM(I134:I145)</f>
        <v>41191</v>
      </c>
      <c r="J132" s="13">
        <f t="shared" si="38"/>
        <v>37776.9</v>
      </c>
      <c r="K132" s="13">
        <f t="shared" si="38"/>
        <v>668654.00000000012</v>
      </c>
      <c r="L132" s="13">
        <f t="shared" si="38"/>
        <v>705437.99999999988</v>
      </c>
      <c r="M132" s="13">
        <f t="shared" si="38"/>
        <v>665155.89999999991</v>
      </c>
      <c r="N132" s="13">
        <f t="shared" si="38"/>
        <v>40282.1</v>
      </c>
      <c r="O132" s="13">
        <f>SUM(O134:O145)</f>
        <v>37277</v>
      </c>
    </row>
    <row r="133" spans="1:15" ht="16.5">
      <c r="A133" s="61"/>
      <c r="B133" s="22" t="s">
        <v>27</v>
      </c>
      <c r="C133" s="62"/>
      <c r="D133" s="62"/>
      <c r="E133" s="62"/>
      <c r="F133" s="62"/>
      <c r="G133" s="62"/>
      <c r="H133" s="62"/>
      <c r="I133" s="62"/>
      <c r="J133" s="62"/>
      <c r="K133" s="62"/>
      <c r="L133" s="62"/>
      <c r="M133" s="62"/>
      <c r="N133" s="62"/>
      <c r="O133" s="62"/>
    </row>
    <row r="134" spans="1:15" ht="16.5">
      <c r="A134" s="61">
        <v>250102</v>
      </c>
      <c r="B134" s="25" t="s">
        <v>11</v>
      </c>
      <c r="C134" s="62">
        <f t="shared" ref="C134:C142" si="39">D134+E134</f>
        <v>24747.5</v>
      </c>
      <c r="D134" s="62">
        <v>24747.5</v>
      </c>
      <c r="E134" s="62">
        <v>0</v>
      </c>
      <c r="F134" s="62">
        <v>0</v>
      </c>
      <c r="G134" s="62">
        <f t="shared" ref="G134:G140" si="40">H134+I134</f>
        <v>24747.5</v>
      </c>
      <c r="H134" s="62">
        <v>24747.5</v>
      </c>
      <c r="I134" s="62">
        <v>0</v>
      </c>
      <c r="J134" s="62">
        <v>0</v>
      </c>
      <c r="K134" s="62">
        <v>0</v>
      </c>
      <c r="L134" s="62">
        <f t="shared" ref="L134:L145" si="41">SUM(M134+N134)</f>
        <v>0</v>
      </c>
      <c r="M134" s="62">
        <v>0</v>
      </c>
      <c r="N134" s="62">
        <v>0</v>
      </c>
      <c r="O134" s="62">
        <v>0</v>
      </c>
    </row>
    <row r="135" spans="1:15" ht="18.75" customHeight="1">
      <c r="A135" s="61">
        <v>250203</v>
      </c>
      <c r="B135" s="25" t="s">
        <v>93</v>
      </c>
      <c r="C135" s="62">
        <f t="shared" si="39"/>
        <v>0</v>
      </c>
      <c r="D135" s="62">
        <v>0</v>
      </c>
      <c r="E135" s="62">
        <v>0</v>
      </c>
      <c r="F135" s="62">
        <v>0</v>
      </c>
      <c r="G135" s="62">
        <f t="shared" si="40"/>
        <v>711.8</v>
      </c>
      <c r="H135" s="62">
        <v>711.8</v>
      </c>
      <c r="I135" s="62">
        <v>0</v>
      </c>
      <c r="J135" s="62">
        <v>0</v>
      </c>
      <c r="K135" s="62">
        <v>711.8</v>
      </c>
      <c r="L135" s="62">
        <f t="shared" si="41"/>
        <v>694.3</v>
      </c>
      <c r="M135" s="62">
        <v>694.3</v>
      </c>
      <c r="N135" s="62">
        <v>0</v>
      </c>
      <c r="O135" s="62">
        <v>0</v>
      </c>
    </row>
    <row r="136" spans="1:15" ht="19.5" customHeight="1">
      <c r="A136" s="61">
        <v>250301</v>
      </c>
      <c r="B136" s="23" t="s">
        <v>89</v>
      </c>
      <c r="C136" s="62">
        <f t="shared" si="39"/>
        <v>154738</v>
      </c>
      <c r="D136" s="62">
        <v>154738</v>
      </c>
      <c r="E136" s="62">
        <v>0</v>
      </c>
      <c r="F136" s="62">
        <v>0</v>
      </c>
      <c r="G136" s="62">
        <f t="shared" si="40"/>
        <v>154738</v>
      </c>
      <c r="H136" s="62">
        <v>154738</v>
      </c>
      <c r="I136" s="62">
        <v>0</v>
      </c>
      <c r="J136" s="62">
        <v>0</v>
      </c>
      <c r="K136" s="62">
        <v>116053.3</v>
      </c>
      <c r="L136" s="62">
        <f t="shared" si="41"/>
        <v>116053.3</v>
      </c>
      <c r="M136" s="62">
        <v>116053.3</v>
      </c>
      <c r="N136" s="62">
        <v>0</v>
      </c>
      <c r="O136" s="62">
        <v>0</v>
      </c>
    </row>
    <row r="137" spans="1:15" ht="19.5" customHeight="1">
      <c r="A137" s="61">
        <v>250315</v>
      </c>
      <c r="B137" s="23" t="s">
        <v>90</v>
      </c>
      <c r="C137" s="62">
        <f t="shared" si="39"/>
        <v>56615.7</v>
      </c>
      <c r="D137" s="62">
        <v>56615.7</v>
      </c>
      <c r="E137" s="62">
        <v>0</v>
      </c>
      <c r="F137" s="62">
        <v>0</v>
      </c>
      <c r="G137" s="62">
        <f t="shared" si="40"/>
        <v>82570.399999999994</v>
      </c>
      <c r="H137" s="62">
        <v>82570.399999999994</v>
      </c>
      <c r="I137" s="62">
        <v>0</v>
      </c>
      <c r="J137" s="62">
        <v>0</v>
      </c>
      <c r="K137" s="62">
        <v>62774.1</v>
      </c>
      <c r="L137" s="62">
        <f t="shared" si="41"/>
        <v>62774.1</v>
      </c>
      <c r="M137" s="62">
        <v>62774.1</v>
      </c>
      <c r="N137" s="62">
        <v>0</v>
      </c>
      <c r="O137" s="62">
        <v>0</v>
      </c>
    </row>
    <row r="138" spans="1:15" ht="36" customHeight="1">
      <c r="A138" s="66" t="s">
        <v>128</v>
      </c>
      <c r="B138" s="23" t="s">
        <v>92</v>
      </c>
      <c r="C138" s="62">
        <f t="shared" si="39"/>
        <v>0</v>
      </c>
      <c r="D138" s="62">
        <v>0</v>
      </c>
      <c r="E138" s="62">
        <v>0</v>
      </c>
      <c r="F138" s="62">
        <v>0</v>
      </c>
      <c r="G138" s="62">
        <f t="shared" si="40"/>
        <v>48638</v>
      </c>
      <c r="H138" s="81">
        <f>8489.4+2940.6</f>
        <v>11430</v>
      </c>
      <c r="I138" s="81">
        <f>5093.1+32010.6+104.3</f>
        <v>37208</v>
      </c>
      <c r="J138" s="81">
        <v>37208</v>
      </c>
      <c r="K138" s="81">
        <f>8489.4+2928.6</f>
        <v>11418</v>
      </c>
      <c r="L138" s="81">
        <f t="shared" si="41"/>
        <v>45783.9</v>
      </c>
      <c r="M138" s="81">
        <f>8357.5+218.4</f>
        <v>8575.9</v>
      </c>
      <c r="N138" s="62">
        <f>5093.1+32010.6+104.3</f>
        <v>37208</v>
      </c>
      <c r="O138" s="62">
        <f>N138</f>
        <v>37208</v>
      </c>
    </row>
    <row r="139" spans="1:15" ht="36" customHeight="1">
      <c r="A139" s="61">
        <v>250326</v>
      </c>
      <c r="B139" s="23" t="s">
        <v>57</v>
      </c>
      <c r="C139" s="62">
        <f t="shared" si="39"/>
        <v>606960.1</v>
      </c>
      <c r="D139" s="62">
        <v>606960.1</v>
      </c>
      <c r="E139" s="62">
        <v>0</v>
      </c>
      <c r="F139" s="62">
        <v>0</v>
      </c>
      <c r="G139" s="62">
        <f t="shared" si="40"/>
        <v>608400.80000000005</v>
      </c>
      <c r="H139" s="62">
        <v>608400.80000000005</v>
      </c>
      <c r="I139" s="62">
        <v>0</v>
      </c>
      <c r="J139" s="62">
        <v>0</v>
      </c>
      <c r="K139" s="62">
        <v>464649.9</v>
      </c>
      <c r="L139" s="62">
        <f t="shared" si="41"/>
        <v>464649.9</v>
      </c>
      <c r="M139" s="62">
        <v>464649.9</v>
      </c>
      <c r="N139" s="62">
        <v>0</v>
      </c>
      <c r="O139" s="62">
        <v>0</v>
      </c>
    </row>
    <row r="140" spans="1:15" ht="56.25" customHeight="1">
      <c r="A140" s="61">
        <v>250376</v>
      </c>
      <c r="B140" s="23" t="s">
        <v>84</v>
      </c>
      <c r="C140" s="62">
        <f t="shared" si="39"/>
        <v>8279.6</v>
      </c>
      <c r="D140" s="62">
        <v>8279.6</v>
      </c>
      <c r="E140" s="62">
        <v>0</v>
      </c>
      <c r="F140" s="62">
        <v>0</v>
      </c>
      <c r="G140" s="62">
        <f t="shared" si="40"/>
        <v>8279.6</v>
      </c>
      <c r="H140" s="62">
        <v>8279.6</v>
      </c>
      <c r="I140" s="62">
        <v>0</v>
      </c>
      <c r="J140" s="62">
        <v>0</v>
      </c>
      <c r="K140" s="62">
        <v>6151.3</v>
      </c>
      <c r="L140" s="62">
        <f>SUM(M140+N140)</f>
        <v>5891.6</v>
      </c>
      <c r="M140" s="62">
        <v>5891.6</v>
      </c>
      <c r="N140" s="62">
        <v>0</v>
      </c>
      <c r="O140" s="62">
        <v>0</v>
      </c>
    </row>
    <row r="141" spans="1:15" ht="36" customHeight="1">
      <c r="A141" s="61">
        <v>250388</v>
      </c>
      <c r="B141" s="23" t="s">
        <v>94</v>
      </c>
      <c r="C141" s="62">
        <f>D141+E141</f>
        <v>0</v>
      </c>
      <c r="D141" s="62">
        <v>0</v>
      </c>
      <c r="E141" s="62">
        <v>0</v>
      </c>
      <c r="F141" s="62">
        <v>0</v>
      </c>
      <c r="G141" s="62">
        <f>H141+I141</f>
        <v>5058.7</v>
      </c>
      <c r="H141" s="62">
        <v>5058.7</v>
      </c>
      <c r="I141" s="62">
        <v>0</v>
      </c>
      <c r="J141" s="62">
        <v>0</v>
      </c>
      <c r="K141" s="62">
        <v>5058.7</v>
      </c>
      <c r="L141" s="62">
        <f>SUM(M141+N141)</f>
        <v>4698.6000000000004</v>
      </c>
      <c r="M141" s="62">
        <v>4698.6000000000004</v>
      </c>
      <c r="N141" s="62">
        <v>0</v>
      </c>
      <c r="O141" s="62">
        <v>0</v>
      </c>
    </row>
    <row r="142" spans="1:15" ht="21" customHeight="1">
      <c r="A142" s="61">
        <v>250404</v>
      </c>
      <c r="B142" s="23" t="s">
        <v>6</v>
      </c>
      <c r="C142" s="62">
        <f t="shared" si="39"/>
        <v>113966.7</v>
      </c>
      <c r="D142" s="62">
        <v>111066.7</v>
      </c>
      <c r="E142" s="62">
        <v>2900</v>
      </c>
      <c r="F142" s="62">
        <v>0</v>
      </c>
      <c r="G142" s="62">
        <f>H142+I142</f>
        <v>8613.1</v>
      </c>
      <c r="H142" s="62">
        <v>4730</v>
      </c>
      <c r="I142" s="92">
        <f>2400+500+514.1+400+69</f>
        <v>3883.1</v>
      </c>
      <c r="J142" s="62">
        <v>469</v>
      </c>
      <c r="K142" s="62">
        <v>1804.4</v>
      </c>
      <c r="L142" s="62">
        <f t="shared" si="41"/>
        <v>4860.2</v>
      </c>
      <c r="M142" s="62">
        <v>1786.1</v>
      </c>
      <c r="N142" s="62">
        <v>3074.1</v>
      </c>
      <c r="O142" s="62">
        <v>69</v>
      </c>
    </row>
    <row r="143" spans="1:15" ht="32.25" customHeight="1">
      <c r="A143" s="61">
        <v>250500</v>
      </c>
      <c r="B143" s="23" t="s">
        <v>125</v>
      </c>
      <c r="C143" s="62">
        <f t="shared" ref="C143:C149" si="42">D143+E143</f>
        <v>99.9</v>
      </c>
      <c r="D143" s="62">
        <v>0</v>
      </c>
      <c r="E143" s="62">
        <v>99.9</v>
      </c>
      <c r="F143" s="62">
        <v>99.9</v>
      </c>
      <c r="G143" s="62">
        <f t="shared" ref="G143:G149" si="43">H143+I143</f>
        <v>99.9</v>
      </c>
      <c r="H143" s="62">
        <v>0</v>
      </c>
      <c r="I143" s="62">
        <v>99.9</v>
      </c>
      <c r="J143" s="62">
        <v>99.9</v>
      </c>
      <c r="K143" s="62">
        <v>0</v>
      </c>
      <c r="L143" s="62">
        <f t="shared" si="41"/>
        <v>0</v>
      </c>
      <c r="M143" s="62">
        <v>0</v>
      </c>
      <c r="N143" s="62">
        <v>0</v>
      </c>
      <c r="O143" s="62">
        <v>0</v>
      </c>
    </row>
    <row r="144" spans="1:15" ht="24" hidden="1" customHeight="1">
      <c r="A144" s="61">
        <v>250380</v>
      </c>
      <c r="B144" s="23" t="s">
        <v>59</v>
      </c>
      <c r="C144" s="62">
        <f t="shared" si="42"/>
        <v>0</v>
      </c>
      <c r="D144" s="62">
        <v>0</v>
      </c>
      <c r="E144" s="62"/>
      <c r="F144" s="62">
        <v>0</v>
      </c>
      <c r="G144" s="62">
        <f t="shared" si="43"/>
        <v>0</v>
      </c>
      <c r="H144" s="62"/>
      <c r="I144" s="62"/>
      <c r="J144" s="62">
        <v>0</v>
      </c>
      <c r="K144" s="62"/>
      <c r="L144" s="62">
        <f t="shared" si="41"/>
        <v>0</v>
      </c>
      <c r="M144" s="62"/>
      <c r="N144" s="62">
        <v>0</v>
      </c>
      <c r="O144" s="62">
        <v>0</v>
      </c>
    </row>
    <row r="145" spans="1:15" ht="36" customHeight="1" thickBot="1">
      <c r="A145" s="61">
        <v>250913</v>
      </c>
      <c r="B145" s="67" t="s">
        <v>58</v>
      </c>
      <c r="C145" s="16">
        <f t="shared" si="42"/>
        <v>1.1000000000000001</v>
      </c>
      <c r="D145" s="16">
        <v>1.1000000000000001</v>
      </c>
      <c r="E145" s="16">
        <v>0</v>
      </c>
      <c r="F145" s="16">
        <v>0</v>
      </c>
      <c r="G145" s="16">
        <f t="shared" si="43"/>
        <v>32.5</v>
      </c>
      <c r="H145" s="16">
        <v>32.5</v>
      </c>
      <c r="I145" s="16">
        <v>0</v>
      </c>
      <c r="J145" s="16">
        <v>0</v>
      </c>
      <c r="K145" s="16">
        <v>32.5</v>
      </c>
      <c r="L145" s="16">
        <f t="shared" si="41"/>
        <v>32.1</v>
      </c>
      <c r="M145" s="16">
        <v>32.1</v>
      </c>
      <c r="N145" s="16">
        <v>0</v>
      </c>
      <c r="O145" s="16">
        <v>0</v>
      </c>
    </row>
    <row r="146" spans="1:15" ht="17.25" thickBot="1">
      <c r="A146" s="10"/>
      <c r="B146" s="40" t="s">
        <v>71</v>
      </c>
      <c r="C146" s="41">
        <f t="shared" si="42"/>
        <v>4348603.0999999996</v>
      </c>
      <c r="D146" s="41">
        <f>D67+D68+D69+D70+D96+D106+D107+D111+D112+D116+D117+D125+D126+D127+D128+D132</f>
        <v>3970927.0999999996</v>
      </c>
      <c r="E146" s="41">
        <f>E67+E68+E69+E70+E96+E106+E107+E111+E112+E116+E117+E125+E126+E127+E128+E132</f>
        <v>377676.00000000006</v>
      </c>
      <c r="F146" s="41">
        <f>F67+F68+F69+F70+F96+F106+F107+F111+F112+F116+F117+F125+F126+F127+F128+F132</f>
        <v>226223.79999999996</v>
      </c>
      <c r="G146" s="41">
        <f t="shared" si="43"/>
        <v>5302710.6999999993</v>
      </c>
      <c r="H146" s="41">
        <f>H67+H68+H69+H70+H96+H106+H107+H111+H112+H116+H117+H125+H126+H127+H128+H132</f>
        <v>4474527.0999999996</v>
      </c>
      <c r="I146" s="41">
        <f>I67+I68+I69+I70+I96+I106+I107+I111+I112+I116+I117+I125+I126+I127+I128+I132</f>
        <v>828183.6</v>
      </c>
      <c r="J146" s="41">
        <f>J67+J68+J69+J70+J96+J106+J107+J111+J112+J116+J117+J125+J126+J127+J128+J132</f>
        <v>603780.9</v>
      </c>
      <c r="K146" s="41">
        <f>K67+K68+K69+K70+K96+K106+K107+K111+K112+K116+K117+K125+K126+K127+K128+K132</f>
        <v>3378029.3000000007</v>
      </c>
      <c r="L146" s="41">
        <f>SUM(M146:N146)</f>
        <v>3617966.7999999993</v>
      </c>
      <c r="M146" s="41">
        <f>M67+M68+M69+M70+M96+M106+M107+M111+M112+M116+M117+M125+M126+M127+M128+M132</f>
        <v>3287826.9999999995</v>
      </c>
      <c r="N146" s="41">
        <f>N67+N68+N69+N70+N96+N106+N107+N111+N112+N116+N117+N125+N126+N127+N128+N132</f>
        <v>330139.8</v>
      </c>
      <c r="O146" s="41">
        <f>O67+O68+O69+O70+O96+O106+O107+O111+O112+O116+O117+O125+O126+O127+O128+O132</f>
        <v>199771.80000000002</v>
      </c>
    </row>
    <row r="147" spans="1:15" ht="24.75" customHeight="1">
      <c r="A147" s="61">
        <v>250908</v>
      </c>
      <c r="B147" s="23" t="s">
        <v>28</v>
      </c>
      <c r="C147" s="62">
        <f t="shared" si="42"/>
        <v>17.7</v>
      </c>
      <c r="D147" s="62">
        <v>0</v>
      </c>
      <c r="E147" s="62">
        <v>17.7</v>
      </c>
      <c r="F147" s="62">
        <v>0</v>
      </c>
      <c r="G147" s="62">
        <f t="shared" si="43"/>
        <v>542.33000000000004</v>
      </c>
      <c r="H147" s="62">
        <v>335</v>
      </c>
      <c r="I147" s="62">
        <v>207.33</v>
      </c>
      <c r="J147" s="62">
        <v>0</v>
      </c>
      <c r="K147" s="62">
        <v>335</v>
      </c>
      <c r="L147" s="62">
        <f>M147+N147</f>
        <v>535.79999999999995</v>
      </c>
      <c r="M147" s="62">
        <v>328.5</v>
      </c>
      <c r="N147" s="62">
        <v>207.3</v>
      </c>
      <c r="O147" s="62">
        <v>0</v>
      </c>
    </row>
    <row r="148" spans="1:15" ht="28.5" customHeight="1" thickBot="1">
      <c r="A148" s="61">
        <v>250909</v>
      </c>
      <c r="B148" s="23" t="s">
        <v>29</v>
      </c>
      <c r="C148" s="62">
        <f t="shared" si="42"/>
        <v>-17.7</v>
      </c>
      <c r="D148" s="62">
        <v>0</v>
      </c>
      <c r="E148" s="62">
        <v>-17.7</v>
      </c>
      <c r="F148" s="62">
        <v>0</v>
      </c>
      <c r="G148" s="62">
        <f t="shared" si="43"/>
        <v>-17.7</v>
      </c>
      <c r="H148" s="62">
        <v>0</v>
      </c>
      <c r="I148" s="62">
        <v>-17.7</v>
      </c>
      <c r="J148" s="62">
        <v>0</v>
      </c>
      <c r="K148" s="62">
        <v>0</v>
      </c>
      <c r="L148" s="62">
        <f>M148+N148</f>
        <v>-289.7</v>
      </c>
      <c r="M148" s="62">
        <v>0</v>
      </c>
      <c r="N148" s="92">
        <v>-289.7</v>
      </c>
      <c r="O148" s="62">
        <v>0</v>
      </c>
    </row>
    <row r="149" spans="1:15" ht="19.5" thickBot="1">
      <c r="A149" s="10"/>
      <c r="B149" s="26" t="s">
        <v>49</v>
      </c>
      <c r="C149" s="17">
        <f t="shared" si="42"/>
        <v>4348603.0999999996</v>
      </c>
      <c r="D149" s="17">
        <f>D146+D147+D148</f>
        <v>3970927.0999999996</v>
      </c>
      <c r="E149" s="17">
        <f>E146+E147+E148</f>
        <v>377676.00000000006</v>
      </c>
      <c r="F149" s="17">
        <f>F146+F147+F148</f>
        <v>226223.79999999996</v>
      </c>
      <c r="G149" s="17">
        <f t="shared" si="43"/>
        <v>5303235.33</v>
      </c>
      <c r="H149" s="17">
        <f t="shared" ref="H149:O149" si="44">H146+H147+H148</f>
        <v>4474862.0999999996</v>
      </c>
      <c r="I149" s="17">
        <f t="shared" si="44"/>
        <v>828373.23</v>
      </c>
      <c r="J149" s="17">
        <f t="shared" si="44"/>
        <v>603780.9</v>
      </c>
      <c r="K149" s="17">
        <f t="shared" si="44"/>
        <v>3378364.3000000007</v>
      </c>
      <c r="L149" s="17">
        <f t="shared" si="44"/>
        <v>3618212.899999999</v>
      </c>
      <c r="M149" s="17">
        <f t="shared" si="44"/>
        <v>3288155.4999999995</v>
      </c>
      <c r="N149" s="17">
        <f t="shared" si="44"/>
        <v>330057.39999999997</v>
      </c>
      <c r="O149" s="17">
        <f t="shared" si="44"/>
        <v>199771.80000000002</v>
      </c>
    </row>
    <row r="150" spans="1:15" ht="16.5">
      <c r="A150" s="68"/>
      <c r="B150" s="54"/>
      <c r="C150" s="1"/>
      <c r="D150" s="1"/>
      <c r="E150" s="1"/>
      <c r="F150" s="1"/>
      <c r="G150" s="1"/>
      <c r="H150" s="43"/>
      <c r="I150" s="1"/>
      <c r="J150" s="43"/>
      <c r="K150" s="43"/>
      <c r="L150" s="1"/>
      <c r="M150" s="43"/>
      <c r="N150" s="43"/>
    </row>
    <row r="151" spans="1:15" ht="16.5">
      <c r="A151" s="68"/>
      <c r="B151" s="54"/>
      <c r="C151" s="1"/>
      <c r="D151" s="1"/>
      <c r="E151" s="1"/>
      <c r="F151" s="1"/>
      <c r="G151" s="1"/>
      <c r="H151" s="43"/>
      <c r="I151" s="1"/>
      <c r="J151" s="43"/>
      <c r="K151" s="43"/>
      <c r="L151" s="1"/>
      <c r="M151" s="43"/>
      <c r="N151" s="43"/>
    </row>
    <row r="152" spans="1:15" ht="16.5">
      <c r="A152" s="69"/>
      <c r="B152" s="11"/>
      <c r="C152" s="12"/>
      <c r="D152" s="2"/>
      <c r="E152" s="59"/>
      <c r="F152" s="59"/>
      <c r="G152" s="59"/>
      <c r="H152" s="57"/>
      <c r="I152" s="59"/>
      <c r="J152" s="57"/>
      <c r="K152" s="57"/>
      <c r="L152" s="57"/>
      <c r="M152" s="57"/>
      <c r="N152" s="57"/>
      <c r="O152" s="57"/>
    </row>
    <row r="153" spans="1:15" ht="49.5" customHeight="1">
      <c r="B153" s="51" t="s">
        <v>143</v>
      </c>
      <c r="C153" s="34"/>
      <c r="D153" s="153" t="s">
        <v>144</v>
      </c>
      <c r="E153" s="153"/>
      <c r="F153" s="153"/>
      <c r="G153" s="153"/>
      <c r="H153" s="58"/>
      <c r="I153" s="70"/>
      <c r="J153" s="58"/>
      <c r="K153" s="58"/>
      <c r="L153" s="5"/>
      <c r="M153" s="44"/>
      <c r="N153" s="44"/>
    </row>
    <row r="154" spans="1:15" ht="27">
      <c r="B154" s="32"/>
      <c r="C154" s="31"/>
      <c r="D154" s="31"/>
      <c r="E154" s="31"/>
      <c r="F154" s="2"/>
      <c r="G154" s="2"/>
      <c r="H154" s="45"/>
      <c r="I154" s="2"/>
      <c r="J154" s="45"/>
      <c r="K154" s="45"/>
      <c r="L154" s="2"/>
      <c r="M154" s="45"/>
      <c r="N154" s="45"/>
    </row>
    <row r="155" spans="1:15" ht="16.5">
      <c r="B155" s="54"/>
      <c r="E155" s="7"/>
      <c r="F155" s="7"/>
      <c r="G155" s="7"/>
      <c r="H155" s="45"/>
      <c r="I155" s="7"/>
      <c r="J155" s="45"/>
      <c r="K155" s="45"/>
      <c r="L155" s="2"/>
      <c r="M155" s="45"/>
      <c r="N155" s="45"/>
    </row>
    <row r="156" spans="1:15" ht="16.5">
      <c r="B156" s="54"/>
      <c r="C156" s="2"/>
      <c r="D156" s="2"/>
      <c r="E156" s="7"/>
      <c r="F156" s="7"/>
      <c r="G156" s="7"/>
      <c r="H156" s="45"/>
      <c r="I156" s="7"/>
      <c r="J156" s="45"/>
      <c r="K156" s="45"/>
      <c r="L156" s="2"/>
      <c r="M156" s="45"/>
      <c r="N156" s="45"/>
    </row>
    <row r="157" spans="1:15">
      <c r="B157" s="54"/>
      <c r="C157" s="54"/>
      <c r="D157" s="54"/>
      <c r="L157" s="54"/>
    </row>
    <row r="158" spans="1:15">
      <c r="B158" s="54"/>
      <c r="C158" s="54"/>
      <c r="D158" s="54"/>
      <c r="L158" s="54"/>
    </row>
    <row r="159" spans="1:15">
      <c r="B159" s="54"/>
      <c r="C159" s="54"/>
      <c r="D159" s="54"/>
      <c r="L159" s="54"/>
    </row>
    <row r="160" spans="1:15">
      <c r="B160" s="54"/>
      <c r="C160" s="54"/>
      <c r="D160" s="54"/>
      <c r="L160" s="54"/>
    </row>
    <row r="161" spans="2:12">
      <c r="B161" s="54"/>
      <c r="C161" s="54"/>
      <c r="D161" s="54"/>
      <c r="L161" s="54"/>
    </row>
    <row r="162" spans="2:12">
      <c r="B162" s="54"/>
      <c r="C162" s="54"/>
      <c r="D162" s="54"/>
      <c r="L162" s="54"/>
    </row>
    <row r="163" spans="2:12">
      <c r="B163" s="54"/>
      <c r="C163" s="54"/>
      <c r="D163" s="54"/>
      <c r="L163" s="54"/>
    </row>
    <row r="164" spans="2:12">
      <c r="B164" s="54"/>
      <c r="C164" s="54"/>
      <c r="D164" s="54"/>
      <c r="L164" s="54"/>
    </row>
    <row r="165" spans="2:12">
      <c r="B165" s="54"/>
      <c r="C165" s="54"/>
      <c r="D165" s="54"/>
      <c r="L165" s="54"/>
    </row>
    <row r="166" spans="2:12">
      <c r="B166" s="54"/>
      <c r="C166" s="54"/>
      <c r="D166" s="54"/>
      <c r="L166" s="54"/>
    </row>
    <row r="167" spans="2:12">
      <c r="B167" s="54"/>
      <c r="C167" s="54"/>
      <c r="D167" s="54"/>
      <c r="L167" s="54"/>
    </row>
    <row r="168" spans="2:12">
      <c r="B168" s="54"/>
      <c r="C168" s="54"/>
      <c r="D168" s="54"/>
      <c r="L168" s="54"/>
    </row>
    <row r="169" spans="2:12">
      <c r="B169" s="54"/>
      <c r="C169" s="54"/>
      <c r="D169" s="54"/>
      <c r="L169" s="54"/>
    </row>
    <row r="170" spans="2:12">
      <c r="B170" s="54"/>
      <c r="C170" s="54"/>
      <c r="D170" s="54"/>
      <c r="L170" s="54"/>
    </row>
    <row r="171" spans="2:12">
      <c r="B171" s="54"/>
      <c r="C171" s="54"/>
      <c r="D171" s="54"/>
      <c r="L171" s="54"/>
    </row>
    <row r="172" spans="2:12">
      <c r="B172" s="54"/>
      <c r="C172" s="54"/>
      <c r="D172" s="54"/>
      <c r="L172" s="54"/>
    </row>
    <row r="173" spans="2:12">
      <c r="B173" s="54"/>
      <c r="C173" s="54"/>
      <c r="D173" s="54"/>
      <c r="L173" s="54"/>
    </row>
    <row r="174" spans="2:12">
      <c r="B174" s="54"/>
      <c r="C174" s="54"/>
      <c r="D174" s="54"/>
      <c r="L174" s="54"/>
    </row>
    <row r="175" spans="2:12">
      <c r="B175" s="54"/>
      <c r="C175" s="54"/>
      <c r="D175" s="54"/>
      <c r="L175" s="54"/>
    </row>
  </sheetData>
  <mergeCells count="52">
    <mergeCell ref="D153:G153"/>
    <mergeCell ref="J11:J14"/>
    <mergeCell ref="E74:E75"/>
    <mergeCell ref="J76:J77"/>
    <mergeCell ref="H74:H75"/>
    <mergeCell ref="E11:E14"/>
    <mergeCell ref="D11:D14"/>
    <mergeCell ref="E76:E77"/>
    <mergeCell ref="F76:F77"/>
    <mergeCell ref="H76:H77"/>
    <mergeCell ref="I74:I75"/>
    <mergeCell ref="I11:I14"/>
    <mergeCell ref="D76:D77"/>
    <mergeCell ref="A10:A14"/>
    <mergeCell ref="B10:B14"/>
    <mergeCell ref="C10:C14"/>
    <mergeCell ref="F74:F75"/>
    <mergeCell ref="D10:F10"/>
    <mergeCell ref="A74:A75"/>
    <mergeCell ref="C74:C75"/>
    <mergeCell ref="D74:D75"/>
    <mergeCell ref="F11:F14"/>
    <mergeCell ref="C76:C77"/>
    <mergeCell ref="G74:G75"/>
    <mergeCell ref="I76:I77"/>
    <mergeCell ref="G76:G77"/>
    <mergeCell ref="M76:M77"/>
    <mergeCell ref="M74:M75"/>
    <mergeCell ref="K76:K77"/>
    <mergeCell ref="K74:K75"/>
    <mergeCell ref="O76:O77"/>
    <mergeCell ref="I1:O1"/>
    <mergeCell ref="G10:G14"/>
    <mergeCell ref="J3:O3"/>
    <mergeCell ref="N76:N77"/>
    <mergeCell ref="L76:L77"/>
    <mergeCell ref="B5:N5"/>
    <mergeCell ref="B6:N6"/>
    <mergeCell ref="B7:N7"/>
    <mergeCell ref="I2:O2"/>
    <mergeCell ref="N74:N75"/>
    <mergeCell ref="L74:L75"/>
    <mergeCell ref="H10:J10"/>
    <mergeCell ref="O11:O14"/>
    <mergeCell ref="M10:O10"/>
    <mergeCell ref="J74:J75"/>
    <mergeCell ref="O74:O75"/>
    <mergeCell ref="N11:N14"/>
    <mergeCell ref="L10:L14"/>
    <mergeCell ref="M11:M14"/>
    <mergeCell ref="H11:H14"/>
    <mergeCell ref="K10:K14"/>
  </mergeCells>
  <phoneticPr fontId="0" type="noConversion"/>
  <printOptions horizontalCentered="1"/>
  <pageMargins left="0.19685039370078741" right="0.19685039370078741" top="0.43307086614173229" bottom="0.39370078740157483" header="0" footer="0.39370078740157483"/>
  <pageSetup paperSize="9" scale="50" fitToHeight="0" orientation="landscape" r:id="rId1"/>
  <headerFooter differentFirst="1" alignWithMargins="0">
    <oddHeader>&amp;C&amp;"Times New Roman,курсив"&amp;24&amp;P&amp;R&amp;"Times New Roman,курсив"&amp;24Продовження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І пів. 2016м</vt:lpstr>
      <vt:lpstr>'І пів. 2016м'!Заголовки_для_печати</vt:lpstr>
      <vt:lpstr>'І пів. 2016м'!Область_печати</vt:lpstr>
    </vt:vector>
  </TitlesOfParts>
  <Company>OEM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zagalny3371</cp:lastModifiedBy>
  <cp:lastPrinted>2016-11-02T09:21:12Z</cp:lastPrinted>
  <dcterms:created xsi:type="dcterms:W3CDTF">2004-02-10T09:04:32Z</dcterms:created>
  <dcterms:modified xsi:type="dcterms:W3CDTF">2016-11-23T09:46:51Z</dcterms:modified>
</cp:coreProperties>
</file>