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1340" windowHeight="6030" tabRatio="602"/>
  </bookViews>
  <sheets>
    <sheet name="додаток" sheetId="4" r:id="rId1"/>
  </sheets>
  <definedNames>
    <definedName name="_xlnm.Print_Titles" localSheetId="0">додаток!$9:$9</definedName>
    <definedName name="_xlnm.Print_Area" localSheetId="0">додаток!$A$1:$E$162</definedName>
  </definedNames>
  <calcPr calcId="124519"/>
</workbook>
</file>

<file path=xl/calcChain.xml><?xml version="1.0" encoding="utf-8"?>
<calcChain xmlns="http://schemas.openxmlformats.org/spreadsheetml/2006/main">
  <c r="D159" i="4"/>
  <c r="D157"/>
  <c r="E150"/>
  <c r="D149"/>
  <c r="E86"/>
  <c r="D85"/>
  <c r="D81"/>
  <c r="E83"/>
  <c r="E82"/>
  <c r="D110"/>
  <c r="D14"/>
  <c r="E14" s="1"/>
  <c r="E37"/>
  <c r="E36"/>
  <c r="D30"/>
  <c r="D28"/>
  <c r="E27"/>
  <c r="E26"/>
  <c r="D22"/>
  <c r="D21"/>
  <c r="E22"/>
  <c r="E21"/>
  <c r="E20"/>
  <c r="D19"/>
  <c r="D16"/>
  <c r="D13" s="1"/>
  <c r="D18"/>
  <c r="D15" s="1"/>
  <c r="E15" s="1"/>
  <c r="D116"/>
  <c r="D114" s="1"/>
  <c r="E114" s="1"/>
  <c r="D94"/>
  <c r="D153"/>
  <c r="D152"/>
  <c r="D151"/>
  <c r="E154"/>
  <c r="E153"/>
  <c r="E152"/>
  <c r="D115"/>
  <c r="E115"/>
  <c r="D122"/>
  <c r="D146"/>
  <c r="D142" s="1"/>
  <c r="E142" s="1"/>
  <c r="D59"/>
  <c r="D58"/>
  <c r="D57" s="1"/>
  <c r="E87"/>
  <c r="C94"/>
  <c r="E94" s="1"/>
  <c r="E84"/>
  <c r="D156"/>
  <c r="E156" s="1"/>
  <c r="F118"/>
  <c r="D118"/>
  <c r="D160"/>
  <c r="D158" s="1"/>
  <c r="F24"/>
  <c r="F19"/>
  <c r="E128"/>
  <c r="E127"/>
  <c r="C146"/>
  <c r="C145"/>
  <c r="E145" s="1"/>
  <c r="C142"/>
  <c r="C141"/>
  <c r="E62"/>
  <c r="C81"/>
  <c r="C159"/>
  <c r="C158" s="1"/>
  <c r="C157"/>
  <c r="E39"/>
  <c r="E35"/>
  <c r="E64"/>
  <c r="E63"/>
  <c r="D120"/>
  <c r="E120" s="1"/>
  <c r="E124"/>
  <c r="D123"/>
  <c r="E123"/>
  <c r="E122"/>
  <c r="D121"/>
  <c r="D119" s="1"/>
  <c r="E119" s="1"/>
  <c r="D43"/>
  <c r="E43"/>
  <c r="D42"/>
  <c r="E42"/>
  <c r="D41"/>
  <c r="D130"/>
  <c r="D67"/>
  <c r="D66"/>
  <c r="E66" s="1"/>
  <c r="D65"/>
  <c r="E79"/>
  <c r="E78"/>
  <c r="E75"/>
  <c r="E70"/>
  <c r="E69"/>
  <c r="D108"/>
  <c r="D106" s="1"/>
  <c r="E106" s="1"/>
  <c r="E110"/>
  <c r="D109"/>
  <c r="E109"/>
  <c r="D91"/>
  <c r="D88"/>
  <c r="E88" s="1"/>
  <c r="E92"/>
  <c r="E91"/>
  <c r="E90"/>
  <c r="E89"/>
  <c r="D11"/>
  <c r="E11" s="1"/>
  <c r="C118"/>
  <c r="E118" s="1"/>
  <c r="C117"/>
  <c r="E117" s="1"/>
  <c r="C114"/>
  <c r="C113"/>
  <c r="C140"/>
  <c r="C139"/>
  <c r="E138"/>
  <c r="D137"/>
  <c r="E137" s="1"/>
  <c r="E136"/>
  <c r="D135"/>
  <c r="E135"/>
  <c r="C134"/>
  <c r="E134"/>
  <c r="C133"/>
  <c r="E140"/>
  <c r="D139"/>
  <c r="E139"/>
  <c r="D133"/>
  <c r="E133"/>
  <c r="C130"/>
  <c r="E130"/>
  <c r="C129"/>
  <c r="E132"/>
  <c r="D131"/>
  <c r="E131"/>
  <c r="E77"/>
  <c r="E74"/>
  <c r="E76"/>
  <c r="E73"/>
  <c r="E71"/>
  <c r="E72"/>
  <c r="E80"/>
  <c r="E68"/>
  <c r="C65"/>
  <c r="E67"/>
  <c r="D97"/>
  <c r="E97"/>
  <c r="D95"/>
  <c r="D93"/>
  <c r="E96"/>
  <c r="C93"/>
  <c r="E93" s="1"/>
  <c r="E101"/>
  <c r="E102"/>
  <c r="E104"/>
  <c r="E103"/>
  <c r="E100"/>
  <c r="E99"/>
  <c r="E126"/>
  <c r="D125"/>
  <c r="E125" s="1"/>
  <c r="C59"/>
  <c r="C58"/>
  <c r="E61"/>
  <c r="E60"/>
  <c r="E59"/>
  <c r="C57"/>
  <c r="E57" s="1"/>
  <c r="E55"/>
  <c r="E54"/>
  <c r="E53"/>
  <c r="E52"/>
  <c r="E51"/>
  <c r="E50"/>
  <c r="E49"/>
  <c r="C41"/>
  <c r="E41"/>
  <c r="E38"/>
  <c r="C28"/>
  <c r="E28" s="1"/>
  <c r="E30"/>
  <c r="E29"/>
  <c r="E25"/>
  <c r="E24"/>
  <c r="C16"/>
  <c r="E16" s="1"/>
  <c r="C13"/>
  <c r="E13" s="1"/>
  <c r="C111"/>
  <c r="C12"/>
  <c r="E12" s="1"/>
  <c r="C106"/>
  <c r="C105"/>
  <c r="C10"/>
  <c r="C155" s="1"/>
  <c r="D147"/>
  <c r="E147"/>
  <c r="E34"/>
  <c r="E23"/>
  <c r="E19"/>
  <c r="E33"/>
  <c r="E18"/>
  <c r="E17"/>
  <c r="D145"/>
  <c r="E44"/>
  <c r="E45"/>
  <c r="E46"/>
  <c r="D111"/>
  <c r="E111" s="1"/>
  <c r="E40"/>
  <c r="E56"/>
  <c r="E48"/>
  <c r="E47"/>
  <c r="D143"/>
  <c r="E143"/>
  <c r="E160"/>
  <c r="E32"/>
  <c r="E85"/>
  <c r="E144"/>
  <c r="E112"/>
  <c r="D117"/>
  <c r="D113" s="1"/>
  <c r="E148"/>
  <c r="E31"/>
  <c r="E146"/>
  <c r="E159"/>
  <c r="E65"/>
  <c r="E157"/>
  <c r="D107"/>
  <c r="E107" s="1"/>
  <c r="E151"/>
  <c r="E95"/>
  <c r="E113" l="1"/>
  <c r="E158"/>
  <c r="D10"/>
  <c r="E10" s="1"/>
  <c r="E108"/>
  <c r="E121"/>
  <c r="D129"/>
  <c r="E129" s="1"/>
  <c r="E58"/>
  <c r="E116"/>
  <c r="E81"/>
  <c r="D141"/>
  <c r="E149"/>
  <c r="E141"/>
  <c r="D105"/>
  <c r="E105" s="1"/>
  <c r="D155" l="1"/>
  <c r="E155" s="1"/>
</calcChain>
</file>

<file path=xl/sharedStrings.xml><?xml version="1.0" encoding="utf-8"?>
<sst xmlns="http://schemas.openxmlformats.org/spreadsheetml/2006/main" count="218" uniqueCount="125">
  <si>
    <t>грн.</t>
  </si>
  <si>
    <t>Показники бюджету</t>
  </si>
  <si>
    <t>КТКВ</t>
  </si>
  <si>
    <t>Зміни до показників</t>
  </si>
  <si>
    <t>Код бюджетної класифіка- ції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</si>
  <si>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</si>
  <si>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</si>
  <si>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</si>
  <si>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Видатки та кредитування загального та спеціального фондів разом:</t>
  </si>
  <si>
    <t xml:space="preserve"> - дефіцит за рахунок розподілу залишків коштів, що склалися на рахунках спеціального фонду міського бюджету станом на 01.01.2015</t>
  </si>
  <si>
    <t>080101</t>
  </si>
  <si>
    <t>Лікарні</t>
  </si>
  <si>
    <t>070301</t>
  </si>
  <si>
    <t>Загальноосвітні школи-інтернати, загальноосвітні санаторні школи-інтернати</t>
  </si>
  <si>
    <t>Капітальні вкладення</t>
  </si>
  <si>
    <t>Загальноосвітні школи (в т.ч. школа-дитячий садок, інтернат при школі), спеціалізовані школи, ліцеї, гімназії,  колегіуми</t>
  </si>
  <si>
    <t>070201</t>
  </si>
  <si>
    <t>Благоустрій міст, сіл, селищ</t>
  </si>
  <si>
    <t>Виконавчий комітет Криворізької міської ради</t>
  </si>
  <si>
    <t>03</t>
  </si>
  <si>
    <t>Органи місцевого самоврядування</t>
  </si>
  <si>
    <t>010116</t>
  </si>
  <si>
    <t>з них оплата праці</t>
  </si>
  <si>
    <t>комунальні послуги та енергоносії</t>
  </si>
  <si>
    <t>Капітальний ремонт житлового фонду об'єднань співвласників багатоквартирних будинків</t>
  </si>
  <si>
    <t>080800</t>
  </si>
  <si>
    <t>Центри первинної медичної (медико-санітарної) допомоги</t>
  </si>
  <si>
    <t>070101</t>
  </si>
  <si>
    <t>Дошкільні заклади освіти</t>
  </si>
  <si>
    <t>070401</t>
  </si>
  <si>
    <t>Позашкільні заклади освіти, заходи із позашкільної роботи з дітьми</t>
  </si>
  <si>
    <t>070802</t>
  </si>
  <si>
    <t>Методична робота, інші заходи у сфері народної освіти</t>
  </si>
  <si>
    <t xml:space="preserve">Проект унесення змін до показників міського бюджету на 2016 рік </t>
  </si>
  <si>
    <t xml:space="preserve">Затверджено на 2016 рік </t>
  </si>
  <si>
    <t>Уточнені показники на 2016 рік</t>
  </si>
  <si>
    <t>070501</t>
  </si>
  <si>
    <t>Професійно-технічні заклади освіти</t>
  </si>
  <si>
    <t>з них комунальні послуги та енергоносії</t>
  </si>
  <si>
    <t>080203</t>
  </si>
  <si>
    <t>Перинатальні центри, пологові будинки</t>
  </si>
  <si>
    <t>Управління освіти і науки виконкому Криворізької міської ради</t>
  </si>
  <si>
    <t>Управління охорони  здоров'я виконкому Криворізької міської ради</t>
  </si>
  <si>
    <t>Управління благоустрою та житлової політики виконкому Криворізької міської ради</t>
  </si>
  <si>
    <t>070806</t>
  </si>
  <si>
    <t>Інші заклади освіти</t>
  </si>
  <si>
    <t xml:space="preserve">                   до рішення виконкому міської ради 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</si>
  <si>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</si>
  <si>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</si>
  <si>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</si>
  <si>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</si>
  <si>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 xml:space="preserve">                   Додаток  </t>
  </si>
  <si>
    <t>Фінансове управління виконкому Криворізької міської ради</t>
  </si>
  <si>
    <t xml:space="preserve">Керуюча справами виконкому </t>
  </si>
  <si>
    <t>О.Шовгеля</t>
  </si>
  <si>
    <t>Управління праці та соціального захисту населення виконкому Криворізької міської ради</t>
  </si>
  <si>
    <t>Інші видатки на соціальний захист населення</t>
  </si>
  <si>
    <t>090412</t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</si>
  <si>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</si>
  <si>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250344</t>
  </si>
  <si>
    <t>070808</t>
  </si>
  <si>
    <t>Допомога дітям–сиротам та дітям, позбавленим батьківського піклування, яким виповнюється 18 років</t>
  </si>
  <si>
    <t>080300</t>
  </si>
  <si>
    <t>Поліклініки і амбулаторії (крім спеціалізованих поліклінік та загальних і спеціалізованих стоматологічних поліклінік)</t>
  </si>
  <si>
    <t>080500</t>
  </si>
  <si>
    <t>Загальні і спеціалізовані стоматологічні поліклініки</t>
  </si>
  <si>
    <t>091209</t>
  </si>
  <si>
    <t>Фінансова підтримка громадських організацій інвалідів і ветеранів</t>
  </si>
  <si>
    <t>Інші установи та заклади</t>
  </si>
  <si>
    <t>091214</t>
  </si>
  <si>
    <t>у тому числі за бюджетами районних у місті рад:</t>
  </si>
  <si>
    <t>Довгинцівської</t>
  </si>
  <si>
    <t>Тернівської</t>
  </si>
  <si>
    <t>Центрально-Міської</t>
  </si>
  <si>
    <t>у тому числі за бюджетом Саксаганської районної у місті ради</t>
  </si>
  <si>
    <t>Інші додаткові дотації</t>
  </si>
  <si>
    <t>250315</t>
  </si>
  <si>
    <t xml:space="preserve"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 </t>
  </si>
  <si>
    <t>Металургійної</t>
  </si>
  <si>
    <t>Жовтневої</t>
  </si>
  <si>
    <t>Інгулецької</t>
  </si>
  <si>
    <t>Управління культури виконкому Криворізької міської ради</t>
  </si>
  <si>
    <t>Театри</t>
  </si>
  <si>
    <t>Бібліотеки</t>
  </si>
  <si>
    <t>Музеї і виставки</t>
  </si>
  <si>
    <t>Палаци і будинки культури, клуби та інші заклади клубного типу</t>
  </si>
  <si>
    <t>Школи естетичного виховання дітей</t>
  </si>
  <si>
    <t>110102</t>
  </si>
  <si>
    <t>110201</t>
  </si>
  <si>
    <t>110202</t>
  </si>
  <si>
    <t>110204</t>
  </si>
  <si>
    <t>110205</t>
  </si>
  <si>
    <t xml:space="preserve">Інші субвенції </t>
  </si>
  <si>
    <t>у тому числі субвенція з міського бюджету обласному бюджету на створення і використання матеріальних резервів для запобігання та ліквідації надзвичайних ситуацій техногенного і природного характеру та їх наслідків</t>
  </si>
  <si>
    <t>120100</t>
  </si>
  <si>
    <t>Телебачення і радіомовлення</t>
  </si>
  <si>
    <t>культура</t>
  </si>
  <si>
    <t>170302</t>
  </si>
  <si>
    <t>170602</t>
  </si>
  <si>
    <t>Компенсаційні виплати на пільговий проїзд електротранспортом 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</si>
  <si>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</si>
  <si>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 xml:space="preserve">Компенсаційні виплати на пільговий проїзд автомобільним транспортом окремим категоріям громадян </t>
  </si>
  <si>
    <t>170102</t>
  </si>
  <si>
    <t>Видатки на проведення робіт, пов'язаних із будівництвом, реконструкцією, ремонтом та утриманням автомобільних доріг</t>
  </si>
  <si>
    <t>УБЖП</t>
  </si>
  <si>
    <t>160101</t>
  </si>
  <si>
    <t>Землеустрій</t>
  </si>
  <si>
    <t>у тому числі видатки споживання</t>
  </si>
  <si>
    <t>100203 передача</t>
  </si>
  <si>
    <t>150101 передача</t>
  </si>
  <si>
    <t>100106 залишок БР</t>
  </si>
  <si>
    <t>250404</t>
  </si>
  <si>
    <t>Інші видатки</t>
  </si>
  <si>
    <t>Фінансування енергозберігаючих заходів</t>
  </si>
  <si>
    <t>070202</t>
  </si>
  <si>
    <t>Вечірні (змінні) школи</t>
  </si>
  <si>
    <t>070304</t>
  </si>
  <si>
    <t>Спеціальні загальноосвітні школи-інтернати, школи та інші заклади освіти для дітей з вадами у фізичному чи розумовому розвитку</t>
  </si>
  <si>
    <t>070804</t>
  </si>
  <si>
    <t>Централізовані бухгалтерії  обласних, міських, районних відділів освіти</t>
  </si>
  <si>
    <t>Теплові мережі</t>
  </si>
  <si>
    <t>Водопровідно-каналізаційне господарство</t>
  </si>
  <si>
    <t>Інші заходи, пов'язані з економічною діяльністю</t>
  </si>
  <si>
    <t xml:space="preserve">                     12.10.2016 №413</t>
  </si>
  <si>
    <t>Управління з питань надзвичайних ситуацій та цивільного захисту населення виконавчого комітету Криворізької міської ради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</si>
</sst>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0" fontId="5" fillId="2" borderId="1" xfId="0" applyFont="1" applyFill="1" applyBorder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4" fontId="2" fillId="2" borderId="2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4" fontId="4" fillId="0" borderId="6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2" borderId="8" xfId="0" applyFont="1" applyFill="1" applyBorder="1"/>
    <xf numFmtId="0" fontId="5" fillId="2" borderId="9" xfId="0" applyFont="1" applyFill="1" applyBorder="1"/>
    <xf numFmtId="0" fontId="4" fillId="3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/>
    </xf>
    <xf numFmtId="4" fontId="2" fillId="3" borderId="10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 wrapText="1"/>
    </xf>
    <xf numFmtId="4" fontId="8" fillId="3" borderId="7" xfId="0" applyNumberFormat="1" applyFont="1" applyFill="1" applyBorder="1" applyAlignment="1">
      <alignment horizontal="center" vertical="center"/>
    </xf>
    <xf numFmtId="4" fontId="8" fillId="3" borderId="11" xfId="0" applyNumberFormat="1" applyFont="1" applyFill="1" applyBorder="1" applyAlignment="1">
      <alignment horizontal="center" vertical="center"/>
    </xf>
    <xf numFmtId="4" fontId="4" fillId="0" borderId="11" xfId="0" applyNumberFormat="1" applyFont="1" applyFill="1" applyBorder="1" applyAlignment="1">
      <alignment horizontal="center" vertical="center"/>
    </xf>
    <xf numFmtId="4" fontId="8" fillId="0" borderId="1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4" fontId="2" fillId="3" borderId="8" xfId="0" applyNumberFormat="1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horizontal="center" vertical="center"/>
    </xf>
    <xf numFmtId="4" fontId="2" fillId="3" borderId="7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4" fontId="3" fillId="0" borderId="6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6"/>
  <sheetViews>
    <sheetView tabSelected="1" topLeftCell="A79" zoomScale="87" zoomScaleNormal="87" zoomScaleSheetLayoutView="89" workbookViewId="0">
      <selection activeCell="B90" sqref="B90"/>
    </sheetView>
  </sheetViews>
  <sheetFormatPr defaultRowHeight="12.75"/>
  <cols>
    <col min="1" max="1" width="15.7109375" customWidth="1"/>
    <col min="2" max="2" width="44.85546875" customWidth="1"/>
    <col min="3" max="3" width="22.42578125" customWidth="1"/>
    <col min="4" max="4" width="20.42578125" customWidth="1"/>
    <col min="5" max="6" width="21.7109375" customWidth="1"/>
    <col min="7" max="7" width="23.7109375" customWidth="1"/>
    <col min="8" max="8" width="13.85546875" bestFit="1" customWidth="1"/>
    <col min="9" max="9" width="20.140625" bestFit="1" customWidth="1"/>
    <col min="10" max="10" width="15.7109375" customWidth="1"/>
  </cols>
  <sheetData>
    <row r="1" spans="1:7" ht="36.75" customHeight="1">
      <c r="A1" s="5"/>
      <c r="B1" s="5"/>
      <c r="C1" s="79" t="s">
        <v>51</v>
      </c>
      <c r="D1" s="78"/>
      <c r="E1" s="37"/>
      <c r="F1" s="20"/>
    </row>
    <row r="2" spans="1:7" ht="21" customHeight="1">
      <c r="A2" s="5"/>
      <c r="B2" s="5"/>
      <c r="C2" s="79" t="s">
        <v>46</v>
      </c>
      <c r="D2" s="39"/>
      <c r="E2" s="38"/>
      <c r="F2" s="21"/>
    </row>
    <row r="3" spans="1:7" ht="16.5" customHeight="1">
      <c r="A3" s="5"/>
      <c r="B3" s="5"/>
      <c r="C3" s="98" t="s">
        <v>123</v>
      </c>
      <c r="D3" s="98"/>
      <c r="E3" s="98"/>
      <c r="F3" s="21"/>
    </row>
    <row r="4" spans="1:7" ht="30" customHeight="1">
      <c r="A4" s="92" t="s">
        <v>33</v>
      </c>
      <c r="B4" s="93"/>
      <c r="C4" s="93"/>
      <c r="D4" s="93"/>
      <c r="E4" s="93"/>
      <c r="F4" s="17"/>
      <c r="G4" s="1"/>
    </row>
    <row r="5" spans="1:7" ht="12" customHeight="1">
      <c r="A5" s="16"/>
      <c r="B5" s="17"/>
      <c r="C5" s="17"/>
      <c r="D5" s="17"/>
      <c r="E5" s="17"/>
      <c r="F5" s="17"/>
      <c r="G5" s="1"/>
    </row>
    <row r="6" spans="1:7" ht="15" customHeight="1" thickBot="1">
      <c r="A6" s="5"/>
      <c r="B6" s="5"/>
      <c r="C6" s="6"/>
      <c r="D6" s="6"/>
      <c r="E6" s="4" t="s">
        <v>0</v>
      </c>
      <c r="F6" s="4"/>
    </row>
    <row r="7" spans="1:7" ht="45" customHeight="1">
      <c r="A7" s="96" t="s">
        <v>4</v>
      </c>
      <c r="B7" s="94" t="s">
        <v>1</v>
      </c>
      <c r="C7" s="94" t="s">
        <v>34</v>
      </c>
      <c r="D7" s="94" t="s">
        <v>3</v>
      </c>
      <c r="E7" s="94" t="s">
        <v>35</v>
      </c>
      <c r="F7" s="35"/>
    </row>
    <row r="8" spans="1:7" ht="31.5" customHeight="1" thickBot="1">
      <c r="A8" s="97" t="s">
        <v>2</v>
      </c>
      <c r="B8" s="95"/>
      <c r="C8" s="95"/>
      <c r="D8" s="95"/>
      <c r="E8" s="95"/>
      <c r="F8" s="35"/>
    </row>
    <row r="9" spans="1:7" ht="18.75" customHeight="1" thickBot="1">
      <c r="A9" s="18">
        <v>1</v>
      </c>
      <c r="B9" s="19">
        <v>2</v>
      </c>
      <c r="C9" s="19">
        <v>3</v>
      </c>
      <c r="D9" s="19">
        <v>4</v>
      </c>
      <c r="E9" s="19">
        <v>5</v>
      </c>
      <c r="F9" s="35"/>
    </row>
    <row r="10" spans="1:7" ht="40.5" customHeight="1" thickBot="1">
      <c r="A10" s="11"/>
      <c r="B10" s="41" t="s">
        <v>47</v>
      </c>
      <c r="C10" s="75">
        <f>335038.54+4474670683.13-143600</f>
        <v>4474862121.6700001</v>
      </c>
      <c r="D10" s="49">
        <f>D11+D13+D41+D57+D65+D81+D88+D93</f>
        <v>32326340.129999995</v>
      </c>
      <c r="E10" s="75">
        <f t="shared" ref="E10:E40" si="0">C10+D10</f>
        <v>4507188461.8000002</v>
      </c>
      <c r="F10" s="81"/>
      <c r="G10" s="2"/>
    </row>
    <row r="11" spans="1:7" ht="40.5" customHeight="1">
      <c r="A11" s="74" t="s">
        <v>19</v>
      </c>
      <c r="B11" s="65" t="s">
        <v>18</v>
      </c>
      <c r="C11" s="31">
        <v>98907091</v>
      </c>
      <c r="D11" s="31">
        <f>D12</f>
        <v>-131938.70000000001</v>
      </c>
      <c r="E11" s="31">
        <f t="shared" si="0"/>
        <v>98775152.299999997</v>
      </c>
      <c r="F11" s="7"/>
      <c r="G11" s="7"/>
    </row>
    <row r="12" spans="1:7" ht="71.25" customHeight="1">
      <c r="A12" s="33" t="s">
        <v>59</v>
      </c>
      <c r="B12" s="64" t="s">
        <v>58</v>
      </c>
      <c r="C12" s="62">
        <f>8489440</f>
        <v>8489440</v>
      </c>
      <c r="D12" s="55">
        <v>-131938.70000000001</v>
      </c>
      <c r="E12" s="55">
        <f t="shared" si="0"/>
        <v>8357501.2999999998</v>
      </c>
      <c r="F12" s="7"/>
      <c r="G12" s="7"/>
    </row>
    <row r="13" spans="1:7" ht="44.25" customHeight="1">
      <c r="A13" s="32">
        <v>10</v>
      </c>
      <c r="B13" s="65" t="s">
        <v>41</v>
      </c>
      <c r="C13" s="31">
        <f>1322627292.04+32000</f>
        <v>1322659292.04</v>
      </c>
      <c r="D13" s="31">
        <f>D16+D19+D21+D23+D26+D28+D31+D34+D36+D38+D40</f>
        <v>20732004.609999999</v>
      </c>
      <c r="E13" s="31">
        <f t="shared" si="0"/>
        <v>1343391296.6499999</v>
      </c>
      <c r="F13" s="7"/>
      <c r="G13" s="7"/>
    </row>
    <row r="14" spans="1:7" ht="21.75" customHeight="1">
      <c r="A14" s="58"/>
      <c r="B14" s="59" t="s">
        <v>22</v>
      </c>
      <c r="C14" s="61">
        <v>756107335.36000001</v>
      </c>
      <c r="D14" s="60">
        <f>D17+D24+D29+D32+D35+D39</f>
        <v>4571538</v>
      </c>
      <c r="E14" s="60">
        <f t="shared" si="0"/>
        <v>760678873.36000001</v>
      </c>
      <c r="F14" s="7"/>
      <c r="G14" s="7"/>
    </row>
    <row r="15" spans="1:7" ht="21.75" customHeight="1">
      <c r="A15" s="58"/>
      <c r="B15" s="59" t="s">
        <v>23</v>
      </c>
      <c r="C15" s="61">
        <v>216834473</v>
      </c>
      <c r="D15" s="60">
        <f>D18+D20+D22+D25+D27+D30+D33+D37</f>
        <v>3093597</v>
      </c>
      <c r="E15" s="60">
        <f t="shared" si="0"/>
        <v>219928070</v>
      </c>
      <c r="F15" s="81"/>
      <c r="G15" s="2"/>
    </row>
    <row r="16" spans="1:7" ht="22.5" customHeight="1">
      <c r="A16" s="33" t="s">
        <v>27</v>
      </c>
      <c r="B16" s="64" t="s">
        <v>28</v>
      </c>
      <c r="C16" s="62">
        <f>451138794+12000</f>
        <v>451150794</v>
      </c>
      <c r="D16" s="55">
        <f>-11470000+5700-7638000</f>
        <v>-19102300</v>
      </c>
      <c r="E16" s="55">
        <f t="shared" si="0"/>
        <v>432048494</v>
      </c>
      <c r="F16" s="81"/>
      <c r="G16" s="2"/>
    </row>
    <row r="17" spans="1:7" ht="18" customHeight="1">
      <c r="A17" s="33"/>
      <c r="B17" s="56" t="s">
        <v>22</v>
      </c>
      <c r="C17" s="63">
        <v>245055674</v>
      </c>
      <c r="D17" s="57">
        <v>-6847800</v>
      </c>
      <c r="E17" s="57">
        <f t="shared" si="0"/>
        <v>238207874</v>
      </c>
      <c r="F17" s="81"/>
      <c r="G17" s="2"/>
    </row>
    <row r="18" spans="1:7" ht="20.25" customHeight="1">
      <c r="A18" s="33"/>
      <c r="B18" s="56" t="s">
        <v>23</v>
      </c>
      <c r="C18" s="63">
        <v>84053695</v>
      </c>
      <c r="D18" s="57">
        <f>-3300000-7638000</f>
        <v>-10938000</v>
      </c>
      <c r="E18" s="57">
        <f t="shared" si="0"/>
        <v>73115695</v>
      </c>
      <c r="F18" s="7">
        <v>1987849.88</v>
      </c>
      <c r="G18" s="2" t="s">
        <v>96</v>
      </c>
    </row>
    <row r="19" spans="1:7" ht="67.5" customHeight="1">
      <c r="A19" s="33" t="s">
        <v>16</v>
      </c>
      <c r="B19" s="64" t="s">
        <v>15</v>
      </c>
      <c r="C19" s="62">
        <v>606203997.03999996</v>
      </c>
      <c r="D19" s="55">
        <f>112841.5+50000+8000+7541800</f>
        <v>7712641.5</v>
      </c>
      <c r="E19" s="55">
        <f t="shared" si="0"/>
        <v>613916638.53999996</v>
      </c>
      <c r="F19" s="7">
        <f>17882496-1100000</f>
        <v>16782496</v>
      </c>
      <c r="G19" s="2" t="s">
        <v>104</v>
      </c>
    </row>
    <row r="20" spans="1:7" ht="32.25" customHeight="1">
      <c r="A20" s="33"/>
      <c r="B20" s="56" t="s">
        <v>38</v>
      </c>
      <c r="C20" s="63">
        <v>97141005</v>
      </c>
      <c r="D20" s="57">
        <v>7541800</v>
      </c>
      <c r="E20" s="57">
        <f>C20+D20</f>
        <v>104682805</v>
      </c>
      <c r="F20" s="7"/>
      <c r="G20" s="2"/>
    </row>
    <row r="21" spans="1:7" ht="23.25" customHeight="1">
      <c r="A21" s="33" t="s">
        <v>114</v>
      </c>
      <c r="B21" s="64" t="s">
        <v>115</v>
      </c>
      <c r="C21" s="62">
        <v>496983</v>
      </c>
      <c r="D21" s="55">
        <f>600</f>
        <v>600</v>
      </c>
      <c r="E21" s="55">
        <f>C21+D21</f>
        <v>497583</v>
      </c>
      <c r="F21" s="7"/>
      <c r="G21" s="2"/>
    </row>
    <row r="22" spans="1:7" ht="29.25" customHeight="1">
      <c r="A22" s="33"/>
      <c r="B22" s="56" t="s">
        <v>38</v>
      </c>
      <c r="C22" s="63">
        <v>85738</v>
      </c>
      <c r="D22" s="57">
        <f>600</f>
        <v>600</v>
      </c>
      <c r="E22" s="57">
        <f>C22+D22</f>
        <v>86338</v>
      </c>
      <c r="F22" s="7"/>
      <c r="G22" s="2"/>
    </row>
    <row r="23" spans="1:7" ht="41.25" customHeight="1">
      <c r="A23" s="33" t="s">
        <v>12</v>
      </c>
      <c r="B23" s="64" t="s">
        <v>13</v>
      </c>
      <c r="C23" s="62">
        <v>34690290</v>
      </c>
      <c r="D23" s="55">
        <v>-844774</v>
      </c>
      <c r="E23" s="55">
        <f t="shared" si="0"/>
        <v>33845516</v>
      </c>
      <c r="F23" s="7">
        <v>1175400</v>
      </c>
      <c r="G23" s="2" t="s">
        <v>109</v>
      </c>
    </row>
    <row r="24" spans="1:7" ht="15.75" customHeight="1">
      <c r="A24" s="33"/>
      <c r="B24" s="56" t="s">
        <v>22</v>
      </c>
      <c r="C24" s="63">
        <v>17498964</v>
      </c>
      <c r="D24" s="57">
        <v>-164387</v>
      </c>
      <c r="E24" s="57">
        <f t="shared" si="0"/>
        <v>17334577</v>
      </c>
      <c r="F24" s="7">
        <f>1000000-277441.27</f>
        <v>722558.73</v>
      </c>
      <c r="G24" s="2" t="s">
        <v>108</v>
      </c>
    </row>
    <row r="25" spans="1:7" ht="18.75" customHeight="1">
      <c r="A25" s="33"/>
      <c r="B25" s="56" t="s">
        <v>23</v>
      </c>
      <c r="C25" s="63">
        <v>6322788</v>
      </c>
      <c r="D25" s="57">
        <v>-700000</v>
      </c>
      <c r="E25" s="57">
        <f t="shared" si="0"/>
        <v>5622788</v>
      </c>
      <c r="F25" s="81"/>
      <c r="G25" s="2"/>
    </row>
    <row r="26" spans="1:7" ht="72" customHeight="1">
      <c r="A26" s="33" t="s">
        <v>116</v>
      </c>
      <c r="B26" s="64" t="s">
        <v>117</v>
      </c>
      <c r="C26" s="62">
        <v>7682327</v>
      </c>
      <c r="D26" s="55">
        <v>1000</v>
      </c>
      <c r="E26" s="55">
        <f t="shared" si="0"/>
        <v>7683327</v>
      </c>
      <c r="F26" s="81"/>
      <c r="G26" s="2"/>
    </row>
    <row r="27" spans="1:7" ht="33" customHeight="1">
      <c r="A27" s="33"/>
      <c r="B27" s="56" t="s">
        <v>38</v>
      </c>
      <c r="C27" s="63">
        <v>1012720</v>
      </c>
      <c r="D27" s="57">
        <v>1000</v>
      </c>
      <c r="E27" s="57">
        <f t="shared" si="0"/>
        <v>1013720</v>
      </c>
      <c r="F27" s="81"/>
      <c r="G27" s="2"/>
    </row>
    <row r="28" spans="1:7" ht="37.5" customHeight="1">
      <c r="A28" s="33" t="s">
        <v>29</v>
      </c>
      <c r="B28" s="64" t="s">
        <v>30</v>
      </c>
      <c r="C28" s="62">
        <f>68704381+20000</f>
        <v>68724381</v>
      </c>
      <c r="D28" s="55">
        <f>-2875280.18+72500</f>
        <v>-2802780.18</v>
      </c>
      <c r="E28" s="55">
        <f t="shared" si="0"/>
        <v>65921600.82</v>
      </c>
      <c r="F28" s="81"/>
      <c r="G28" s="2"/>
    </row>
    <row r="29" spans="1:7" ht="24" customHeight="1">
      <c r="A29" s="33"/>
      <c r="B29" s="56" t="s">
        <v>22</v>
      </c>
      <c r="C29" s="63">
        <v>40515063</v>
      </c>
      <c r="D29" s="57">
        <v>-1500000</v>
      </c>
      <c r="E29" s="57">
        <f t="shared" si="0"/>
        <v>39015063</v>
      </c>
      <c r="F29" s="81"/>
      <c r="G29" s="2"/>
    </row>
    <row r="30" spans="1:7" ht="18" customHeight="1">
      <c r="A30" s="33"/>
      <c r="B30" s="56" t="s">
        <v>23</v>
      </c>
      <c r="C30" s="63">
        <v>11716127</v>
      </c>
      <c r="D30" s="57">
        <f>-1000000+72500</f>
        <v>-927500</v>
      </c>
      <c r="E30" s="57">
        <f t="shared" si="0"/>
        <v>10788627</v>
      </c>
      <c r="F30" s="81"/>
      <c r="G30" s="2"/>
    </row>
    <row r="31" spans="1:7" ht="26.25" customHeight="1">
      <c r="A31" s="33" t="s">
        <v>36</v>
      </c>
      <c r="B31" s="64" t="s">
        <v>37</v>
      </c>
      <c r="C31" s="62">
        <v>101671758</v>
      </c>
      <c r="D31" s="55">
        <v>31234930.879999999</v>
      </c>
      <c r="E31" s="55">
        <f t="shared" si="0"/>
        <v>132906688.88</v>
      </c>
      <c r="F31" s="81"/>
      <c r="G31" s="2"/>
    </row>
    <row r="32" spans="1:7" ht="17.25" customHeight="1">
      <c r="A32" s="33"/>
      <c r="B32" s="56" t="s">
        <v>22</v>
      </c>
      <c r="C32" s="63">
        <v>44954194</v>
      </c>
      <c r="D32" s="57">
        <v>12919338</v>
      </c>
      <c r="E32" s="57">
        <f t="shared" si="0"/>
        <v>57873532</v>
      </c>
      <c r="F32" s="81"/>
      <c r="G32" s="2"/>
    </row>
    <row r="33" spans="1:7" ht="19.5" customHeight="1">
      <c r="A33" s="33"/>
      <c r="B33" s="56" t="s">
        <v>23</v>
      </c>
      <c r="C33" s="63">
        <v>14588207</v>
      </c>
      <c r="D33" s="57">
        <v>8093597</v>
      </c>
      <c r="E33" s="57">
        <f t="shared" si="0"/>
        <v>22681804</v>
      </c>
      <c r="F33" s="81"/>
      <c r="G33" s="2"/>
    </row>
    <row r="34" spans="1:7" ht="34.5" customHeight="1">
      <c r="A34" s="33" t="s">
        <v>31</v>
      </c>
      <c r="B34" s="64" t="s">
        <v>32</v>
      </c>
      <c r="C34" s="62">
        <v>26322393</v>
      </c>
      <c r="D34" s="55">
        <v>4431146.41</v>
      </c>
      <c r="E34" s="55">
        <f t="shared" si="0"/>
        <v>30753539.41</v>
      </c>
      <c r="F34" s="81"/>
      <c r="G34" s="2"/>
    </row>
    <row r="35" spans="1:7" ht="19.5" customHeight="1">
      <c r="A35" s="33"/>
      <c r="B35" s="56" t="s">
        <v>22</v>
      </c>
      <c r="C35" s="63">
        <v>4864961</v>
      </c>
      <c r="D35" s="57">
        <v>124525</v>
      </c>
      <c r="E35" s="57">
        <f t="shared" si="0"/>
        <v>4989486</v>
      </c>
      <c r="F35" s="81"/>
      <c r="G35" s="2"/>
    </row>
    <row r="36" spans="1:7" ht="36.75" customHeight="1">
      <c r="A36" s="33" t="s">
        <v>118</v>
      </c>
      <c r="B36" s="64" t="s">
        <v>119</v>
      </c>
      <c r="C36" s="62">
        <v>20432300</v>
      </c>
      <c r="D36" s="55">
        <v>22100</v>
      </c>
      <c r="E36" s="55">
        <f>C36+D36</f>
        <v>20454400</v>
      </c>
      <c r="F36" s="81"/>
      <c r="G36" s="2"/>
    </row>
    <row r="37" spans="1:7" ht="33" customHeight="1">
      <c r="A37" s="33"/>
      <c r="B37" s="56" t="s">
        <v>38</v>
      </c>
      <c r="C37" s="63">
        <v>892992</v>
      </c>
      <c r="D37" s="57">
        <v>22100</v>
      </c>
      <c r="E37" s="57">
        <f>C37+D37</f>
        <v>915092</v>
      </c>
      <c r="F37" s="81"/>
      <c r="G37" s="2"/>
    </row>
    <row r="38" spans="1:7" ht="30" customHeight="1">
      <c r="A38" s="33" t="s">
        <v>44</v>
      </c>
      <c r="B38" s="64" t="s">
        <v>45</v>
      </c>
      <c r="C38" s="62">
        <v>2069947</v>
      </c>
      <c r="D38" s="55">
        <v>45050</v>
      </c>
      <c r="E38" s="55">
        <f t="shared" si="0"/>
        <v>2114997</v>
      </c>
      <c r="F38" s="81"/>
      <c r="G38" s="2"/>
    </row>
    <row r="39" spans="1:7" ht="21.75" customHeight="1">
      <c r="A39" s="33"/>
      <c r="B39" s="56" t="s">
        <v>22</v>
      </c>
      <c r="C39" s="63">
        <v>1345596</v>
      </c>
      <c r="D39" s="57">
        <v>39862</v>
      </c>
      <c r="E39" s="57">
        <f t="shared" si="0"/>
        <v>1385458</v>
      </c>
      <c r="F39" s="81"/>
      <c r="G39" s="2"/>
    </row>
    <row r="40" spans="1:7" ht="54.75" customHeight="1">
      <c r="A40" s="33" t="s">
        <v>60</v>
      </c>
      <c r="B40" s="64" t="s">
        <v>61</v>
      </c>
      <c r="C40" s="62">
        <v>466980</v>
      </c>
      <c r="D40" s="55">
        <v>34390</v>
      </c>
      <c r="E40" s="55">
        <f t="shared" si="0"/>
        <v>501370</v>
      </c>
      <c r="F40" s="81"/>
      <c r="G40" s="2"/>
    </row>
    <row r="41" spans="1:7" ht="39" customHeight="1">
      <c r="A41" s="32">
        <v>14</v>
      </c>
      <c r="B41" s="65" t="s">
        <v>42</v>
      </c>
      <c r="C41" s="31">
        <f>644752649.15</f>
        <v>644752649.14999998</v>
      </c>
      <c r="D41" s="31">
        <f>D44+D47+D50+D53+D56</f>
        <v>17718305</v>
      </c>
      <c r="E41" s="31">
        <f t="shared" ref="E41:E67" si="1">C41+D41</f>
        <v>662470954.14999998</v>
      </c>
      <c r="F41" s="7"/>
      <c r="G41" s="7"/>
    </row>
    <row r="42" spans="1:7" ht="20.25" customHeight="1">
      <c r="A42" s="58"/>
      <c r="B42" s="59" t="s">
        <v>22</v>
      </c>
      <c r="C42" s="61">
        <v>351128399</v>
      </c>
      <c r="D42" s="60">
        <f>D45+D48+D51+D54</f>
        <v>17017000</v>
      </c>
      <c r="E42" s="60">
        <f t="shared" si="1"/>
        <v>368145399</v>
      </c>
      <c r="F42" s="7"/>
      <c r="G42" s="2"/>
    </row>
    <row r="43" spans="1:7" ht="20.25" customHeight="1">
      <c r="A43" s="58"/>
      <c r="B43" s="59" t="s">
        <v>23</v>
      </c>
      <c r="C43" s="61">
        <v>85994133.590000004</v>
      </c>
      <c r="D43" s="60">
        <f>D46+D49+D52+D55</f>
        <v>9689600</v>
      </c>
      <c r="E43" s="60">
        <f t="shared" si="1"/>
        <v>95683733.590000004</v>
      </c>
      <c r="F43" s="7"/>
      <c r="G43" s="2"/>
    </row>
    <row r="44" spans="1:7" ht="26.25" customHeight="1">
      <c r="A44" s="33" t="s">
        <v>10</v>
      </c>
      <c r="B44" s="64" t="s">
        <v>11</v>
      </c>
      <c r="C44" s="51">
        <v>387760078.58999997</v>
      </c>
      <c r="D44" s="51">
        <v>26048055</v>
      </c>
      <c r="E44" s="51">
        <f t="shared" si="1"/>
        <v>413808133.58999997</v>
      </c>
      <c r="F44" s="7"/>
      <c r="G44" s="2"/>
    </row>
    <row r="45" spans="1:7" ht="18.75" customHeight="1">
      <c r="A45" s="33"/>
      <c r="B45" s="56" t="s">
        <v>22</v>
      </c>
      <c r="C45" s="63">
        <v>22344185</v>
      </c>
      <c r="D45" s="57">
        <v>12955000</v>
      </c>
      <c r="E45" s="57">
        <f t="shared" si="1"/>
        <v>35299185</v>
      </c>
      <c r="F45" s="7"/>
      <c r="G45" s="2"/>
    </row>
    <row r="46" spans="1:7" ht="21" customHeight="1">
      <c r="A46" s="33"/>
      <c r="B46" s="56" t="s">
        <v>23</v>
      </c>
      <c r="C46" s="63">
        <v>62487381.590000004</v>
      </c>
      <c r="D46" s="57">
        <v>8321555</v>
      </c>
      <c r="E46" s="57">
        <f t="shared" si="1"/>
        <v>70808936.590000004</v>
      </c>
      <c r="F46" s="7"/>
      <c r="G46" s="2"/>
    </row>
    <row r="47" spans="1:7" ht="25.5" customHeight="1">
      <c r="A47" s="33" t="s">
        <v>39</v>
      </c>
      <c r="B47" s="64" t="s">
        <v>40</v>
      </c>
      <c r="C47" s="40">
        <v>42606302</v>
      </c>
      <c r="D47" s="40">
        <v>4995950</v>
      </c>
      <c r="E47" s="40">
        <f t="shared" si="1"/>
        <v>47602252</v>
      </c>
      <c r="F47" s="7"/>
      <c r="G47" s="2"/>
    </row>
    <row r="48" spans="1:7" ht="20.25" customHeight="1">
      <c r="A48" s="33"/>
      <c r="B48" s="56" t="s">
        <v>22</v>
      </c>
      <c r="C48" s="63">
        <v>26460691</v>
      </c>
      <c r="D48" s="57">
        <v>2680000</v>
      </c>
      <c r="E48" s="57">
        <f t="shared" si="1"/>
        <v>29140691</v>
      </c>
      <c r="F48" s="7"/>
      <c r="G48" s="2"/>
    </row>
    <row r="49" spans="1:7" ht="21.75" customHeight="1">
      <c r="A49" s="33"/>
      <c r="B49" s="56" t="s">
        <v>23</v>
      </c>
      <c r="C49" s="63">
        <v>6464421</v>
      </c>
      <c r="D49" s="57">
        <v>1018650</v>
      </c>
      <c r="E49" s="57">
        <f t="shared" si="1"/>
        <v>7483071</v>
      </c>
      <c r="F49" s="7"/>
      <c r="G49" s="2"/>
    </row>
    <row r="50" spans="1:7" ht="73.5" customHeight="1">
      <c r="A50" s="33" t="s">
        <v>62</v>
      </c>
      <c r="B50" s="64" t="s">
        <v>63</v>
      </c>
      <c r="C50" s="40">
        <v>5076915</v>
      </c>
      <c r="D50" s="40">
        <v>376460</v>
      </c>
      <c r="E50" s="40">
        <f t="shared" si="1"/>
        <v>5453375</v>
      </c>
      <c r="F50" s="7"/>
      <c r="G50" s="2"/>
    </row>
    <row r="51" spans="1:7" ht="17.25" customHeight="1">
      <c r="A51" s="33"/>
      <c r="B51" s="56" t="s">
        <v>22</v>
      </c>
      <c r="C51" s="63">
        <v>1749075</v>
      </c>
      <c r="D51" s="57">
        <v>230000</v>
      </c>
      <c r="E51" s="57">
        <f t="shared" si="1"/>
        <v>1979075</v>
      </c>
      <c r="F51" s="7"/>
      <c r="G51" s="2"/>
    </row>
    <row r="52" spans="1:7" ht="19.5" customHeight="1">
      <c r="A52" s="33"/>
      <c r="B52" s="56" t="s">
        <v>23</v>
      </c>
      <c r="C52" s="63">
        <v>503949</v>
      </c>
      <c r="D52" s="57">
        <v>85300</v>
      </c>
      <c r="E52" s="57">
        <f t="shared" si="1"/>
        <v>589249</v>
      </c>
      <c r="F52" s="7"/>
      <c r="G52" s="2"/>
    </row>
    <row r="53" spans="1:7" ht="36" customHeight="1">
      <c r="A53" s="33" t="s">
        <v>64</v>
      </c>
      <c r="B53" s="64" t="s">
        <v>65</v>
      </c>
      <c r="C53" s="40">
        <v>27532481</v>
      </c>
      <c r="D53" s="40">
        <v>1692435</v>
      </c>
      <c r="E53" s="40">
        <f t="shared" si="1"/>
        <v>29224916</v>
      </c>
      <c r="F53" s="7"/>
      <c r="G53" s="2"/>
    </row>
    <row r="54" spans="1:7" ht="20.25" customHeight="1">
      <c r="A54" s="33"/>
      <c r="B54" s="56" t="s">
        <v>22</v>
      </c>
      <c r="C54" s="63">
        <v>19121303</v>
      </c>
      <c r="D54" s="57">
        <v>1152000</v>
      </c>
      <c r="E54" s="57">
        <f t="shared" si="1"/>
        <v>20273303</v>
      </c>
      <c r="F54" s="7"/>
      <c r="G54" s="2"/>
    </row>
    <row r="55" spans="1:7" ht="23.25" customHeight="1">
      <c r="A55" s="33"/>
      <c r="B55" s="56" t="s">
        <v>23</v>
      </c>
      <c r="C55" s="63">
        <v>2466332</v>
      </c>
      <c r="D55" s="57">
        <v>264095</v>
      </c>
      <c r="E55" s="57">
        <f t="shared" si="1"/>
        <v>2730427</v>
      </c>
      <c r="F55" s="7"/>
      <c r="G55" s="2"/>
    </row>
    <row r="56" spans="1:7" ht="33.75" customHeight="1">
      <c r="A56" s="33" t="s">
        <v>25</v>
      </c>
      <c r="B56" s="64" t="s">
        <v>26</v>
      </c>
      <c r="C56" s="40">
        <v>176427244.56</v>
      </c>
      <c r="D56" s="40">
        <v>-15394595</v>
      </c>
      <c r="E56" s="40">
        <f t="shared" si="1"/>
        <v>161032649.56</v>
      </c>
      <c r="F56" s="7"/>
      <c r="G56" s="2"/>
    </row>
    <row r="57" spans="1:7" ht="60" customHeight="1">
      <c r="A57" s="28">
        <v>15</v>
      </c>
      <c r="B57" s="65" t="s">
        <v>55</v>
      </c>
      <c r="C57" s="31">
        <f>724126565+137000</f>
        <v>724263565</v>
      </c>
      <c r="D57" s="31">
        <f>D58+D59+D60+D62+D63+D64</f>
        <v>39993</v>
      </c>
      <c r="E57" s="31">
        <f t="shared" si="1"/>
        <v>724303558</v>
      </c>
      <c r="F57" s="7"/>
      <c r="G57" s="2"/>
    </row>
    <row r="58" spans="1:7" ht="38.25" customHeight="1">
      <c r="A58" s="33" t="s">
        <v>57</v>
      </c>
      <c r="B58" s="64" t="s">
        <v>56</v>
      </c>
      <c r="C58" s="51">
        <f>128369497+129000</f>
        <v>128498497</v>
      </c>
      <c r="D58" s="51">
        <f>-36665+20000+10000-3000</f>
        <v>-9665</v>
      </c>
      <c r="E58" s="51">
        <f t="shared" si="1"/>
        <v>128488832</v>
      </c>
      <c r="F58" s="7"/>
      <c r="G58" s="2"/>
    </row>
    <row r="59" spans="1:7" ht="38.25" customHeight="1">
      <c r="A59" s="33" t="s">
        <v>66</v>
      </c>
      <c r="B59" s="64" t="s">
        <v>67</v>
      </c>
      <c r="C59" s="51">
        <f>1139550+8000</f>
        <v>1147550</v>
      </c>
      <c r="D59" s="51">
        <f>170480+12993+5000-5000</f>
        <v>183473</v>
      </c>
      <c r="E59" s="51">
        <f t="shared" si="1"/>
        <v>1331023</v>
      </c>
      <c r="F59" s="7"/>
      <c r="G59" s="2"/>
    </row>
    <row r="60" spans="1:7" ht="22.5" customHeight="1">
      <c r="A60" s="33" t="s">
        <v>69</v>
      </c>
      <c r="B60" s="64" t="s">
        <v>68</v>
      </c>
      <c r="C60" s="51">
        <v>7590253</v>
      </c>
      <c r="D60" s="51">
        <v>-247220</v>
      </c>
      <c r="E60" s="51">
        <f t="shared" si="1"/>
        <v>7343033</v>
      </c>
      <c r="F60" s="7"/>
      <c r="G60" s="2"/>
    </row>
    <row r="61" spans="1:7" ht="25.5" customHeight="1">
      <c r="A61" s="33"/>
      <c r="B61" s="56" t="s">
        <v>38</v>
      </c>
      <c r="C61" s="63">
        <v>1877072</v>
      </c>
      <c r="D61" s="57">
        <v>-235420</v>
      </c>
      <c r="E61" s="57">
        <f t="shared" si="1"/>
        <v>1641652</v>
      </c>
      <c r="F61" s="7"/>
      <c r="G61" s="2"/>
    </row>
    <row r="62" spans="1:7" ht="54.75" customHeight="1">
      <c r="A62" s="33" t="s">
        <v>102</v>
      </c>
      <c r="B62" s="64" t="s">
        <v>101</v>
      </c>
      <c r="C62" s="51">
        <v>21114</v>
      </c>
      <c r="D62" s="51">
        <v>-1195</v>
      </c>
      <c r="E62" s="51">
        <f>C62+D62</f>
        <v>19919</v>
      </c>
      <c r="F62" s="7"/>
      <c r="G62" s="2"/>
    </row>
    <row r="63" spans="1:7" ht="55.5" customHeight="1">
      <c r="A63" s="33" t="s">
        <v>97</v>
      </c>
      <c r="B63" s="64" t="s">
        <v>100</v>
      </c>
      <c r="C63" s="51">
        <v>0</v>
      </c>
      <c r="D63" s="51">
        <v>500000</v>
      </c>
      <c r="E63" s="51">
        <f t="shared" si="1"/>
        <v>500000</v>
      </c>
      <c r="F63" s="7"/>
      <c r="G63" s="2"/>
    </row>
    <row r="64" spans="1:7" ht="51" customHeight="1">
      <c r="A64" s="33" t="s">
        <v>98</v>
      </c>
      <c r="B64" s="64" t="s">
        <v>99</v>
      </c>
      <c r="C64" s="51">
        <v>1120806</v>
      </c>
      <c r="D64" s="51">
        <v>-385400</v>
      </c>
      <c r="E64" s="51">
        <f t="shared" si="1"/>
        <v>735406</v>
      </c>
      <c r="F64" s="7"/>
      <c r="G64" s="2"/>
    </row>
    <row r="65" spans="1:7" ht="40.5" customHeight="1">
      <c r="A65" s="28">
        <v>24</v>
      </c>
      <c r="B65" s="65" t="s">
        <v>81</v>
      </c>
      <c r="C65" s="31">
        <f>119855366</f>
        <v>119855366</v>
      </c>
      <c r="D65" s="31">
        <f>D68+D69+D72+D74+D77+D80</f>
        <v>-3362889.88</v>
      </c>
      <c r="E65" s="31">
        <f t="shared" si="1"/>
        <v>116492476.12</v>
      </c>
      <c r="F65" s="7"/>
      <c r="G65" s="2"/>
    </row>
    <row r="66" spans="1:7" ht="19.5" customHeight="1">
      <c r="A66" s="58"/>
      <c r="B66" s="59" t="s">
        <v>22</v>
      </c>
      <c r="C66" s="61">
        <v>65358296</v>
      </c>
      <c r="D66" s="60">
        <f>D70+D75+D78</f>
        <v>0</v>
      </c>
      <c r="E66" s="60">
        <f t="shared" si="1"/>
        <v>65358296</v>
      </c>
      <c r="F66" s="7"/>
      <c r="G66" s="2"/>
    </row>
    <row r="67" spans="1:7" ht="24.75" customHeight="1">
      <c r="A67" s="58"/>
      <c r="B67" s="59" t="s">
        <v>23</v>
      </c>
      <c r="C67" s="61">
        <v>10773830</v>
      </c>
      <c r="D67" s="60">
        <f>D71+D73+D76+D79</f>
        <v>-1812097</v>
      </c>
      <c r="E67" s="60">
        <f t="shared" si="1"/>
        <v>8961733</v>
      </c>
      <c r="F67" s="7"/>
      <c r="G67" s="2"/>
    </row>
    <row r="68" spans="1:7" ht="27.75" customHeight="1">
      <c r="A68" s="83" t="s">
        <v>87</v>
      </c>
      <c r="B68" s="64" t="s">
        <v>82</v>
      </c>
      <c r="C68" s="40">
        <v>16290542</v>
      </c>
      <c r="D68" s="40">
        <v>-50277.96</v>
      </c>
      <c r="E68" s="51">
        <f t="shared" ref="E68:E97" si="2">C68+D68</f>
        <v>16240264.039999999</v>
      </c>
      <c r="F68" s="7"/>
      <c r="G68" s="2"/>
    </row>
    <row r="69" spans="1:7" ht="27.75" customHeight="1">
      <c r="A69" s="83" t="s">
        <v>88</v>
      </c>
      <c r="B69" s="64" t="s">
        <v>83</v>
      </c>
      <c r="C69" s="40">
        <v>19752084</v>
      </c>
      <c r="D69" s="40">
        <v>-232413</v>
      </c>
      <c r="E69" s="57">
        <f t="shared" si="2"/>
        <v>19519671</v>
      </c>
      <c r="F69" s="7"/>
      <c r="G69" s="2"/>
    </row>
    <row r="70" spans="1:7" ht="18.75" customHeight="1">
      <c r="A70" s="33"/>
      <c r="B70" s="56" t="s">
        <v>22</v>
      </c>
      <c r="C70" s="63">
        <v>12542817</v>
      </c>
      <c r="D70" s="57">
        <v>116378</v>
      </c>
      <c r="E70" s="57">
        <f t="shared" si="2"/>
        <v>12659195</v>
      </c>
      <c r="F70" s="7"/>
      <c r="G70" s="2"/>
    </row>
    <row r="71" spans="1:7" ht="20.25" customHeight="1">
      <c r="A71" s="33"/>
      <c r="B71" s="56" t="s">
        <v>23</v>
      </c>
      <c r="C71" s="63">
        <v>3179364</v>
      </c>
      <c r="D71" s="57">
        <v>-385950</v>
      </c>
      <c r="E71" s="57">
        <f t="shared" si="2"/>
        <v>2793414</v>
      </c>
      <c r="F71" s="7"/>
      <c r="G71" s="2"/>
    </row>
    <row r="72" spans="1:7" ht="27.75" customHeight="1">
      <c r="A72" s="83" t="s">
        <v>89</v>
      </c>
      <c r="B72" s="64" t="s">
        <v>84</v>
      </c>
      <c r="C72" s="40">
        <v>3198265</v>
      </c>
      <c r="D72" s="40">
        <v>-286380</v>
      </c>
      <c r="E72" s="51">
        <f t="shared" si="2"/>
        <v>2911885</v>
      </c>
      <c r="F72" s="7"/>
      <c r="G72" s="2"/>
    </row>
    <row r="73" spans="1:7" ht="33" customHeight="1">
      <c r="A73" s="33"/>
      <c r="B73" s="56" t="s">
        <v>38</v>
      </c>
      <c r="C73" s="63">
        <v>551805</v>
      </c>
      <c r="D73" s="57">
        <v>-57380</v>
      </c>
      <c r="E73" s="57">
        <f t="shared" si="2"/>
        <v>494425</v>
      </c>
      <c r="F73" s="7"/>
      <c r="G73" s="2"/>
    </row>
    <row r="74" spans="1:7" ht="36.75" customHeight="1">
      <c r="A74" s="83" t="s">
        <v>90</v>
      </c>
      <c r="B74" s="64" t="s">
        <v>85</v>
      </c>
      <c r="C74" s="40">
        <v>15290224</v>
      </c>
      <c r="D74" s="40">
        <v>-1064823</v>
      </c>
      <c r="E74" s="51">
        <f t="shared" si="2"/>
        <v>14225401</v>
      </c>
      <c r="F74" s="7"/>
      <c r="G74" s="2"/>
    </row>
    <row r="75" spans="1:7" ht="22.5" customHeight="1">
      <c r="A75" s="33"/>
      <c r="B75" s="56" t="s">
        <v>22</v>
      </c>
      <c r="C75" s="63">
        <v>8712339</v>
      </c>
      <c r="D75" s="57">
        <v>-150557</v>
      </c>
      <c r="E75" s="57">
        <f t="shared" si="2"/>
        <v>8561782</v>
      </c>
      <c r="F75" s="7"/>
      <c r="G75" s="2"/>
    </row>
    <row r="76" spans="1:7" ht="17.25" customHeight="1">
      <c r="A76" s="33"/>
      <c r="B76" s="56" t="s">
        <v>23</v>
      </c>
      <c r="C76" s="63">
        <v>3287877</v>
      </c>
      <c r="D76" s="57">
        <v>-464608</v>
      </c>
      <c r="E76" s="57">
        <f t="shared" si="2"/>
        <v>2823269</v>
      </c>
      <c r="F76" s="7"/>
      <c r="G76" s="2"/>
    </row>
    <row r="77" spans="1:7" ht="22.5" customHeight="1">
      <c r="A77" s="83" t="s">
        <v>91</v>
      </c>
      <c r="B77" s="64" t="s">
        <v>86</v>
      </c>
      <c r="C77" s="40">
        <v>57117104</v>
      </c>
      <c r="D77" s="40">
        <v>-1681721.25</v>
      </c>
      <c r="E77" s="51">
        <f t="shared" si="2"/>
        <v>55435382.75</v>
      </c>
      <c r="F77" s="7"/>
      <c r="G77" s="2"/>
    </row>
    <row r="78" spans="1:7" ht="21.75" customHeight="1">
      <c r="A78" s="33"/>
      <c r="B78" s="56" t="s">
        <v>22</v>
      </c>
      <c r="C78" s="63">
        <v>42379258</v>
      </c>
      <c r="D78" s="57">
        <v>34179</v>
      </c>
      <c r="E78" s="57">
        <f t="shared" si="2"/>
        <v>42413437</v>
      </c>
      <c r="F78" s="7"/>
      <c r="G78" s="2"/>
    </row>
    <row r="79" spans="1:7" ht="21.75" customHeight="1">
      <c r="A79" s="33"/>
      <c r="B79" s="56" t="s">
        <v>23</v>
      </c>
      <c r="C79" s="63">
        <v>3754784</v>
      </c>
      <c r="D79" s="57">
        <v>-904159</v>
      </c>
      <c r="E79" s="57">
        <f t="shared" si="2"/>
        <v>2850625</v>
      </c>
      <c r="F79" s="7"/>
      <c r="G79" s="2"/>
    </row>
    <row r="80" spans="1:7" ht="27.75" customHeight="1">
      <c r="A80" s="83" t="s">
        <v>94</v>
      </c>
      <c r="B80" s="64" t="s">
        <v>95</v>
      </c>
      <c r="C80" s="40">
        <v>6198613</v>
      </c>
      <c r="D80" s="40">
        <v>-47274.67</v>
      </c>
      <c r="E80" s="51">
        <f t="shared" si="2"/>
        <v>6151338.3300000001</v>
      </c>
      <c r="F80" s="7"/>
      <c r="G80" s="2"/>
    </row>
    <row r="81" spans="1:7" ht="58.5" customHeight="1">
      <c r="A81" s="28">
        <v>40</v>
      </c>
      <c r="B81" s="66" t="s">
        <v>43</v>
      </c>
      <c r="C81" s="31">
        <f>651815926.48</f>
        <v>651815926.48000002</v>
      </c>
      <c r="D81" s="31">
        <f>SUM(D82:D87)</f>
        <v>-3265840.9</v>
      </c>
      <c r="E81" s="31">
        <f t="shared" si="2"/>
        <v>648550085.58000004</v>
      </c>
      <c r="F81" s="7"/>
      <c r="G81" s="7"/>
    </row>
    <row r="82" spans="1:7" ht="23.25" customHeight="1">
      <c r="A82" s="48">
        <v>100201</v>
      </c>
      <c r="B82" s="64" t="s">
        <v>120</v>
      </c>
      <c r="C82" s="51">
        <v>21641132</v>
      </c>
      <c r="D82" s="51">
        <v>10000000</v>
      </c>
      <c r="E82" s="51">
        <f>C82+D82</f>
        <v>31641132</v>
      </c>
      <c r="F82" s="7"/>
      <c r="G82" s="7"/>
    </row>
    <row r="83" spans="1:7" ht="26.25" customHeight="1">
      <c r="A83" s="48">
        <v>100202</v>
      </c>
      <c r="B83" s="64" t="s">
        <v>121</v>
      </c>
      <c r="C83" s="51">
        <v>20000000</v>
      </c>
      <c r="D83" s="51">
        <v>5000000</v>
      </c>
      <c r="E83" s="51">
        <f>C83+D83</f>
        <v>25000000</v>
      </c>
      <c r="F83" s="7"/>
      <c r="G83" s="7"/>
    </row>
    <row r="84" spans="1:7" ht="26.25" customHeight="1">
      <c r="A84" s="48">
        <v>100203</v>
      </c>
      <c r="B84" s="64" t="s">
        <v>17</v>
      </c>
      <c r="C84" s="51">
        <v>76355917.019999996</v>
      </c>
      <c r="D84" s="51">
        <v>150000</v>
      </c>
      <c r="E84" s="51">
        <f>C84+D84</f>
        <v>76505917.019999996</v>
      </c>
      <c r="F84" s="7"/>
      <c r="G84" s="7"/>
    </row>
    <row r="85" spans="1:7" ht="54.75" customHeight="1">
      <c r="A85" s="48">
        <v>170703</v>
      </c>
      <c r="B85" s="64" t="s">
        <v>103</v>
      </c>
      <c r="C85" s="51">
        <v>308313160</v>
      </c>
      <c r="D85" s="51">
        <f>-16028300+104-854300-30000-150000-395452</f>
        <v>-17457948</v>
      </c>
      <c r="E85" s="51">
        <f t="shared" si="2"/>
        <v>290855212</v>
      </c>
      <c r="F85" s="7"/>
      <c r="G85" s="2"/>
    </row>
    <row r="86" spans="1:7" ht="38.25" customHeight="1">
      <c r="A86" s="48">
        <v>180410</v>
      </c>
      <c r="B86" s="64" t="s">
        <v>122</v>
      </c>
      <c r="C86" s="51">
        <v>6208691</v>
      </c>
      <c r="D86" s="51">
        <v>-1790892.9</v>
      </c>
      <c r="E86" s="51">
        <f t="shared" si="2"/>
        <v>4417798.0999999996</v>
      </c>
      <c r="F86" s="7"/>
      <c r="G86" s="2"/>
    </row>
    <row r="87" spans="1:7" ht="21.75" customHeight="1">
      <c r="A87" s="48">
        <v>180107</v>
      </c>
      <c r="B87" s="64" t="s">
        <v>113</v>
      </c>
      <c r="C87" s="51">
        <v>2079192.96</v>
      </c>
      <c r="D87" s="51">
        <v>833000</v>
      </c>
      <c r="E87" s="51">
        <f>C87+D87</f>
        <v>2912192.96</v>
      </c>
      <c r="F87" s="7"/>
      <c r="G87" s="2"/>
    </row>
    <row r="88" spans="1:7" ht="75.75" customHeight="1">
      <c r="A88" s="28">
        <v>67</v>
      </c>
      <c r="B88" s="66" t="s">
        <v>124</v>
      </c>
      <c r="C88" s="31">
        <v>2477920</v>
      </c>
      <c r="D88" s="31">
        <f>D89+D91</f>
        <v>453400</v>
      </c>
      <c r="E88" s="31">
        <f t="shared" si="2"/>
        <v>2931320</v>
      </c>
      <c r="F88" s="7"/>
      <c r="G88" s="2"/>
    </row>
    <row r="89" spans="1:7" ht="24.75" customHeight="1">
      <c r="A89" s="83" t="s">
        <v>21</v>
      </c>
      <c r="B89" s="64" t="s">
        <v>20</v>
      </c>
      <c r="C89" s="40">
        <v>344983</v>
      </c>
      <c r="D89" s="40">
        <v>-46600</v>
      </c>
      <c r="E89" s="51">
        <f t="shared" si="2"/>
        <v>298383</v>
      </c>
      <c r="F89" s="7"/>
      <c r="G89" s="2"/>
    </row>
    <row r="90" spans="1:7" ht="34.5" customHeight="1">
      <c r="A90" s="33"/>
      <c r="B90" s="56" t="s">
        <v>38</v>
      </c>
      <c r="C90" s="63">
        <v>139134</v>
      </c>
      <c r="D90" s="57">
        <v>-46600</v>
      </c>
      <c r="E90" s="57">
        <f t="shared" si="2"/>
        <v>92534</v>
      </c>
      <c r="F90" s="7"/>
      <c r="G90" s="2"/>
    </row>
    <row r="91" spans="1:7" ht="24.75" customHeight="1">
      <c r="A91" s="89">
        <v>250380</v>
      </c>
      <c r="B91" s="64" t="s">
        <v>92</v>
      </c>
      <c r="C91" s="40">
        <v>100000</v>
      </c>
      <c r="D91" s="40">
        <f>D92</f>
        <v>500000</v>
      </c>
      <c r="E91" s="40">
        <f t="shared" si="2"/>
        <v>600000</v>
      </c>
      <c r="F91" s="7"/>
      <c r="G91" s="2"/>
    </row>
    <row r="92" spans="1:7" ht="96" customHeight="1">
      <c r="A92" s="89"/>
      <c r="B92" s="86" t="s">
        <v>93</v>
      </c>
      <c r="C92" s="87">
        <v>100000</v>
      </c>
      <c r="D92" s="40">
        <v>500000</v>
      </c>
      <c r="E92" s="40">
        <f t="shared" si="2"/>
        <v>600000</v>
      </c>
      <c r="F92" s="7"/>
      <c r="G92" s="2"/>
    </row>
    <row r="93" spans="1:7" ht="41.25" customHeight="1">
      <c r="A93" s="28">
        <v>76</v>
      </c>
      <c r="B93" s="66" t="s">
        <v>52</v>
      </c>
      <c r="C93" s="31">
        <f>880728042-312600</f>
        <v>880415442</v>
      </c>
      <c r="D93" s="31">
        <f>D94+D95+D97</f>
        <v>143307</v>
      </c>
      <c r="E93" s="31">
        <f t="shared" si="2"/>
        <v>880558749</v>
      </c>
      <c r="F93" s="7"/>
      <c r="G93" s="2"/>
    </row>
    <row r="94" spans="1:7" ht="27.75" customHeight="1">
      <c r="A94" s="83" t="s">
        <v>111</v>
      </c>
      <c r="B94" s="64" t="s">
        <v>112</v>
      </c>
      <c r="C94" s="40">
        <f>1782865-312600</f>
        <v>1470265</v>
      </c>
      <c r="D94" s="40">
        <f>-833000-89993-33700</f>
        <v>-956693</v>
      </c>
      <c r="E94" s="51">
        <f>C94+D94</f>
        <v>513572</v>
      </c>
      <c r="F94" s="7"/>
      <c r="G94" s="2"/>
    </row>
    <row r="95" spans="1:7" ht="30.75" customHeight="1">
      <c r="A95" s="83" t="s">
        <v>76</v>
      </c>
      <c r="B95" s="64" t="s">
        <v>75</v>
      </c>
      <c r="C95" s="40">
        <v>82570353</v>
      </c>
      <c r="D95" s="40">
        <f>D96</f>
        <v>1100000</v>
      </c>
      <c r="E95" s="51">
        <f t="shared" si="2"/>
        <v>83670353</v>
      </c>
      <c r="F95" s="7"/>
      <c r="G95" s="2"/>
    </row>
    <row r="96" spans="1:7" ht="35.25" customHeight="1">
      <c r="A96" s="83"/>
      <c r="B96" s="86" t="s">
        <v>74</v>
      </c>
      <c r="C96" s="87">
        <v>13748723</v>
      </c>
      <c r="D96" s="87">
        <v>1100000</v>
      </c>
      <c r="E96" s="87">
        <f t="shared" si="2"/>
        <v>14848723</v>
      </c>
      <c r="F96" s="7" t="s">
        <v>104</v>
      </c>
      <c r="G96" s="2"/>
    </row>
    <row r="97" spans="1:8" ht="140.25" customHeight="1">
      <c r="A97" s="83">
        <v>250326</v>
      </c>
      <c r="B97" s="85" t="s">
        <v>77</v>
      </c>
      <c r="C97" s="40">
        <v>8279638</v>
      </c>
      <c r="D97" s="40">
        <f>SUM(D99:D104)</f>
        <v>0</v>
      </c>
      <c r="E97" s="51">
        <f t="shared" si="2"/>
        <v>8279638</v>
      </c>
      <c r="F97" s="7"/>
      <c r="G97" s="2"/>
    </row>
    <row r="98" spans="1:8" ht="28.5" customHeight="1">
      <c r="A98" s="83"/>
      <c r="B98" s="86" t="s">
        <v>70</v>
      </c>
      <c r="C98" s="87"/>
      <c r="D98" s="87"/>
      <c r="E98" s="87"/>
      <c r="F98" s="7"/>
      <c r="G98" s="2"/>
    </row>
    <row r="99" spans="1:8" ht="20.25" customHeight="1">
      <c r="A99" s="83"/>
      <c r="B99" s="88" t="s">
        <v>78</v>
      </c>
      <c r="C99" s="84">
        <v>1354568</v>
      </c>
      <c r="D99" s="52">
        <v>-32700</v>
      </c>
      <c r="E99" s="84">
        <f t="shared" ref="E99:E104" si="3">C99+D99</f>
        <v>1321868</v>
      </c>
      <c r="F99" s="7"/>
      <c r="G99" s="2"/>
    </row>
    <row r="100" spans="1:8" ht="21" customHeight="1">
      <c r="A100" s="83"/>
      <c r="B100" s="88" t="s">
        <v>71</v>
      </c>
      <c r="C100" s="84">
        <v>1649360</v>
      </c>
      <c r="D100" s="52">
        <v>-49100</v>
      </c>
      <c r="E100" s="84">
        <f t="shared" si="3"/>
        <v>1600260</v>
      </c>
      <c r="F100" s="7"/>
      <c r="G100" s="2"/>
    </row>
    <row r="101" spans="1:8" ht="21" customHeight="1">
      <c r="A101" s="83"/>
      <c r="B101" s="88" t="s">
        <v>79</v>
      </c>
      <c r="C101" s="84">
        <v>1411763</v>
      </c>
      <c r="D101" s="52">
        <v>32000</v>
      </c>
      <c r="E101" s="84">
        <f t="shared" si="3"/>
        <v>1443763</v>
      </c>
      <c r="F101" s="7"/>
      <c r="G101" s="2"/>
    </row>
    <row r="102" spans="1:8" ht="21" customHeight="1">
      <c r="A102" s="83"/>
      <c r="B102" s="88" t="s">
        <v>80</v>
      </c>
      <c r="C102" s="84">
        <v>1380820</v>
      </c>
      <c r="D102" s="52">
        <v>-46900</v>
      </c>
      <c r="E102" s="84">
        <f t="shared" si="3"/>
        <v>1333920</v>
      </c>
      <c r="F102" s="7"/>
      <c r="G102" s="2"/>
    </row>
    <row r="103" spans="1:8" ht="22.5" customHeight="1">
      <c r="A103" s="83"/>
      <c r="B103" s="88" t="s">
        <v>72</v>
      </c>
      <c r="C103" s="84">
        <v>757054</v>
      </c>
      <c r="D103" s="52">
        <v>-6300</v>
      </c>
      <c r="E103" s="84">
        <f t="shared" si="3"/>
        <v>750754</v>
      </c>
      <c r="F103" s="7"/>
      <c r="G103" s="2"/>
    </row>
    <row r="104" spans="1:8" ht="22.5" customHeight="1" thickBot="1">
      <c r="A104" s="83"/>
      <c r="B104" s="88" t="s">
        <v>73</v>
      </c>
      <c r="C104" s="84">
        <v>1002997</v>
      </c>
      <c r="D104" s="52">
        <v>103000</v>
      </c>
      <c r="E104" s="84">
        <f t="shared" si="3"/>
        <v>1105997</v>
      </c>
      <c r="F104" s="7"/>
      <c r="G104" s="2"/>
    </row>
    <row r="105" spans="1:8" ht="36.75" customHeight="1">
      <c r="A105" s="45"/>
      <c r="B105" s="42" t="s">
        <v>48</v>
      </c>
      <c r="C105" s="76">
        <f>189578.46+794228385.73-2856400</f>
        <v>791561564.19000006</v>
      </c>
      <c r="D105" s="29">
        <f>D107+D113+D119+D129+D141+D151</f>
        <v>-32126340.130000003</v>
      </c>
      <c r="E105" s="29">
        <f t="shared" ref="E105:E118" si="4">C105+D105</f>
        <v>759435224.06000006</v>
      </c>
      <c r="F105" s="7"/>
      <c r="G105" s="2"/>
      <c r="H105" s="2"/>
    </row>
    <row r="106" spans="1:8" ht="23.25" customHeight="1" thickBot="1">
      <c r="A106" s="46"/>
      <c r="B106" s="43" t="s">
        <v>7</v>
      </c>
      <c r="C106" s="30">
        <f>606637274.63-2856400</f>
        <v>603780874.63</v>
      </c>
      <c r="D106" s="30">
        <f>D108+D114+D120+D130+D142+D152</f>
        <v>-32326340.130000003</v>
      </c>
      <c r="E106" s="30">
        <f t="shared" si="4"/>
        <v>571454534.5</v>
      </c>
      <c r="F106" s="82"/>
      <c r="G106" s="2"/>
      <c r="H106" s="2"/>
    </row>
    <row r="107" spans="1:8" ht="38.25" customHeight="1">
      <c r="A107" s="74" t="s">
        <v>19</v>
      </c>
      <c r="B107" s="65" t="s">
        <v>18</v>
      </c>
      <c r="C107" s="71">
        <v>42115548</v>
      </c>
      <c r="D107" s="53">
        <f>D109+D111</f>
        <v>-14926009.300000001</v>
      </c>
      <c r="E107" s="53">
        <f t="shared" si="4"/>
        <v>27189538.699999999</v>
      </c>
      <c r="F107" s="7"/>
      <c r="G107" s="7"/>
      <c r="H107" s="2"/>
    </row>
    <row r="108" spans="1:8" ht="23.25" customHeight="1">
      <c r="A108" s="47"/>
      <c r="B108" s="67" t="s">
        <v>7</v>
      </c>
      <c r="C108" s="72">
        <v>42047706</v>
      </c>
      <c r="D108" s="54">
        <f>D110+D112</f>
        <v>-14926009.300000001</v>
      </c>
      <c r="E108" s="54">
        <f t="shared" si="4"/>
        <v>27121696.699999999</v>
      </c>
      <c r="F108" s="7"/>
      <c r="G108" s="7"/>
      <c r="H108" s="2"/>
    </row>
    <row r="109" spans="1:8" ht="23.25" customHeight="1">
      <c r="A109" s="33" t="s">
        <v>21</v>
      </c>
      <c r="B109" s="64" t="s">
        <v>20</v>
      </c>
      <c r="C109" s="55">
        <v>29998288</v>
      </c>
      <c r="D109" s="51">
        <f>D110</f>
        <v>-15057948</v>
      </c>
      <c r="E109" s="51">
        <f>C109+D109</f>
        <v>14940340</v>
      </c>
      <c r="F109" s="7"/>
      <c r="G109" s="7"/>
      <c r="H109" s="2"/>
    </row>
    <row r="110" spans="1:8" ht="23.25" customHeight="1">
      <c r="A110" s="33"/>
      <c r="B110" s="68" t="s">
        <v>7</v>
      </c>
      <c r="C110" s="57">
        <v>29949146</v>
      </c>
      <c r="D110" s="52">
        <f>-453400-14604548</f>
        <v>-15057948</v>
      </c>
      <c r="E110" s="52">
        <f>C110+D110</f>
        <v>14891198</v>
      </c>
      <c r="F110" s="7"/>
      <c r="G110" s="7"/>
      <c r="H110" s="2"/>
    </row>
    <row r="111" spans="1:8" ht="69.75" customHeight="1">
      <c r="A111" s="33" t="s">
        <v>59</v>
      </c>
      <c r="B111" s="64" t="s">
        <v>58</v>
      </c>
      <c r="C111" s="55">
        <f>12010560</f>
        <v>12010560</v>
      </c>
      <c r="D111" s="51">
        <f>D112</f>
        <v>131938.70000000001</v>
      </c>
      <c r="E111" s="51">
        <f t="shared" si="4"/>
        <v>12142498.699999999</v>
      </c>
      <c r="F111" s="82"/>
      <c r="G111" s="2"/>
      <c r="H111" s="2"/>
    </row>
    <row r="112" spans="1:8" ht="23.25" customHeight="1">
      <c r="A112" s="33"/>
      <c r="B112" s="68" t="s">
        <v>7</v>
      </c>
      <c r="C112" s="57">
        <v>12010560</v>
      </c>
      <c r="D112" s="52">
        <v>131938.70000000001</v>
      </c>
      <c r="E112" s="52">
        <f t="shared" si="4"/>
        <v>12142498.699999999</v>
      </c>
      <c r="F112" s="7"/>
      <c r="G112" s="7"/>
      <c r="H112" s="2"/>
    </row>
    <row r="113" spans="1:8" ht="38.25" customHeight="1">
      <c r="A113" s="32">
        <v>10</v>
      </c>
      <c r="B113" s="65" t="s">
        <v>41</v>
      </c>
      <c r="C113" s="31">
        <f>111723049+178695</f>
        <v>111901744</v>
      </c>
      <c r="D113" s="31">
        <f>D115+D117</f>
        <v>1867034.27</v>
      </c>
      <c r="E113" s="31">
        <f t="shared" si="4"/>
        <v>113768778.27</v>
      </c>
      <c r="F113" s="7"/>
      <c r="G113" s="7"/>
      <c r="H113" s="2"/>
    </row>
    <row r="114" spans="1:8" ht="23.25" customHeight="1">
      <c r="A114" s="47"/>
      <c r="B114" s="67" t="s">
        <v>7</v>
      </c>
      <c r="C114" s="72">
        <f>37089433+178695</f>
        <v>37268128</v>
      </c>
      <c r="D114" s="54">
        <f>D116+D118</f>
        <v>1867034.27</v>
      </c>
      <c r="E114" s="54">
        <f t="shared" si="4"/>
        <v>39135162.270000003</v>
      </c>
      <c r="F114" s="7"/>
      <c r="G114" s="7"/>
      <c r="H114" s="2"/>
    </row>
    <row r="115" spans="1:8" ht="68.25" customHeight="1">
      <c r="A115" s="33" t="s">
        <v>16</v>
      </c>
      <c r="B115" s="64" t="s">
        <v>15</v>
      </c>
      <c r="C115" s="62">
        <v>38500522</v>
      </c>
      <c r="D115" s="55">
        <f>D116</f>
        <v>44293</v>
      </c>
      <c r="E115" s="55">
        <f>C115+D115</f>
        <v>38544815</v>
      </c>
      <c r="F115" s="7"/>
      <c r="G115" s="7"/>
      <c r="H115" s="2"/>
    </row>
    <row r="116" spans="1:8" ht="23.25" customHeight="1">
      <c r="A116" s="33"/>
      <c r="B116" s="68" t="s">
        <v>7</v>
      </c>
      <c r="C116" s="57">
        <v>8675374</v>
      </c>
      <c r="D116" s="52">
        <f>24293+20000</f>
        <v>44293</v>
      </c>
      <c r="E116" s="52">
        <f>C116+D116</f>
        <v>8719667</v>
      </c>
      <c r="F116" s="7"/>
      <c r="G116" s="7"/>
      <c r="H116" s="2"/>
    </row>
    <row r="117" spans="1:8" ht="36" customHeight="1">
      <c r="A117" s="33" t="s">
        <v>31</v>
      </c>
      <c r="B117" s="64" t="s">
        <v>32</v>
      </c>
      <c r="C117" s="62">
        <f>19026489+157893</f>
        <v>19184382</v>
      </c>
      <c r="D117" s="55">
        <f>D118</f>
        <v>1822741.27</v>
      </c>
      <c r="E117" s="55">
        <f t="shared" si="4"/>
        <v>21007123.27</v>
      </c>
      <c r="F117" s="7">
        <v>1515300</v>
      </c>
      <c r="G117" s="7" t="s">
        <v>110</v>
      </c>
      <c r="H117" s="2"/>
    </row>
    <row r="118" spans="1:8" ht="21" customHeight="1">
      <c r="A118" s="33"/>
      <c r="B118" s="68" t="s">
        <v>7</v>
      </c>
      <c r="C118" s="57">
        <f>19026489+157893</f>
        <v>19184382</v>
      </c>
      <c r="D118" s="52">
        <f>1792741.27+30000</f>
        <v>1822741.27</v>
      </c>
      <c r="E118" s="52">
        <f t="shared" si="4"/>
        <v>21007123.27</v>
      </c>
      <c r="F118" s="7">
        <f>277441.27+30000</f>
        <v>307441.27</v>
      </c>
      <c r="G118" s="7" t="s">
        <v>108</v>
      </c>
      <c r="H118" s="2"/>
    </row>
    <row r="119" spans="1:8" ht="40.5" customHeight="1">
      <c r="A119" s="32">
        <v>14</v>
      </c>
      <c r="B119" s="65" t="s">
        <v>42</v>
      </c>
      <c r="C119" s="31">
        <v>144111606</v>
      </c>
      <c r="D119" s="31">
        <f>D121+D123+D125+D127</f>
        <v>-17494012</v>
      </c>
      <c r="E119" s="31">
        <f t="shared" ref="E119:E126" si="5">C119+D119</f>
        <v>126617594</v>
      </c>
      <c r="F119" s="7"/>
      <c r="G119" s="7"/>
      <c r="H119" s="2"/>
    </row>
    <row r="120" spans="1:8" ht="21" customHeight="1">
      <c r="A120" s="47"/>
      <c r="B120" s="67" t="s">
        <v>7</v>
      </c>
      <c r="C120" s="72">
        <v>113226606</v>
      </c>
      <c r="D120" s="54">
        <f>D122+D124+D126</f>
        <v>-17694012</v>
      </c>
      <c r="E120" s="54">
        <f t="shared" si="5"/>
        <v>95532594</v>
      </c>
      <c r="F120" s="7"/>
      <c r="G120" s="7"/>
      <c r="H120" s="2"/>
    </row>
    <row r="121" spans="1:8" ht="21" customHeight="1">
      <c r="A121" s="33" t="s">
        <v>10</v>
      </c>
      <c r="B121" s="64" t="s">
        <v>11</v>
      </c>
      <c r="C121" s="62">
        <v>46029461</v>
      </c>
      <c r="D121" s="55">
        <f>D122</f>
        <v>1681283</v>
      </c>
      <c r="E121" s="55">
        <f>C121+D121</f>
        <v>47710744</v>
      </c>
      <c r="F121" s="7"/>
      <c r="G121" s="7"/>
      <c r="H121" s="2"/>
    </row>
    <row r="122" spans="1:8" ht="21" customHeight="1">
      <c r="A122" s="33"/>
      <c r="B122" s="68" t="s">
        <v>7</v>
      </c>
      <c r="C122" s="57">
        <v>34707461</v>
      </c>
      <c r="D122" s="52">
        <f>1656990+24293</f>
        <v>1681283</v>
      </c>
      <c r="E122" s="52">
        <f>C122+D122</f>
        <v>36388744</v>
      </c>
      <c r="F122" s="7"/>
      <c r="G122" s="7"/>
      <c r="H122" s="2"/>
    </row>
    <row r="123" spans="1:8" ht="64.5" customHeight="1">
      <c r="A123" s="33" t="s">
        <v>62</v>
      </c>
      <c r="B123" s="64" t="s">
        <v>63</v>
      </c>
      <c r="C123" s="62">
        <v>0</v>
      </c>
      <c r="D123" s="55">
        <f>D124</f>
        <v>160000</v>
      </c>
      <c r="E123" s="55">
        <f>C123+D123</f>
        <v>160000</v>
      </c>
      <c r="F123" s="7"/>
      <c r="G123" s="7"/>
      <c r="H123" s="2"/>
    </row>
    <row r="124" spans="1:8" ht="21" customHeight="1">
      <c r="A124" s="33"/>
      <c r="B124" s="68" t="s">
        <v>7</v>
      </c>
      <c r="C124" s="57">
        <v>0</v>
      </c>
      <c r="D124" s="52">
        <v>160000</v>
      </c>
      <c r="E124" s="52">
        <f>C124+D124</f>
        <v>160000</v>
      </c>
      <c r="F124" s="7"/>
      <c r="G124" s="7"/>
      <c r="H124" s="2"/>
    </row>
    <row r="125" spans="1:8" ht="33" customHeight="1">
      <c r="A125" s="33" t="s">
        <v>25</v>
      </c>
      <c r="B125" s="64" t="s">
        <v>26</v>
      </c>
      <c r="C125" s="62">
        <v>79091206</v>
      </c>
      <c r="D125" s="55">
        <f>D126</f>
        <v>-19535295</v>
      </c>
      <c r="E125" s="55">
        <f t="shared" si="5"/>
        <v>59555911</v>
      </c>
      <c r="F125" s="7"/>
      <c r="G125" s="7"/>
      <c r="H125" s="2"/>
    </row>
    <row r="126" spans="1:8" ht="21" customHeight="1">
      <c r="A126" s="33"/>
      <c r="B126" s="68" t="s">
        <v>7</v>
      </c>
      <c r="C126" s="57">
        <v>78495706</v>
      </c>
      <c r="D126" s="52">
        <v>-19535295</v>
      </c>
      <c r="E126" s="52">
        <f t="shared" si="5"/>
        <v>58960411</v>
      </c>
      <c r="F126" s="7"/>
      <c r="G126" s="7"/>
      <c r="H126" s="2"/>
    </row>
    <row r="127" spans="1:8" ht="21" customHeight="1">
      <c r="A127" s="83" t="s">
        <v>105</v>
      </c>
      <c r="B127" s="64" t="s">
        <v>106</v>
      </c>
      <c r="C127" s="62">
        <v>300000</v>
      </c>
      <c r="D127" s="55">
        <v>200000</v>
      </c>
      <c r="E127" s="55">
        <f>C127+D127</f>
        <v>500000</v>
      </c>
      <c r="F127" s="7"/>
      <c r="G127" s="7"/>
      <c r="H127" s="2"/>
    </row>
    <row r="128" spans="1:8" ht="21" customHeight="1">
      <c r="A128" s="33"/>
      <c r="B128" s="68" t="s">
        <v>107</v>
      </c>
      <c r="C128" s="57">
        <v>300000</v>
      </c>
      <c r="D128" s="52">
        <v>200000</v>
      </c>
      <c r="E128" s="52">
        <f>C128+D128</f>
        <v>500000</v>
      </c>
      <c r="F128" s="7"/>
      <c r="G128" s="7"/>
      <c r="H128" s="2"/>
    </row>
    <row r="129" spans="1:8" ht="36" customHeight="1">
      <c r="A129" s="28">
        <v>24</v>
      </c>
      <c r="B129" s="65" t="s">
        <v>81</v>
      </c>
      <c r="C129" s="31">
        <f>38840075.77+22300</f>
        <v>38862375.770000003</v>
      </c>
      <c r="D129" s="31">
        <f>D131+D133+D135+D137+D139</f>
        <v>1375040</v>
      </c>
      <c r="E129" s="31">
        <f t="shared" ref="E129:E140" si="6">C129+D129</f>
        <v>40237415.770000003</v>
      </c>
      <c r="F129" s="7"/>
      <c r="G129" s="7"/>
      <c r="H129" s="2"/>
    </row>
    <row r="130" spans="1:8" ht="18" customHeight="1">
      <c r="A130" s="47"/>
      <c r="B130" s="67" t="s">
        <v>7</v>
      </c>
      <c r="C130" s="72">
        <f>33201931.77+22300</f>
        <v>33224231.77</v>
      </c>
      <c r="D130" s="54">
        <f>D132+D134+D136+D138+D140</f>
        <v>1375040</v>
      </c>
      <c r="E130" s="54">
        <f t="shared" si="6"/>
        <v>34599271.769999996</v>
      </c>
      <c r="F130" s="7"/>
      <c r="G130" s="7"/>
      <c r="H130" s="2"/>
    </row>
    <row r="131" spans="1:8" ht="21" customHeight="1">
      <c r="A131" s="83" t="s">
        <v>87</v>
      </c>
      <c r="B131" s="64" t="s">
        <v>82</v>
      </c>
      <c r="C131" s="62">
        <v>25775435.77</v>
      </c>
      <c r="D131" s="55">
        <f>D132</f>
        <v>1184115</v>
      </c>
      <c r="E131" s="55">
        <f t="shared" si="6"/>
        <v>26959550.77</v>
      </c>
      <c r="F131" s="7"/>
      <c r="G131" s="7"/>
      <c r="H131" s="2"/>
    </row>
    <row r="132" spans="1:8" ht="21" customHeight="1">
      <c r="A132" s="33"/>
      <c r="B132" s="68" t="s">
        <v>7</v>
      </c>
      <c r="C132" s="57">
        <v>25775435.77</v>
      </c>
      <c r="D132" s="52">
        <v>1184115</v>
      </c>
      <c r="E132" s="52">
        <f t="shared" si="6"/>
        <v>26959550.77</v>
      </c>
      <c r="F132" s="7"/>
      <c r="G132" s="7"/>
      <c r="H132" s="2"/>
    </row>
    <row r="133" spans="1:8" ht="21" customHeight="1">
      <c r="A133" s="83" t="s">
        <v>88</v>
      </c>
      <c r="B133" s="64" t="s">
        <v>83</v>
      </c>
      <c r="C133" s="62">
        <f>1462535+12300</f>
        <v>1474835</v>
      </c>
      <c r="D133" s="55">
        <f>D134</f>
        <v>5500</v>
      </c>
      <c r="E133" s="55">
        <f t="shared" si="6"/>
        <v>1480335</v>
      </c>
      <c r="F133" s="7"/>
      <c r="G133" s="7"/>
      <c r="H133" s="2"/>
    </row>
    <row r="134" spans="1:8" ht="21" customHeight="1">
      <c r="A134" s="33"/>
      <c r="B134" s="68" t="s">
        <v>7</v>
      </c>
      <c r="C134" s="57">
        <f>1436300+12300</f>
        <v>1448600</v>
      </c>
      <c r="D134" s="52">
        <v>5500</v>
      </c>
      <c r="E134" s="52">
        <f t="shared" si="6"/>
        <v>1454100</v>
      </c>
      <c r="F134" s="7"/>
      <c r="G134" s="7"/>
      <c r="H134" s="2"/>
    </row>
    <row r="135" spans="1:8" ht="21" customHeight="1">
      <c r="A135" s="83" t="s">
        <v>89</v>
      </c>
      <c r="B135" s="64" t="s">
        <v>84</v>
      </c>
      <c r="C135" s="62">
        <v>438295</v>
      </c>
      <c r="D135" s="55">
        <f>D136</f>
        <v>52926</v>
      </c>
      <c r="E135" s="55">
        <f t="shared" si="6"/>
        <v>491221</v>
      </c>
      <c r="F135" s="7"/>
      <c r="G135" s="7"/>
      <c r="H135" s="2"/>
    </row>
    <row r="136" spans="1:8" ht="21" customHeight="1">
      <c r="A136" s="33"/>
      <c r="B136" s="68" t="s">
        <v>7</v>
      </c>
      <c r="C136" s="57">
        <v>357100</v>
      </c>
      <c r="D136" s="52">
        <v>52926</v>
      </c>
      <c r="E136" s="52">
        <f t="shared" si="6"/>
        <v>410026</v>
      </c>
      <c r="F136" s="7"/>
      <c r="G136" s="7"/>
      <c r="H136" s="2"/>
    </row>
    <row r="137" spans="1:8" ht="32.25" customHeight="1">
      <c r="A137" s="83" t="s">
        <v>90</v>
      </c>
      <c r="B137" s="64" t="s">
        <v>85</v>
      </c>
      <c r="C137" s="62">
        <v>1879130</v>
      </c>
      <c r="D137" s="55">
        <f>D138</f>
        <v>357155</v>
      </c>
      <c r="E137" s="55">
        <f t="shared" si="6"/>
        <v>2236285</v>
      </c>
      <c r="F137" s="7"/>
      <c r="G137" s="7"/>
      <c r="H137" s="2"/>
    </row>
    <row r="138" spans="1:8" ht="21" customHeight="1">
      <c r="A138" s="33"/>
      <c r="B138" s="68" t="s">
        <v>7</v>
      </c>
      <c r="C138" s="57">
        <v>1465000</v>
      </c>
      <c r="D138" s="52">
        <v>357155</v>
      </c>
      <c r="E138" s="52">
        <f t="shared" si="6"/>
        <v>1822155</v>
      </c>
      <c r="F138" s="7"/>
      <c r="G138" s="7"/>
      <c r="H138" s="2"/>
    </row>
    <row r="139" spans="1:8" ht="21" customHeight="1">
      <c r="A139" s="83" t="s">
        <v>91</v>
      </c>
      <c r="B139" s="64" t="s">
        <v>86</v>
      </c>
      <c r="C139" s="62">
        <f>9194680+10000</f>
        <v>9204680</v>
      </c>
      <c r="D139" s="55">
        <f>D140</f>
        <v>-224656</v>
      </c>
      <c r="E139" s="55">
        <f t="shared" si="6"/>
        <v>8980024</v>
      </c>
      <c r="F139" s="7"/>
      <c r="G139" s="7"/>
      <c r="H139" s="2"/>
    </row>
    <row r="140" spans="1:8" ht="21" customHeight="1">
      <c r="A140" s="33"/>
      <c r="B140" s="68" t="s">
        <v>7</v>
      </c>
      <c r="C140" s="57">
        <f>4078096+10000</f>
        <v>4088096</v>
      </c>
      <c r="D140" s="52">
        <v>-224656</v>
      </c>
      <c r="E140" s="52">
        <f t="shared" si="6"/>
        <v>3863440</v>
      </c>
      <c r="F140" s="7"/>
      <c r="G140" s="7"/>
      <c r="H140" s="2"/>
    </row>
    <row r="141" spans="1:8" ht="57.75" customHeight="1">
      <c r="A141" s="28">
        <v>40</v>
      </c>
      <c r="B141" s="69" t="s">
        <v>43</v>
      </c>
      <c r="C141" s="73">
        <f>284264385.45-57395</f>
        <v>284206990.44999999</v>
      </c>
      <c r="D141" s="53">
        <f>D143+D145+D147+D149</f>
        <v>-3124446.1</v>
      </c>
      <c r="E141" s="53">
        <f t="shared" ref="E141:E146" si="7">C141+D141</f>
        <v>281082544.34999996</v>
      </c>
      <c r="F141" s="7"/>
      <c r="G141" s="7"/>
      <c r="H141" s="2"/>
    </row>
    <row r="142" spans="1:8" ht="21" customHeight="1">
      <c r="A142" s="47"/>
      <c r="B142" s="67" t="s">
        <v>7</v>
      </c>
      <c r="C142" s="72">
        <f>250505451.52-57395</f>
        <v>250448056.52000001</v>
      </c>
      <c r="D142" s="54">
        <f>D144+D146+D148+D150</f>
        <v>-3124446.1</v>
      </c>
      <c r="E142" s="54">
        <f t="shared" si="7"/>
        <v>247323610.42000002</v>
      </c>
      <c r="F142" s="7"/>
      <c r="G142" s="7"/>
      <c r="H142" s="7"/>
    </row>
    <row r="143" spans="1:8" ht="51" customHeight="1">
      <c r="A143" s="48">
        <v>100106</v>
      </c>
      <c r="B143" s="70" t="s">
        <v>24</v>
      </c>
      <c r="C143" s="55">
        <v>8697500</v>
      </c>
      <c r="D143" s="51">
        <f>D144</f>
        <v>-1515300</v>
      </c>
      <c r="E143" s="51">
        <f t="shared" si="7"/>
        <v>7182200</v>
      </c>
      <c r="F143" s="7"/>
      <c r="G143" s="2"/>
    </row>
    <row r="144" spans="1:8" ht="21" customHeight="1">
      <c r="A144" s="48"/>
      <c r="B144" s="68" t="s">
        <v>7</v>
      </c>
      <c r="C144" s="57">
        <v>8697500</v>
      </c>
      <c r="D144" s="52">
        <v>-1515300</v>
      </c>
      <c r="E144" s="52">
        <f t="shared" si="7"/>
        <v>7182200</v>
      </c>
      <c r="F144" s="7"/>
      <c r="G144" s="2"/>
    </row>
    <row r="145" spans="1:8" ht="21.75" customHeight="1">
      <c r="A145" s="48">
        <v>100203</v>
      </c>
      <c r="B145" s="70" t="s">
        <v>17</v>
      </c>
      <c r="C145" s="55">
        <f>41797315.02-57395</f>
        <v>41739920.020000003</v>
      </c>
      <c r="D145" s="51">
        <f>D146</f>
        <v>-2224639</v>
      </c>
      <c r="E145" s="51">
        <f t="shared" si="7"/>
        <v>39515281.020000003</v>
      </c>
      <c r="F145" s="7"/>
      <c r="G145" s="7"/>
      <c r="H145" s="7"/>
    </row>
    <row r="146" spans="1:8" ht="18" customHeight="1">
      <c r="A146" s="48"/>
      <c r="B146" s="68" t="s">
        <v>7</v>
      </c>
      <c r="C146" s="57">
        <f>41797315.02-57395</f>
        <v>41739920.020000003</v>
      </c>
      <c r="D146" s="52">
        <f>-1000000-1000000-224639</f>
        <v>-2224639</v>
      </c>
      <c r="E146" s="52">
        <f t="shared" si="7"/>
        <v>39515281.020000003</v>
      </c>
      <c r="F146" s="7"/>
      <c r="G146" s="7"/>
      <c r="H146" s="7"/>
    </row>
    <row r="147" spans="1:8" ht="21.75" customHeight="1">
      <c r="A147" s="48">
        <v>150101</v>
      </c>
      <c r="B147" s="70" t="s">
        <v>14</v>
      </c>
      <c r="C147" s="55">
        <v>17761755.27</v>
      </c>
      <c r="D147" s="51">
        <f>D148</f>
        <v>-1175400</v>
      </c>
      <c r="E147" s="51">
        <f t="shared" ref="E147:E154" si="8">C147+D147</f>
        <v>16586355.27</v>
      </c>
      <c r="F147" s="7"/>
      <c r="G147" s="7"/>
      <c r="H147" s="7"/>
    </row>
    <row r="148" spans="1:8" ht="19.5" customHeight="1">
      <c r="A148" s="48"/>
      <c r="B148" s="68" t="s">
        <v>7</v>
      </c>
      <c r="C148" s="57">
        <v>17761755.27</v>
      </c>
      <c r="D148" s="52">
        <v>-1175400</v>
      </c>
      <c r="E148" s="52">
        <f t="shared" si="8"/>
        <v>16586355.27</v>
      </c>
      <c r="F148" s="7"/>
      <c r="G148" s="7"/>
      <c r="H148" s="7"/>
    </row>
    <row r="149" spans="1:8" ht="33" customHeight="1">
      <c r="A149" s="48">
        <v>180410</v>
      </c>
      <c r="B149" s="70" t="s">
        <v>122</v>
      </c>
      <c r="C149" s="55">
        <v>42000000</v>
      </c>
      <c r="D149" s="51">
        <f>D150</f>
        <v>1790892.9</v>
      </c>
      <c r="E149" s="51">
        <f>C149+D149</f>
        <v>43790892.899999999</v>
      </c>
      <c r="F149" s="7"/>
      <c r="G149" s="7"/>
      <c r="H149" s="7"/>
    </row>
    <row r="150" spans="1:8" ht="20.25" customHeight="1">
      <c r="A150" s="48"/>
      <c r="B150" s="68" t="s">
        <v>7</v>
      </c>
      <c r="C150" s="57">
        <v>42000000</v>
      </c>
      <c r="D150" s="52">
        <v>1790892.9</v>
      </c>
      <c r="E150" s="52">
        <f>C150+D150</f>
        <v>43790892.899999999</v>
      </c>
      <c r="F150" s="7"/>
      <c r="G150" s="7"/>
      <c r="H150" s="7"/>
    </row>
    <row r="151" spans="1:8" ht="39" customHeight="1">
      <c r="A151" s="28">
        <v>76</v>
      </c>
      <c r="B151" s="90" t="s">
        <v>52</v>
      </c>
      <c r="C151" s="73">
        <v>400000</v>
      </c>
      <c r="D151" s="53">
        <f>D153</f>
        <v>176053</v>
      </c>
      <c r="E151" s="53">
        <f t="shared" si="8"/>
        <v>576053</v>
      </c>
      <c r="F151" s="7"/>
      <c r="G151" s="7"/>
      <c r="H151" s="7"/>
    </row>
    <row r="152" spans="1:8" ht="18" customHeight="1">
      <c r="A152" s="47"/>
      <c r="B152" s="67" t="s">
        <v>7</v>
      </c>
      <c r="C152" s="72">
        <v>400000</v>
      </c>
      <c r="D152" s="54">
        <f>D154</f>
        <v>176053</v>
      </c>
      <c r="E152" s="54">
        <f t="shared" si="8"/>
        <v>576053</v>
      </c>
      <c r="F152" s="7"/>
      <c r="G152" s="7"/>
      <c r="H152" s="7"/>
    </row>
    <row r="153" spans="1:8" ht="25.5" customHeight="1">
      <c r="A153" s="48">
        <v>250404</v>
      </c>
      <c r="B153" s="70" t="s">
        <v>112</v>
      </c>
      <c r="C153" s="55">
        <v>40000</v>
      </c>
      <c r="D153" s="51">
        <f>D154</f>
        <v>176053</v>
      </c>
      <c r="E153" s="51">
        <f t="shared" si="8"/>
        <v>216053</v>
      </c>
      <c r="F153" s="7"/>
      <c r="G153" s="7"/>
      <c r="H153" s="7"/>
    </row>
    <row r="154" spans="1:8" ht="18.75" customHeight="1" thickBot="1">
      <c r="A154" s="48"/>
      <c r="B154" s="68" t="s">
        <v>7</v>
      </c>
      <c r="C154" s="57">
        <v>400000</v>
      </c>
      <c r="D154" s="52">
        <v>176053</v>
      </c>
      <c r="E154" s="52">
        <f t="shared" si="8"/>
        <v>576053</v>
      </c>
      <c r="F154" s="7"/>
      <c r="G154" s="7"/>
      <c r="H154" s="7"/>
    </row>
    <row r="155" spans="1:8" ht="36.75" customHeight="1" thickBot="1">
      <c r="A155" s="11"/>
      <c r="B155" s="41" t="s">
        <v>8</v>
      </c>
      <c r="C155" s="49">
        <f>C10+C105</f>
        <v>5266423685.8600006</v>
      </c>
      <c r="D155" s="49">
        <f>D10+D105</f>
        <v>199999.99999999255</v>
      </c>
      <c r="E155" s="49">
        <f t="shared" ref="E155:E160" si="9">C155+D155</f>
        <v>5266623685.8600006</v>
      </c>
      <c r="F155" s="7"/>
      <c r="G155" s="7"/>
    </row>
    <row r="156" spans="1:8" ht="37.5" customHeight="1" thickBot="1">
      <c r="A156" s="11"/>
      <c r="B156" s="41" t="s">
        <v>49</v>
      </c>
      <c r="C156" s="26">
        <v>-149664054.33000001</v>
      </c>
      <c r="D156" s="26">
        <f>D157</f>
        <v>32326340.130000003</v>
      </c>
      <c r="E156" s="26">
        <f>C156+D156</f>
        <v>-117337714.20000002</v>
      </c>
      <c r="F156" s="82"/>
      <c r="G156" s="7"/>
    </row>
    <row r="157" spans="1:8" ht="65.25" customHeight="1" thickBot="1">
      <c r="A157" s="22"/>
      <c r="B157" s="44" t="s">
        <v>5</v>
      </c>
      <c r="C157" s="50">
        <f>-546817648.63-143600</f>
        <v>-546961248.63</v>
      </c>
      <c r="D157" s="50">
        <f>-131938.7+453400-1375040+17718305+1175400+722558.73+1000000-30000-20000+14604548-1790892.9</f>
        <v>32326340.130000003</v>
      </c>
      <c r="E157" s="50">
        <f t="shared" si="9"/>
        <v>-514634908.5</v>
      </c>
      <c r="F157" s="7"/>
      <c r="G157" s="7"/>
    </row>
    <row r="158" spans="1:8" ht="39" customHeight="1" thickBot="1">
      <c r="A158" s="11"/>
      <c r="B158" s="41" t="s">
        <v>50</v>
      </c>
      <c r="C158" s="26">
        <f>C159+C160</f>
        <v>621690008.19000006</v>
      </c>
      <c r="D158" s="26">
        <f>D159+D160</f>
        <v>-32126340.130000003</v>
      </c>
      <c r="E158" s="26">
        <f t="shared" si="9"/>
        <v>589563668.06000006</v>
      </c>
      <c r="F158" s="7"/>
      <c r="G158" s="7"/>
    </row>
    <row r="159" spans="1:8" ht="66.75" customHeight="1" thickBot="1">
      <c r="A159" s="22"/>
      <c r="B159" s="44" t="s">
        <v>6</v>
      </c>
      <c r="C159" s="50">
        <f>546817648.63+143600</f>
        <v>546961248.63</v>
      </c>
      <c r="D159" s="50">
        <f>131938.7-453400+1375040-17718305-1175400-722558.73-1000000+30000+20000-14604548+1790892.9</f>
        <v>-32326340.130000003</v>
      </c>
      <c r="E159" s="50">
        <f t="shared" si="9"/>
        <v>514634908.5</v>
      </c>
      <c r="F159" s="7"/>
      <c r="G159" s="7"/>
    </row>
    <row r="160" spans="1:8" ht="66" customHeight="1" thickBot="1">
      <c r="A160" s="27"/>
      <c r="B160" s="44" t="s">
        <v>9</v>
      </c>
      <c r="C160" s="50">
        <v>74728759.560000002</v>
      </c>
      <c r="D160" s="50">
        <f>200000</f>
        <v>200000</v>
      </c>
      <c r="E160" s="50">
        <f t="shared" si="9"/>
        <v>74928759.560000002</v>
      </c>
      <c r="F160" s="7"/>
      <c r="G160" s="77"/>
    </row>
    <row r="161" spans="1:11" ht="9.75" customHeight="1">
      <c r="A161" s="23"/>
      <c r="B161" s="24"/>
      <c r="C161" s="7"/>
      <c r="D161" s="7"/>
      <c r="E161" s="7"/>
      <c r="F161" s="7"/>
      <c r="G161" s="2"/>
    </row>
    <row r="162" spans="1:11" ht="86.25" customHeight="1">
      <c r="A162" s="91" t="s">
        <v>53</v>
      </c>
      <c r="B162" s="91"/>
      <c r="C162" s="10"/>
      <c r="D162" s="80" t="s">
        <v>54</v>
      </c>
      <c r="E162" s="12"/>
      <c r="F162" s="12"/>
      <c r="G162" s="2"/>
      <c r="I162" s="34"/>
      <c r="J162" s="34"/>
      <c r="K162" s="34"/>
    </row>
    <row r="163" spans="1:11" ht="23.25" customHeight="1">
      <c r="A163" s="15"/>
      <c r="B163" s="13"/>
      <c r="C163" s="10"/>
      <c r="D163" s="14"/>
      <c r="E163" s="12"/>
      <c r="F163" s="12"/>
      <c r="G163" s="2"/>
      <c r="I163" s="34"/>
      <c r="J163" s="34"/>
      <c r="K163" s="34"/>
    </row>
    <row r="164" spans="1:11" ht="20.25">
      <c r="A164" s="10"/>
      <c r="D164" s="10"/>
      <c r="E164" s="5"/>
      <c r="F164" s="5"/>
      <c r="G164" s="2"/>
      <c r="I164" s="34"/>
      <c r="J164" s="34"/>
      <c r="K164" s="34"/>
    </row>
    <row r="165" spans="1:11" ht="18.75">
      <c r="A165" s="8"/>
      <c r="B165" s="9"/>
      <c r="C165" s="5"/>
      <c r="D165" s="5"/>
      <c r="E165" s="5"/>
      <c r="F165" s="5"/>
      <c r="G165" s="2"/>
    </row>
    <row r="166" spans="1:11" ht="18.75">
      <c r="A166" s="8"/>
      <c r="B166" s="9"/>
      <c r="C166" s="5"/>
      <c r="D166" s="25"/>
      <c r="E166" s="5"/>
      <c r="F166" s="5"/>
      <c r="G166" s="2"/>
    </row>
    <row r="167" spans="1:11" ht="18.75">
      <c r="A167" s="8"/>
      <c r="B167" s="9"/>
      <c r="C167" s="5"/>
      <c r="D167" s="5"/>
      <c r="E167" s="5"/>
      <c r="F167" s="5"/>
      <c r="G167" s="2"/>
      <c r="H167" s="36"/>
      <c r="I167" s="36"/>
      <c r="J167" s="36"/>
    </row>
    <row r="168" spans="1:11" ht="18.75">
      <c r="A168" s="8"/>
      <c r="B168" s="9"/>
      <c r="C168" s="5"/>
      <c r="D168" s="5"/>
      <c r="E168" s="5"/>
      <c r="F168" s="5"/>
      <c r="G168" s="2"/>
    </row>
    <row r="169" spans="1:11" ht="18.75">
      <c r="A169" s="8"/>
      <c r="B169" s="9"/>
      <c r="C169" s="5"/>
      <c r="D169" s="5"/>
      <c r="E169" s="5"/>
      <c r="F169" s="5"/>
      <c r="G169" s="2"/>
    </row>
    <row r="170" spans="1:11" ht="18.75">
      <c r="A170" s="8"/>
      <c r="B170" s="9"/>
      <c r="C170" s="5"/>
      <c r="D170" s="5"/>
      <c r="E170" s="5"/>
      <c r="F170" s="5"/>
      <c r="G170" s="2"/>
    </row>
    <row r="171" spans="1:11" ht="18.75">
      <c r="A171" s="8"/>
      <c r="B171" s="9"/>
      <c r="C171" s="5"/>
      <c r="D171" s="5"/>
      <c r="E171" s="5"/>
      <c r="F171" s="5"/>
      <c r="G171" s="2"/>
    </row>
    <row r="172" spans="1:11" ht="18.75">
      <c r="A172" s="8"/>
      <c r="B172" s="9"/>
      <c r="C172" s="5"/>
      <c r="D172" s="5"/>
      <c r="E172" s="5"/>
      <c r="F172" s="5"/>
      <c r="G172" s="2"/>
    </row>
    <row r="173" spans="1:11" ht="18.75">
      <c r="A173" s="8"/>
      <c r="B173" s="9"/>
      <c r="C173" s="5"/>
      <c r="D173" s="5"/>
      <c r="E173" s="5"/>
      <c r="F173" s="5"/>
      <c r="G173" s="2"/>
    </row>
    <row r="174" spans="1:11" ht="18.75">
      <c r="A174" s="8"/>
      <c r="B174" s="9"/>
      <c r="C174" s="5"/>
      <c r="D174" s="5"/>
      <c r="E174" s="5"/>
      <c r="F174" s="5"/>
      <c r="G174" s="2"/>
    </row>
    <row r="175" spans="1:11" ht="18.75">
      <c r="A175" s="8"/>
      <c r="B175" s="9"/>
      <c r="C175" s="5"/>
      <c r="D175" s="5"/>
      <c r="E175" s="5"/>
      <c r="F175" s="5"/>
      <c r="G175" s="2"/>
    </row>
    <row r="176" spans="1:11">
      <c r="A176" s="3"/>
      <c r="B176" s="2"/>
      <c r="G176" s="2"/>
    </row>
    <row r="177" spans="1:7">
      <c r="A177" s="3"/>
      <c r="B177" s="2"/>
      <c r="G177" s="2"/>
    </row>
    <row r="178" spans="1:7">
      <c r="A178" s="3"/>
      <c r="B178" s="2"/>
      <c r="G178" s="2"/>
    </row>
    <row r="179" spans="1:7">
      <c r="A179" s="3"/>
      <c r="B179" s="2"/>
      <c r="G179" s="2"/>
    </row>
    <row r="180" spans="1:7">
      <c r="A180" s="3"/>
      <c r="B180" s="2"/>
      <c r="G180" s="2"/>
    </row>
    <row r="181" spans="1:7">
      <c r="A181" s="3"/>
      <c r="B181" s="2"/>
      <c r="G181" s="2"/>
    </row>
    <row r="182" spans="1:7">
      <c r="A182" s="3"/>
      <c r="B182" s="2"/>
      <c r="G182" s="2"/>
    </row>
    <row r="183" spans="1:7">
      <c r="A183" s="3"/>
      <c r="B183" s="2"/>
      <c r="G183" s="2"/>
    </row>
    <row r="184" spans="1:7">
      <c r="A184" s="3"/>
      <c r="B184" s="2"/>
      <c r="G184" s="2"/>
    </row>
    <row r="185" spans="1:7">
      <c r="A185" s="3"/>
      <c r="B185" s="2"/>
      <c r="G185" s="2"/>
    </row>
    <row r="186" spans="1:7">
      <c r="A186" s="3"/>
      <c r="B186" s="2"/>
      <c r="G186" s="2"/>
    </row>
    <row r="187" spans="1:7">
      <c r="A187" s="3"/>
      <c r="B187" s="2"/>
      <c r="G187" s="2"/>
    </row>
    <row r="188" spans="1:7">
      <c r="A188" s="3"/>
      <c r="B188" s="2"/>
      <c r="G188" s="2"/>
    </row>
    <row r="189" spans="1:7">
      <c r="A189" s="3"/>
      <c r="B189" s="2"/>
      <c r="G189" s="2"/>
    </row>
    <row r="190" spans="1:7">
      <c r="A190" s="3"/>
      <c r="B190" s="2"/>
      <c r="G190" s="2"/>
    </row>
    <row r="191" spans="1:7">
      <c r="A191" s="3"/>
      <c r="B191" s="2"/>
      <c r="G191" s="2"/>
    </row>
    <row r="192" spans="1:7">
      <c r="A192" s="3"/>
      <c r="B192" s="2"/>
      <c r="G192" s="2"/>
    </row>
    <row r="193" spans="1:7">
      <c r="A193" s="3"/>
      <c r="B193" s="2"/>
      <c r="G193" s="2"/>
    </row>
    <row r="194" spans="1:7">
      <c r="A194" s="3"/>
      <c r="B194" s="2"/>
      <c r="G194" s="2"/>
    </row>
    <row r="195" spans="1:7">
      <c r="A195" s="3"/>
      <c r="B195" s="2"/>
      <c r="G195" s="2"/>
    </row>
    <row r="196" spans="1:7">
      <c r="A196" s="3"/>
      <c r="B196" s="2"/>
      <c r="G196" s="2"/>
    </row>
    <row r="197" spans="1:7">
      <c r="A197" s="3"/>
      <c r="B197" s="2"/>
      <c r="G197" s="2"/>
    </row>
    <row r="198" spans="1:7">
      <c r="A198" s="3"/>
      <c r="B198" s="2"/>
      <c r="G198" s="2"/>
    </row>
    <row r="199" spans="1:7">
      <c r="A199" s="3"/>
      <c r="B199" s="2"/>
      <c r="G199" s="2"/>
    </row>
    <row r="200" spans="1:7">
      <c r="A200" s="3"/>
      <c r="B200" s="2"/>
      <c r="G200" s="2"/>
    </row>
    <row r="201" spans="1:7">
      <c r="A201" s="3"/>
      <c r="B201" s="2"/>
      <c r="G201" s="2"/>
    </row>
    <row r="202" spans="1:7">
      <c r="A202" s="3"/>
      <c r="B202" s="2"/>
      <c r="G202" s="2"/>
    </row>
    <row r="203" spans="1:7">
      <c r="A203" s="3"/>
      <c r="B203" s="2"/>
      <c r="G203" s="2"/>
    </row>
    <row r="204" spans="1:7">
      <c r="A204" s="3"/>
      <c r="B204" s="2"/>
      <c r="G204" s="2"/>
    </row>
    <row r="205" spans="1:7">
      <c r="A205" s="3"/>
      <c r="B205" s="2"/>
      <c r="G205" s="2"/>
    </row>
    <row r="206" spans="1:7">
      <c r="A206" s="3"/>
      <c r="B206" s="2"/>
    </row>
    <row r="207" spans="1:7">
      <c r="A207" s="3"/>
      <c r="B207" s="2"/>
    </row>
    <row r="208" spans="1:7">
      <c r="A208" s="3"/>
      <c r="B208" s="2"/>
    </row>
    <row r="209" spans="1:2">
      <c r="A209" s="3"/>
      <c r="B209" s="2"/>
    </row>
    <row r="210" spans="1:2">
      <c r="A210" s="3"/>
      <c r="B210" s="2"/>
    </row>
    <row r="211" spans="1:2">
      <c r="A211" s="3"/>
      <c r="B211" s="2"/>
    </row>
    <row r="212" spans="1:2">
      <c r="A212" s="3"/>
      <c r="B212" s="2"/>
    </row>
    <row r="213" spans="1:2">
      <c r="A213" s="3"/>
      <c r="B213" s="2"/>
    </row>
    <row r="214" spans="1:2">
      <c r="A214" s="3"/>
      <c r="B214" s="2"/>
    </row>
    <row r="215" spans="1:2">
      <c r="A215" s="3"/>
      <c r="B215" s="2"/>
    </row>
    <row r="216" spans="1:2">
      <c r="A216" s="3"/>
      <c r="B216" s="2"/>
    </row>
    <row r="217" spans="1:2">
      <c r="A217" s="3"/>
      <c r="B217" s="2"/>
    </row>
    <row r="218" spans="1:2">
      <c r="A218" s="3"/>
      <c r="B218" s="2"/>
    </row>
    <row r="219" spans="1:2">
      <c r="A219" s="3"/>
      <c r="B219" s="2"/>
    </row>
    <row r="220" spans="1:2">
      <c r="A220" s="3"/>
      <c r="B220" s="2"/>
    </row>
    <row r="221" spans="1:2">
      <c r="A221" s="3"/>
      <c r="B221" s="2"/>
    </row>
    <row r="222" spans="1:2">
      <c r="A222" s="3"/>
      <c r="B222" s="2"/>
    </row>
    <row r="223" spans="1:2">
      <c r="A223" s="3"/>
      <c r="B223" s="2"/>
    </row>
    <row r="224" spans="1:2">
      <c r="A224" s="3"/>
      <c r="B224" s="2"/>
    </row>
    <row r="225" spans="1:2">
      <c r="A225" s="3"/>
      <c r="B225" s="2"/>
    </row>
    <row r="226" spans="1:2">
      <c r="A226" s="3"/>
      <c r="B226" s="2"/>
    </row>
    <row r="227" spans="1:2">
      <c r="A227" s="3"/>
      <c r="B227" s="2"/>
    </row>
    <row r="228" spans="1:2">
      <c r="A228" s="3"/>
      <c r="B228" s="2"/>
    </row>
    <row r="229" spans="1:2">
      <c r="A229" s="3"/>
      <c r="B229" s="2"/>
    </row>
    <row r="230" spans="1:2">
      <c r="A230" s="3"/>
      <c r="B230" s="2"/>
    </row>
    <row r="231" spans="1:2">
      <c r="A231" s="3"/>
      <c r="B231" s="2"/>
    </row>
    <row r="232" spans="1:2">
      <c r="A232" s="3"/>
      <c r="B232" s="2"/>
    </row>
    <row r="233" spans="1:2">
      <c r="A233" s="3"/>
      <c r="B233" s="2"/>
    </row>
    <row r="234" spans="1:2">
      <c r="A234" s="3"/>
      <c r="B234" s="2"/>
    </row>
    <row r="235" spans="1:2">
      <c r="A235" s="3"/>
      <c r="B235" s="2"/>
    </row>
    <row r="236" spans="1:2">
      <c r="A236" s="3"/>
      <c r="B236" s="2"/>
    </row>
    <row r="237" spans="1:2">
      <c r="A237" s="3"/>
      <c r="B237" s="2"/>
    </row>
    <row r="238" spans="1:2">
      <c r="A238" s="3"/>
      <c r="B238" s="2"/>
    </row>
    <row r="239" spans="1:2">
      <c r="A239" s="3"/>
      <c r="B239" s="2"/>
    </row>
    <row r="240" spans="1:2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</sheetData>
  <mergeCells count="8">
    <mergeCell ref="C3:E3"/>
    <mergeCell ref="A162:B162"/>
    <mergeCell ref="A4:E4"/>
    <mergeCell ref="B7:B8"/>
    <mergeCell ref="C7:C8"/>
    <mergeCell ref="D7:D8"/>
    <mergeCell ref="E7:E8"/>
    <mergeCell ref="A7:A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70" orientation="portrait" r:id="rId1"/>
  <headerFooter differentFirst="1" alignWithMargins="0">
    <oddHeader xml:space="preserve">&amp;C&amp;"Times New Roman,курсив"&amp;14&amp;P&amp;R&amp;"Times New Roman,курсив"&amp;16Продовження додатка </oddHeader>
  </headerFooter>
  <rowBreaks count="1" manualBreakCount="1">
    <brk id="16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f_upr232</cp:lastModifiedBy>
  <cp:lastPrinted>2016-10-19T05:46:49Z</cp:lastPrinted>
  <dcterms:created xsi:type="dcterms:W3CDTF">2005-04-08T06:14:05Z</dcterms:created>
  <dcterms:modified xsi:type="dcterms:W3CDTF">2016-10-19T05:48:00Z</dcterms:modified>
</cp:coreProperties>
</file>