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080" yWindow="45" windowWidth="8310" windowHeight="9570" tabRatio="602"/>
  </bookViews>
  <sheets>
    <sheet name="І пів. 2016м" sheetId="23" r:id="rId1"/>
  </sheets>
  <definedNames>
    <definedName name="_xlnm._FilterDatabase" localSheetId="0" hidden="1">'І пів. 2016м'!$A$64:$N$147</definedName>
    <definedName name="_xlnm.Print_Titles" localSheetId="0">'І пів. 2016м'!$8:$12</definedName>
    <definedName name="_xlnm.Print_Area" localSheetId="0">'І пів. 2016м'!$B$1:$O$148</definedName>
  </definedNames>
  <calcPr calcId="144525"/>
</workbook>
</file>

<file path=xl/calcChain.xml><?xml version="1.0" encoding="utf-8"?>
<calcChain xmlns="http://schemas.openxmlformats.org/spreadsheetml/2006/main">
  <c r="N105" i="23" l="1"/>
  <c r="M94" i="23"/>
  <c r="N68" i="23"/>
  <c r="M68" i="23"/>
  <c r="L67" i="23"/>
  <c r="L66" i="23"/>
  <c r="L65" i="23"/>
  <c r="N94" i="23"/>
  <c r="L94" i="23" s="1"/>
  <c r="N126" i="23"/>
  <c r="L125" i="23"/>
  <c r="L124" i="23"/>
  <c r="L123" i="23"/>
  <c r="L114" i="23"/>
  <c r="M115" i="23"/>
  <c r="K40" i="23" l="1"/>
  <c r="K31" i="23"/>
  <c r="K24" i="23"/>
  <c r="K23" i="23" s="1"/>
  <c r="K15" i="23" s="1"/>
  <c r="O59" i="23"/>
  <c r="O58" i="23"/>
  <c r="O57" i="23"/>
  <c r="O54" i="23"/>
  <c r="N60" i="23"/>
  <c r="N59" i="23"/>
  <c r="N58" i="23"/>
  <c r="N57" i="23"/>
  <c r="N55" i="23"/>
  <c r="N54" i="23"/>
  <c r="N53" i="23"/>
  <c r="N52" i="23"/>
  <c r="N51" i="23"/>
  <c r="N50" i="23"/>
  <c r="N49" i="23"/>
  <c r="L56" i="23"/>
  <c r="L61" i="23" s="1"/>
  <c r="L24" i="23"/>
  <c r="L23" i="23" s="1"/>
  <c r="M29" i="23"/>
  <c r="D30" i="23"/>
  <c r="H30" i="23"/>
  <c r="M30" i="23"/>
  <c r="C31" i="23"/>
  <c r="E31" i="23"/>
  <c r="F31" i="23"/>
  <c r="G31" i="23"/>
  <c r="I31" i="23"/>
  <c r="J31" i="23"/>
  <c r="L31" i="23"/>
  <c r="M31" i="23" s="1"/>
  <c r="N31" i="23"/>
  <c r="O31" i="23"/>
  <c r="D34" i="23"/>
  <c r="H34" i="23"/>
  <c r="M34" i="23"/>
  <c r="M35" i="23"/>
  <c r="D36" i="23"/>
  <c r="H36" i="23"/>
  <c r="M36" i="23"/>
  <c r="M28" i="23"/>
  <c r="M27" i="23"/>
  <c r="M26" i="23"/>
  <c r="M25" i="23"/>
  <c r="M22" i="23"/>
  <c r="M21" i="23"/>
  <c r="M20" i="23"/>
  <c r="M19" i="23"/>
  <c r="M18" i="23"/>
  <c r="M39" i="23"/>
  <c r="H39" i="23"/>
  <c r="D39" i="23"/>
  <c r="M38" i="23"/>
  <c r="H38" i="23"/>
  <c r="D38" i="23"/>
  <c r="M37" i="23"/>
  <c r="H37" i="23"/>
  <c r="D37" i="23"/>
  <c r="M43" i="23"/>
  <c r="H43" i="23"/>
  <c r="H40" i="23" s="1"/>
  <c r="D43" i="23"/>
  <c r="D40" i="23" s="1"/>
  <c r="O40" i="23"/>
  <c r="N40" i="23"/>
  <c r="L40" i="23"/>
  <c r="J40" i="23"/>
  <c r="I40" i="23"/>
  <c r="G40" i="23"/>
  <c r="F40" i="23"/>
  <c r="E40" i="23"/>
  <c r="C40" i="23"/>
  <c r="J58" i="23"/>
  <c r="J57" i="23"/>
  <c r="I49" i="23"/>
  <c r="I50" i="23"/>
  <c r="I53" i="23"/>
  <c r="I54" i="23"/>
  <c r="I55" i="23"/>
  <c r="I57" i="23"/>
  <c r="I58" i="23"/>
  <c r="I59" i="23"/>
  <c r="J59" i="23" s="1"/>
  <c r="I60" i="23"/>
  <c r="E52" i="23"/>
  <c r="E51" i="23"/>
  <c r="M44" i="23"/>
  <c r="M40" i="23" s="1"/>
  <c r="M24" i="23" l="1"/>
  <c r="N56" i="23"/>
  <c r="K45" i="23"/>
  <c r="K47" i="23" s="1"/>
  <c r="N61" i="23"/>
  <c r="O56" i="23"/>
  <c r="O61" i="23" s="1"/>
  <c r="L15" i="23"/>
  <c r="M15" i="23" s="1"/>
  <c r="M23" i="23"/>
  <c r="H31" i="23"/>
  <c r="D31" i="23"/>
  <c r="I56" i="23"/>
  <c r="I140" i="23"/>
  <c r="N136" i="23" l="1"/>
  <c r="N130" i="23" s="1"/>
  <c r="I136" i="23"/>
  <c r="K136" i="23" l="1"/>
  <c r="H136" i="23"/>
  <c r="M136" i="23"/>
  <c r="M130" i="23" s="1"/>
  <c r="L130" i="23" s="1"/>
  <c r="N115" i="23"/>
  <c r="O115" i="23"/>
  <c r="K115" i="23"/>
  <c r="I115" i="23"/>
  <c r="J115" i="23"/>
  <c r="H115" i="23"/>
  <c r="E115" i="23"/>
  <c r="F115" i="23"/>
  <c r="D115" i="23"/>
  <c r="L117" i="23"/>
  <c r="G117" i="23"/>
  <c r="C117" i="23"/>
  <c r="O94" i="23"/>
  <c r="I94" i="23"/>
  <c r="J94" i="23"/>
  <c r="K94" i="23"/>
  <c r="H94" i="23"/>
  <c r="E94" i="23"/>
  <c r="F94" i="23"/>
  <c r="D94" i="23"/>
  <c r="L96" i="23"/>
  <c r="G96" i="23"/>
  <c r="C96" i="23"/>
  <c r="G76" i="23"/>
  <c r="G77" i="23"/>
  <c r="E60" i="23" l="1"/>
  <c r="E59" i="23"/>
  <c r="F59" i="23" s="1"/>
  <c r="F58" i="23"/>
  <c r="E58" i="23"/>
  <c r="F57" i="23"/>
  <c r="E57" i="23"/>
  <c r="M56" i="23"/>
  <c r="M61" i="23" s="1"/>
  <c r="H56" i="23"/>
  <c r="H61" i="23" s="1"/>
  <c r="G56" i="23"/>
  <c r="G61" i="23" s="1"/>
  <c r="E56" i="23"/>
  <c r="D56" i="23"/>
  <c r="D61" i="23" s="1"/>
  <c r="C56" i="23"/>
  <c r="C61" i="23" s="1"/>
  <c r="E55" i="23"/>
  <c r="E54" i="23"/>
  <c r="E53" i="23"/>
  <c r="E50" i="23"/>
  <c r="E49" i="23"/>
  <c r="E61" i="23" s="1"/>
  <c r="M46" i="23"/>
  <c r="H46" i="23"/>
  <c r="D46" i="23"/>
  <c r="H28" i="23"/>
  <c r="D28" i="23"/>
  <c r="H27" i="23"/>
  <c r="D27" i="23"/>
  <c r="H26" i="23"/>
  <c r="D26" i="23"/>
  <c r="H25" i="23"/>
  <c r="D25" i="23"/>
  <c r="G24" i="23"/>
  <c r="H24" i="23" s="1"/>
  <c r="C24" i="23"/>
  <c r="D24" i="23" s="1"/>
  <c r="G23" i="23"/>
  <c r="C23" i="23"/>
  <c r="D23" i="23" s="1"/>
  <c r="H22" i="23"/>
  <c r="D22" i="23"/>
  <c r="H21" i="23"/>
  <c r="D21" i="23"/>
  <c r="H20" i="23"/>
  <c r="D20" i="23"/>
  <c r="H19" i="23"/>
  <c r="D19" i="23"/>
  <c r="H18" i="23"/>
  <c r="D18" i="23"/>
  <c r="O15" i="23"/>
  <c r="O45" i="23" s="1"/>
  <c r="O47" i="23" s="1"/>
  <c r="O63" i="23" s="1"/>
  <c r="N15" i="23"/>
  <c r="N45" i="23" s="1"/>
  <c r="N47" i="23" s="1"/>
  <c r="N63" i="23" s="1"/>
  <c r="K63" i="23"/>
  <c r="J15" i="23"/>
  <c r="J45" i="23" s="1"/>
  <c r="J47" i="23" s="1"/>
  <c r="I15" i="23"/>
  <c r="I45" i="23" s="1"/>
  <c r="I47" i="23" s="1"/>
  <c r="F15" i="23"/>
  <c r="F45" i="23" s="1"/>
  <c r="F47" i="23" s="1"/>
  <c r="E15" i="23"/>
  <c r="E45" i="23" s="1"/>
  <c r="E47" i="23" s="1"/>
  <c r="C15" i="23"/>
  <c r="L146" i="23"/>
  <c r="I130" i="23"/>
  <c r="I126" i="23"/>
  <c r="I105" i="23"/>
  <c r="I68" i="23"/>
  <c r="I110" i="23"/>
  <c r="E128" i="23"/>
  <c r="H23" i="23" l="1"/>
  <c r="G15" i="23"/>
  <c r="G45" i="23" s="1"/>
  <c r="G47" i="23" s="1"/>
  <c r="C45" i="23"/>
  <c r="C47" i="23" s="1"/>
  <c r="C63" i="23" s="1"/>
  <c r="F56" i="23"/>
  <c r="F61" i="23" s="1"/>
  <c r="F63" i="23" s="1"/>
  <c r="J56" i="23"/>
  <c r="J61" i="23" s="1"/>
  <c r="J63" i="23" s="1"/>
  <c r="I61" i="23"/>
  <c r="I63" i="23" s="1"/>
  <c r="E63" i="23"/>
  <c r="G63" i="23"/>
  <c r="D15" i="23"/>
  <c r="D45" i="23" s="1"/>
  <c r="D47" i="23" s="1"/>
  <c r="D63" i="23" s="1"/>
  <c r="H15" i="23"/>
  <c r="H45" i="23" s="1"/>
  <c r="H47" i="23" s="1"/>
  <c r="H63" i="23" s="1"/>
  <c r="L70" i="23"/>
  <c r="L71" i="23"/>
  <c r="L72" i="23"/>
  <c r="L74" i="23"/>
  <c r="L76" i="23"/>
  <c r="L77" i="23"/>
  <c r="L78" i="23"/>
  <c r="H130" i="23"/>
  <c r="G130" i="23" s="1"/>
  <c r="K130" i="23"/>
  <c r="K126" i="23"/>
  <c r="K110" i="23"/>
  <c r="K105" i="23"/>
  <c r="J105" i="23"/>
  <c r="K68" i="23"/>
  <c r="H68" i="23"/>
  <c r="O130" i="23"/>
  <c r="O68" i="23"/>
  <c r="J130" i="23"/>
  <c r="J68" i="23"/>
  <c r="E130" i="23"/>
  <c r="E68" i="23"/>
  <c r="F130" i="23"/>
  <c r="F68" i="23"/>
  <c r="D130" i="23"/>
  <c r="D68" i="23"/>
  <c r="C68" i="23" s="1"/>
  <c r="C115" i="23"/>
  <c r="G65" i="23"/>
  <c r="C65" i="23"/>
  <c r="L139" i="23"/>
  <c r="G139" i="23"/>
  <c r="C139" i="23"/>
  <c r="L138" i="23"/>
  <c r="G138" i="23"/>
  <c r="C138" i="23"/>
  <c r="L133" i="23"/>
  <c r="G133" i="23"/>
  <c r="C133" i="23"/>
  <c r="D110" i="23"/>
  <c r="G124" i="23"/>
  <c r="C124" i="23"/>
  <c r="M105" i="23"/>
  <c r="L104" i="23"/>
  <c r="L140" i="23"/>
  <c r="G140" i="23"/>
  <c r="L141" i="23"/>
  <c r="G141" i="23"/>
  <c r="L135" i="23"/>
  <c r="G135" i="23"/>
  <c r="L129" i="23"/>
  <c r="G129" i="23"/>
  <c r="L128" i="23"/>
  <c r="G128" i="23"/>
  <c r="O126" i="23"/>
  <c r="M126" i="23"/>
  <c r="L126" i="23" s="1"/>
  <c r="J126" i="23"/>
  <c r="H126" i="23"/>
  <c r="G125" i="23"/>
  <c r="G123" i="23"/>
  <c r="L122" i="23"/>
  <c r="G122" i="23"/>
  <c r="L121" i="23"/>
  <c r="G121" i="23"/>
  <c r="L120" i="23"/>
  <c r="G120" i="23"/>
  <c r="L119" i="23"/>
  <c r="G119" i="23"/>
  <c r="L118" i="23"/>
  <c r="L115" i="23" s="1"/>
  <c r="G118" i="23"/>
  <c r="G114" i="23"/>
  <c r="L113" i="23"/>
  <c r="G113" i="23"/>
  <c r="L112" i="23"/>
  <c r="G112" i="23"/>
  <c r="O110" i="23"/>
  <c r="N110" i="23"/>
  <c r="N144" i="23" s="1"/>
  <c r="N147" i="23" s="1"/>
  <c r="M110" i="23"/>
  <c r="L110" i="23" s="1"/>
  <c r="J110" i="23"/>
  <c r="H110" i="23"/>
  <c r="L108" i="23"/>
  <c r="G108" i="23"/>
  <c r="L107" i="23"/>
  <c r="G107" i="23"/>
  <c r="O105" i="23"/>
  <c r="H105" i="23"/>
  <c r="G105" i="23" s="1"/>
  <c r="G104" i="23"/>
  <c r="L103" i="23"/>
  <c r="G103" i="23"/>
  <c r="L101" i="23"/>
  <c r="G101" i="23"/>
  <c r="L100" i="23"/>
  <c r="G100" i="23"/>
  <c r="L99" i="23"/>
  <c r="G99" i="23"/>
  <c r="L98" i="23"/>
  <c r="G98" i="23"/>
  <c r="L97" i="23"/>
  <c r="G97" i="23"/>
  <c r="L93" i="23"/>
  <c r="G93" i="23"/>
  <c r="L92" i="23"/>
  <c r="G92" i="23"/>
  <c r="L91" i="23"/>
  <c r="G91" i="23"/>
  <c r="L90" i="23"/>
  <c r="G90" i="23"/>
  <c r="L89" i="23"/>
  <c r="G89" i="23"/>
  <c r="L88" i="23"/>
  <c r="G88" i="23"/>
  <c r="L87" i="23"/>
  <c r="G87" i="23"/>
  <c r="L86" i="23"/>
  <c r="G86" i="23"/>
  <c r="L85" i="23"/>
  <c r="G85" i="23"/>
  <c r="L84" i="23"/>
  <c r="G84" i="23"/>
  <c r="L83" i="23"/>
  <c r="G83" i="23"/>
  <c r="L82" i="23"/>
  <c r="G82" i="23"/>
  <c r="L79" i="23"/>
  <c r="G79" i="23"/>
  <c r="G78" i="23"/>
  <c r="G74" i="23"/>
  <c r="G72" i="23"/>
  <c r="G71" i="23"/>
  <c r="G70" i="23"/>
  <c r="G67" i="23"/>
  <c r="G66" i="23"/>
  <c r="F105" i="23"/>
  <c r="F110" i="23"/>
  <c r="F126" i="23"/>
  <c r="E105" i="23"/>
  <c r="E144" i="23" s="1"/>
  <c r="E147" i="23" s="1"/>
  <c r="E110" i="23"/>
  <c r="E126" i="23"/>
  <c r="D105" i="23"/>
  <c r="D126" i="23"/>
  <c r="C100" i="23"/>
  <c r="L136" i="23"/>
  <c r="G136" i="23"/>
  <c r="C136" i="23"/>
  <c r="C140" i="23"/>
  <c r="L102" i="23"/>
  <c r="G102" i="23"/>
  <c r="C102" i="23"/>
  <c r="C135" i="23"/>
  <c r="C66" i="23"/>
  <c r="C67" i="23"/>
  <c r="L80" i="23"/>
  <c r="L81" i="23"/>
  <c r="C98" i="23"/>
  <c r="C97" i="23"/>
  <c r="C114" i="23"/>
  <c r="L142" i="23"/>
  <c r="G142" i="23"/>
  <c r="C142" i="23"/>
  <c r="C78" i="23"/>
  <c r="C79" i="23"/>
  <c r="G146" i="23"/>
  <c r="G145" i="23"/>
  <c r="G143" i="23"/>
  <c r="G137" i="23"/>
  <c r="G134" i="23"/>
  <c r="G132" i="23"/>
  <c r="G109" i="23"/>
  <c r="G81" i="23"/>
  <c r="G80" i="23"/>
  <c r="L109" i="23"/>
  <c r="L132" i="23"/>
  <c r="L134" i="23"/>
  <c r="L137" i="23"/>
  <c r="L143" i="23"/>
  <c r="L145" i="23"/>
  <c r="C84" i="23"/>
  <c r="C81" i="23"/>
  <c r="C99" i="23"/>
  <c r="C128" i="23"/>
  <c r="C121" i="23"/>
  <c r="C70" i="23"/>
  <c r="C71" i="23"/>
  <c r="C72" i="23"/>
  <c r="C74" i="23"/>
  <c r="C76" i="23"/>
  <c r="C77" i="23"/>
  <c r="C80" i="23"/>
  <c r="C82" i="23"/>
  <c r="C83" i="23"/>
  <c r="C85" i="23"/>
  <c r="C86" i="23"/>
  <c r="C87" i="23"/>
  <c r="C88" i="23"/>
  <c r="C89" i="23"/>
  <c r="C90" i="23"/>
  <c r="C91" i="23"/>
  <c r="C92" i="23"/>
  <c r="C93" i="23"/>
  <c r="C94" i="23"/>
  <c r="C101" i="23"/>
  <c r="C103" i="23"/>
  <c r="C104" i="23"/>
  <c r="C107" i="23"/>
  <c r="C108" i="23"/>
  <c r="C109" i="23"/>
  <c r="C112" i="23"/>
  <c r="C113" i="23"/>
  <c r="C118" i="23"/>
  <c r="C119" i="23"/>
  <c r="C120" i="23"/>
  <c r="C122" i="23"/>
  <c r="C123" i="23"/>
  <c r="C125" i="23"/>
  <c r="C129" i="23"/>
  <c r="C132" i="23"/>
  <c r="C134" i="23"/>
  <c r="C137" i="23"/>
  <c r="C141" i="23"/>
  <c r="C143" i="23"/>
  <c r="C145" i="23"/>
  <c r="C146" i="23"/>
  <c r="G115" i="23"/>
  <c r="C130" i="23"/>
  <c r="G94" i="23"/>
  <c r="O144" i="23"/>
  <c r="O147" i="23" s="1"/>
  <c r="L105" i="23"/>
  <c r="C105" i="23" l="1"/>
  <c r="C110" i="23"/>
  <c r="L68" i="23"/>
  <c r="M45" i="23"/>
  <c r="M47" i="23" s="1"/>
  <c r="M63" i="23" s="1"/>
  <c r="L45" i="23"/>
  <c r="M144" i="23"/>
  <c r="L144" i="23" s="1"/>
  <c r="L147" i="23" s="1"/>
  <c r="J144" i="23"/>
  <c r="J147" i="23" s="1"/>
  <c r="F144" i="23"/>
  <c r="F147" i="23" s="1"/>
  <c r="K144" i="23"/>
  <c r="K147" i="23" s="1"/>
  <c r="C126" i="23"/>
  <c r="G110" i="23"/>
  <c r="G68" i="23"/>
  <c r="H144" i="23"/>
  <c r="H147" i="23" s="1"/>
  <c r="D144" i="23"/>
  <c r="D147" i="23" s="1"/>
  <c r="C147" i="23" s="1"/>
  <c r="I144" i="23"/>
  <c r="I147" i="23" s="1"/>
  <c r="G126" i="23"/>
  <c r="L47" i="23" l="1"/>
  <c r="L63" i="23" s="1"/>
  <c r="P43" i="23"/>
  <c r="M147" i="23"/>
  <c r="C144" i="23"/>
  <c r="G147" i="23"/>
  <c r="G144" i="23"/>
</calcChain>
</file>

<file path=xl/sharedStrings.xml><?xml version="1.0" encoding="utf-8"?>
<sst xmlns="http://schemas.openxmlformats.org/spreadsheetml/2006/main" count="171" uniqueCount="148">
  <si>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</si>
  <si>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</si>
  <si>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</si>
  <si>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</si>
  <si>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</si>
  <si>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</si>
  <si>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</si>
  <si>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</si>
  <si>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</si>
  <si>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</si>
  <si>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</si>
  <si>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</si>
  <si>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</si>
  <si>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</si>
  <si>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</si>
  <si>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</si>
  <si>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</si>
  <si>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</si>
  <si>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</si>
  <si>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</si>
  <si>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</si>
  <si>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</si>
  <si>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</si>
  <si>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</si>
  <si>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</si>
  <si>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</si>
  <si>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</si>
  <si>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</si>
  <si>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</si>
  <si>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</si>
  <si>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</si>
  <si>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</si>
  <si>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</si>
  <si>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</si>
  <si>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</si>
  <si>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</si>
  <si>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</si>
  <si>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</si>
  <si>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</si>
  <si>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</si>
  <si>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</si>
  <si>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</si>
  <si>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</si>
  <si>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</si>
  <si>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</si>
  <si>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</si>
  <si>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</si>
  <si>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</si>
  <si>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</si>
  <si>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</si>
  <si>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</si>
  <si>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</si>
  <si>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</si>
  <si>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</si>
  <si>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</si>
  <si>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Видатки на проведення робіт, пов'язаних із будівництвом, реконструкцією, ремонтом та утриманням автомобільних доріг</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</si>
  <si>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</si>
  <si>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</si>
  <si>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</si>
  <si>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</si>
  <si>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</si>
  <si>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</si>
  <si>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</si>
  <si>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</si>
  <si>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</si>
  <si>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</si>
  <si>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</si>
  <si>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</si>
  <si>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</si>
  <si>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</si>
  <si>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</si>
  <si>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</si>
  <si>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</si>
  <si>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</si>
  <si>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</si>
  <si>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</si>
  <si>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</si>
  <si>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</si>
  <si>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</si>
  <si>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</si>
  <si>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</si>
  <si>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</si>
  <si>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</si>
  <si>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</si>
  <si>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</si>
  <si>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</si>
  <si>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 xml:space="preserve">Керуюча справами виконкому </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</si>
  <si>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t>
  </si>
  <si>
    <t>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</si>
  <si>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</si>
  <si>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</si>
  <si>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</si>
  <si>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</si>
  <si>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</si>
  <si>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</si>
  <si>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</si>
  <si>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</si>
  <si>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</si>
  <si>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</si>
  <si>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</si>
  <si>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</si>
  <si>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</si>
  <si>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</si>
  <si>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</si>
  <si>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</si>
  <si>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</si>
  <si>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</si>
  <si>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</si>
  <si>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</si>
  <si>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</si>
  <si>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</si>
  <si>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</si>
  <si>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</si>
  <si>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</si>
  <si>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          О.Шовгеля</t>
  </si>
  <si>
    <t xml:space="preserve">щодо виконання міського бюджету </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</si>
  <si>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t>
  </si>
  <si>
    <t>у зв'язку з виконанням службових обов'язків, непрацездатним членам сімей, які перебували на їх утриманні, на придбання твердого палива</t>
  </si>
  <si>
    <t>Заходи, пов`язані з поліпшенням питної води</t>
  </si>
  <si>
    <t>Затверджений план на 2016 рік</t>
  </si>
  <si>
    <t>Уточнений план на 2016 рік</t>
  </si>
  <si>
    <t>всього,</t>
  </si>
  <si>
    <t>екологічний податок</t>
  </si>
  <si>
    <t>місцеві податки:</t>
  </si>
  <si>
    <t xml:space="preserve"> - податок на майно, у т.ч.</t>
  </si>
  <si>
    <t xml:space="preserve"> - єдиний податок</t>
  </si>
  <si>
    <t>ВСЬОГО ДОХОДІВ ЗАГАЛЬНОГО ФОНДУ власних та закріплених:</t>
  </si>
  <si>
    <t>в т. ч. бюджет розвитку (без трансфертів):</t>
  </si>
  <si>
    <t>ВСЬОГО ДОХОДІВ:</t>
  </si>
  <si>
    <t xml:space="preserve">                   Додаток</t>
  </si>
  <si>
    <t xml:space="preserve">                   до рішення  виконкому міської ради</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</si>
  <si>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</si>
  <si>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</si>
  <si>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за І півріччя 2016 року</t>
  </si>
  <si>
    <t>Уточнений план загального фонду на січень-червень 2016 року</t>
  </si>
  <si>
    <t>Виконано станом на 01.07.2016</t>
  </si>
  <si>
    <t>Житлово-експлуатаційне господарство</t>
  </si>
  <si>
    <t xml:space="preserve">Компенсаційні виплати на пільговий проїзд автомобільним транспортом окремим категоріям громадян </t>
  </si>
  <si>
    <t>250324, 250323, 250344, 250380</t>
  </si>
  <si>
    <t>Надходження коштів від Державного фонду дорогоцінних металів і дорогоцінного каміння  </t>
  </si>
  <si>
    <t>інші збори за забруднення навколишнього природного середовища до Фонду охорони навколишнього природного середовища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</si>
  <si>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</si>
  <si>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плата за розміщення тимчасово вільних коштів місцевих бюджетів </t>
  </si>
  <si>
    <t>плата за надання  адміністративних послуг</t>
  </si>
  <si>
    <t>збір за провадження деяких видів підприємницької діяльності, що справлявся до 1 січня 2015 року </t>
  </si>
  <si>
    <t>РАЗОМ ЗА ЗАГАЛЬНИМ ФОНДОМ ДОХОДІВ:</t>
  </si>
  <si>
    <t>РАЗОМ ЗА СПЕЦІАЛЬНИМ ФОНДОМ ДОХОДІВ:</t>
  </si>
  <si>
    <t xml:space="preserve">        21.07.2016 №307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</si>
</sst>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30"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4"/>
      <name val="Arial Cyr"/>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i/>
      <sz val="24"/>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b/>
      <i/>
      <sz val="25"/>
      <name val="Times New Roman"/>
      <family val="1"/>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indexed="64"/>
      </right>
      <top style="medium">
        <color theme="0" tint="-4.9989318521683403E-2"/>
      </top>
      <bottom/>
      <diagonal/>
    </border>
    <border>
      <left style="medium">
        <color indexed="64"/>
      </left>
      <right style="medium">
        <color indexed="64"/>
      </right>
      <top style="medium">
        <color theme="0" tint="-4.9989318521683403E-2"/>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133">
    <xf numFmtId="0" fontId="0" fillId="0" borderId="0" xfId="0"/>
    <xf numFmtId="0" fontId="2" fillId="0" borderId="0" xfId="0" applyFont="1" applyFill="1"/>
    <xf numFmtId="0" fontId="1" fillId="0" borderId="0" xfId="0" applyFont="1" applyFill="1"/>
    <xf numFmtId="164" fontId="5" fillId="0" borderId="0" xfId="0" applyNumberFormat="1" applyFont="1" applyFill="1" applyBorder="1" applyAlignment="1">
      <alignment horizontal="center" vertical="center"/>
    </xf>
    <xf numFmtId="0" fontId="2" fillId="3" borderId="0" xfId="0" applyFont="1" applyFill="1"/>
    <xf numFmtId="0" fontId="7"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164" fontId="10" fillId="0" borderId="3" xfId="0" applyNumberFormat="1" applyFont="1" applyFill="1" applyBorder="1" applyAlignment="1">
      <alignment horizontal="center" vertical="center"/>
    </xf>
    <xf numFmtId="164" fontId="10" fillId="0" borderId="0" xfId="0" applyNumberFormat="1" applyFont="1" applyFill="1" applyBorder="1" applyAlignment="1">
      <alignment horizontal="center" vertical="center"/>
    </xf>
    <xf numFmtId="164" fontId="12" fillId="0" borderId="0" xfId="0" applyNumberFormat="1" applyFont="1" applyFill="1" applyBorder="1" applyAlignment="1">
      <alignment horizontal="center" vertical="center"/>
    </xf>
    <xf numFmtId="164" fontId="12" fillId="0" borderId="4" xfId="0" applyNumberFormat="1" applyFont="1" applyFill="1" applyBorder="1" applyAlignment="1">
      <alignment horizontal="center" vertical="center"/>
    </xf>
    <xf numFmtId="164" fontId="10"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1" fillId="0"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vertical="center"/>
    </xf>
    <xf numFmtId="0" fontId="9" fillId="2" borderId="5" xfId="0" applyFont="1" applyFill="1" applyBorder="1" applyAlignment="1">
      <alignment vertical="center"/>
    </xf>
    <xf numFmtId="0" fontId="15" fillId="0" borderId="3" xfId="0" applyFont="1" applyFill="1" applyBorder="1" applyAlignment="1">
      <alignment vertical="center"/>
    </xf>
    <xf numFmtId="0" fontId="16" fillId="0" borderId="3" xfId="0" applyFont="1" applyFill="1" applyBorder="1" applyAlignment="1">
      <alignment vertical="center"/>
    </xf>
    <xf numFmtId="0" fontId="17" fillId="0" borderId="3" xfId="0" applyFont="1" applyFill="1" applyBorder="1" applyAlignment="1">
      <alignment vertical="center"/>
    </xf>
    <xf numFmtId="0" fontId="16" fillId="0" borderId="3" xfId="0" applyFont="1" applyFill="1" applyBorder="1" applyAlignment="1">
      <alignment vertical="center" wrapText="1"/>
    </xf>
    <xf numFmtId="0" fontId="18" fillId="0" borderId="0" xfId="0" applyFont="1" applyFill="1"/>
    <xf numFmtId="0" fontId="19" fillId="0" borderId="0" xfId="0" applyFont="1"/>
    <xf numFmtId="164" fontId="3" fillId="0" borderId="8" xfId="0" applyNumberFormat="1" applyFont="1" applyFill="1" applyBorder="1" applyAlignment="1">
      <alignment horizontal="center" vertical="center"/>
    </xf>
    <xf numFmtId="164" fontId="23" fillId="0" borderId="0" xfId="0" applyNumberFormat="1" applyFont="1" applyFill="1" applyAlignment="1">
      <alignment horizontal="center" vertical="center"/>
    </xf>
    <xf numFmtId="164" fontId="24" fillId="0" borderId="1" xfId="0" applyNumberFormat="1" applyFont="1" applyFill="1" applyBorder="1" applyAlignment="1">
      <alignment horizontal="center" vertical="center"/>
    </xf>
    <xf numFmtId="164" fontId="24" fillId="0" borderId="3" xfId="0" applyNumberFormat="1" applyFont="1" applyFill="1" applyBorder="1" applyAlignment="1">
      <alignment horizontal="center" vertical="center"/>
    </xf>
    <xf numFmtId="0" fontId="25" fillId="0" borderId="3" xfId="0" applyFont="1" applyFill="1" applyBorder="1" applyAlignment="1" applyProtection="1">
      <alignment vertical="center" wrapText="1"/>
    </xf>
    <xf numFmtId="0" fontId="25" fillId="0" borderId="3" xfId="0" applyFont="1" applyFill="1" applyBorder="1" applyAlignment="1">
      <alignment vertical="center" wrapText="1"/>
    </xf>
    <xf numFmtId="0" fontId="16" fillId="5" borderId="5" xfId="0" applyFont="1" applyFill="1" applyBorder="1" applyAlignment="1">
      <alignment vertical="center"/>
    </xf>
    <xf numFmtId="0" fontId="13" fillId="2" borderId="4" xfId="0" applyFont="1" applyFill="1" applyBorder="1" applyAlignment="1">
      <alignment vertical="center"/>
    </xf>
    <xf numFmtId="164" fontId="10" fillId="2" borderId="4" xfId="0" applyNumberFormat="1" applyFont="1" applyFill="1" applyBorder="1" applyAlignment="1">
      <alignment horizontal="center" vertical="center"/>
    </xf>
    <xf numFmtId="164" fontId="5" fillId="6" borderId="0" xfId="0" applyNumberFormat="1" applyFont="1" applyFill="1" applyBorder="1" applyAlignment="1">
      <alignment horizontal="center" vertical="center"/>
    </xf>
    <xf numFmtId="0" fontId="2" fillId="6" borderId="0" xfId="0" applyFont="1" applyFill="1"/>
    <xf numFmtId="0" fontId="4" fillId="6" borderId="0" xfId="0" applyFont="1" applyFill="1" applyAlignment="1">
      <alignment horizontal="center"/>
    </xf>
    <xf numFmtId="0" fontId="1" fillId="6" borderId="0" xfId="0" applyFont="1" applyFill="1"/>
    <xf numFmtId="0" fontId="6" fillId="6" borderId="0" xfId="0" applyFont="1" applyFill="1"/>
    <xf numFmtId="164" fontId="3" fillId="0" borderId="3" xfId="0" applyNumberFormat="1" applyFont="1" applyFill="1" applyBorder="1" applyAlignment="1">
      <alignment horizontal="center" vertical="center"/>
    </xf>
    <xf numFmtId="0" fontId="26" fillId="0" borderId="0" xfId="0" applyFont="1"/>
    <xf numFmtId="0" fontId="0" fillId="0" borderId="0" xfId="0" applyFont="1"/>
    <xf numFmtId="0" fontId="0" fillId="0" borderId="0" xfId="0" applyFont="1" applyFill="1"/>
    <xf numFmtId="0" fontId="0" fillId="6" borderId="0" xfId="0" applyFont="1" applyFill="1"/>
    <xf numFmtId="0" fontId="5" fillId="6" borderId="0" xfId="0" applyFont="1" applyFill="1" applyBorder="1" applyAlignment="1">
      <alignment wrapText="1"/>
    </xf>
    <xf numFmtId="0" fontId="0" fillId="3" borderId="0" xfId="0" applyFont="1" applyFill="1"/>
    <xf numFmtId="0" fontId="0" fillId="0" borderId="1" xfId="0" applyFont="1" applyFill="1" applyBorder="1" applyAlignment="1">
      <alignment horizontal="center" vertical="center"/>
    </xf>
    <xf numFmtId="164" fontId="12" fillId="0" borderId="3" xfId="0" applyNumberFormat="1" applyFont="1" applyFill="1" applyBorder="1" applyAlignment="1">
      <alignment horizontal="center" vertical="center"/>
    </xf>
    <xf numFmtId="0" fontId="0" fillId="0" borderId="0" xfId="0" quotePrefix="1" applyFont="1"/>
    <xf numFmtId="0" fontId="0" fillId="0" borderId="0" xfId="0" applyFont="1" applyBorder="1"/>
    <xf numFmtId="0" fontId="11" fillId="7" borderId="3" xfId="0" applyFont="1" applyFill="1" applyBorder="1" applyAlignment="1">
      <alignment vertical="center" wrapText="1"/>
    </xf>
    <xf numFmtId="0" fontId="0" fillId="0" borderId="1" xfId="0" applyFont="1" applyFill="1" applyBorder="1" applyAlignment="1">
      <alignment horizontal="center" vertical="center" wrapText="1"/>
    </xf>
    <xf numFmtId="0" fontId="8" fillId="0" borderId="4" xfId="0" applyFont="1" applyFill="1" applyBorder="1" applyAlignment="1">
      <alignment vertical="center" wrapText="1"/>
    </xf>
    <xf numFmtId="0" fontId="5" fillId="0" borderId="0" xfId="0" applyFont="1" applyFill="1" applyBorder="1" applyAlignment="1">
      <alignment wrapText="1"/>
    </xf>
    <xf numFmtId="164" fontId="24" fillId="0" borderId="0" xfId="0" applyNumberFormat="1" applyFont="1" applyFill="1" applyBorder="1" applyAlignment="1">
      <alignment horizontal="center" vertical="center"/>
    </xf>
    <xf numFmtId="0" fontId="27" fillId="0" borderId="3" xfId="0" applyFont="1" applyBorder="1"/>
    <xf numFmtId="0" fontId="28" fillId="0" borderId="3" xfId="0" applyFont="1" applyFill="1" applyBorder="1" applyAlignment="1">
      <alignment vertical="center"/>
    </xf>
    <xf numFmtId="0" fontId="28" fillId="0" borderId="3" xfId="0" applyFont="1" applyFill="1" applyBorder="1" applyAlignment="1" applyProtection="1">
      <alignment vertical="center" wrapText="1"/>
    </xf>
    <xf numFmtId="164" fontId="12" fillId="0" borderId="3" xfId="0" applyNumberFormat="1" applyFont="1" applyFill="1" applyBorder="1" applyAlignment="1">
      <alignment horizontal="center" vertical="center"/>
    </xf>
    <xf numFmtId="0" fontId="8" fillId="0" borderId="14" xfId="0" applyFont="1" applyFill="1" applyBorder="1" applyAlignment="1">
      <alignment vertical="center" wrapText="1"/>
    </xf>
    <xf numFmtId="164" fontId="12" fillId="0" borderId="14" xfId="0" applyNumberFormat="1" applyFont="1" applyFill="1" applyBorder="1" applyAlignment="1">
      <alignment horizontal="center" vertical="center"/>
    </xf>
    <xf numFmtId="0" fontId="8" fillId="0" borderId="15" xfId="0" applyFont="1" applyFill="1" applyBorder="1" applyAlignment="1">
      <alignment horizontal="left" wrapText="1"/>
    </xf>
    <xf numFmtId="0" fontId="8" fillId="0" borderId="14" xfId="0" applyFont="1" applyFill="1" applyBorder="1" applyAlignment="1">
      <alignment vertical="center"/>
    </xf>
    <xf numFmtId="0" fontId="8" fillId="0" borderId="16" xfId="0" applyFont="1" applyFill="1" applyBorder="1" applyAlignment="1">
      <alignment vertical="center" wrapText="1"/>
    </xf>
    <xf numFmtId="164" fontId="12" fillId="0" borderId="16" xfId="0" applyNumberFormat="1" applyFont="1" applyFill="1" applyBorder="1" applyAlignment="1">
      <alignment horizontal="center" vertical="center"/>
    </xf>
    <xf numFmtId="0" fontId="11" fillId="0" borderId="14" xfId="0" applyFont="1" applyFill="1" applyBorder="1" applyAlignment="1">
      <alignment vertical="center"/>
    </xf>
    <xf numFmtId="164" fontId="10" fillId="0" borderId="14" xfId="0" applyNumberFormat="1" applyFont="1" applyFill="1" applyBorder="1" applyAlignment="1">
      <alignment horizontal="center" vertical="center"/>
    </xf>
    <xf numFmtId="0" fontId="11" fillId="0" borderId="16" xfId="0" applyFont="1" applyFill="1" applyBorder="1" applyAlignment="1">
      <alignment vertical="center" wrapText="1"/>
    </xf>
    <xf numFmtId="164" fontId="10" fillId="0" borderId="16" xfId="0" applyNumberFormat="1" applyFont="1" applyFill="1" applyBorder="1" applyAlignment="1">
      <alignment horizontal="center" vertical="center"/>
    </xf>
    <xf numFmtId="164" fontId="12" fillId="0" borderId="3" xfId="0" applyNumberFormat="1" applyFont="1" applyFill="1" applyBorder="1" applyAlignment="1">
      <alignment horizontal="center" vertical="center"/>
    </xf>
    <xf numFmtId="164" fontId="12" fillId="0" borderId="3"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3" fillId="7" borderId="1" xfId="0" applyNumberFormat="1" applyFont="1" applyFill="1" applyBorder="1" applyAlignment="1">
      <alignment horizontal="center" vertical="center"/>
    </xf>
    <xf numFmtId="164" fontId="13" fillId="5" borderId="2" xfId="0" applyNumberFormat="1" applyFont="1" applyFill="1" applyBorder="1" applyAlignment="1">
      <alignment horizontal="center" vertical="center"/>
    </xf>
    <xf numFmtId="164" fontId="13" fillId="5" borderId="5" xfId="0" applyNumberFormat="1" applyFont="1" applyFill="1" applyBorder="1" applyAlignment="1">
      <alignment horizontal="center" vertical="center"/>
    </xf>
    <xf numFmtId="164" fontId="13" fillId="4" borderId="5" xfId="0" applyNumberFormat="1" applyFont="1" applyFill="1" applyBorder="1" applyAlignment="1">
      <alignment horizontal="center" vertical="center"/>
    </xf>
    <xf numFmtId="0" fontId="17" fillId="0" borderId="3" xfId="0" applyFont="1" applyFill="1" applyBorder="1" applyAlignment="1" applyProtection="1">
      <alignment vertical="center" wrapText="1"/>
    </xf>
    <xf numFmtId="165" fontId="0" fillId="0" borderId="0" xfId="0" applyNumberFormat="1" applyFont="1" applyFill="1"/>
    <xf numFmtId="0" fontId="16" fillId="4" borderId="5" xfId="0" applyFont="1" applyFill="1" applyBorder="1" applyAlignment="1" applyProtection="1">
      <alignment vertical="center"/>
    </xf>
    <xf numFmtId="164" fontId="13" fillId="4" borderId="2" xfId="0" applyNumberFormat="1" applyFont="1" applyFill="1" applyBorder="1" applyAlignment="1">
      <alignment horizontal="center" vertical="center"/>
    </xf>
    <xf numFmtId="164" fontId="13" fillId="4" borderId="9" xfId="0" applyNumberFormat="1" applyFont="1" applyFill="1" applyBorder="1" applyAlignment="1">
      <alignment horizontal="center" vertical="center"/>
    </xf>
    <xf numFmtId="164" fontId="13" fillId="0" borderId="3" xfId="0" applyNumberFormat="1" applyFont="1" applyFill="1" applyBorder="1" applyAlignment="1" applyProtection="1">
      <alignment horizontal="center" vertical="center"/>
    </xf>
    <xf numFmtId="164" fontId="13" fillId="0" borderId="0" xfId="0" applyNumberFormat="1" applyFont="1" applyFill="1" applyBorder="1" applyAlignment="1" applyProtection="1">
      <alignment horizontal="center" vertical="center"/>
    </xf>
    <xf numFmtId="164" fontId="13" fillId="0" borderId="1" xfId="0" applyNumberFormat="1" applyFont="1" applyFill="1" applyBorder="1" applyAlignment="1" applyProtection="1">
      <alignment horizontal="center" vertical="center"/>
    </xf>
    <xf numFmtId="0" fontId="16" fillId="0" borderId="3" xfId="0" applyFont="1" applyFill="1" applyBorder="1" applyAlignment="1" applyProtection="1">
      <alignment vertical="center"/>
    </xf>
    <xf numFmtId="164" fontId="13" fillId="0" borderId="6" xfId="0" applyNumberFormat="1" applyFont="1" applyFill="1" applyBorder="1" applyAlignment="1">
      <alignment horizontal="center" vertical="center"/>
    </xf>
    <xf numFmtId="0" fontId="25" fillId="0" borderId="3" xfId="0" applyFont="1" applyFill="1" applyBorder="1" applyAlignment="1" applyProtection="1">
      <alignment horizontal="left" vertical="center" wrapText="1"/>
    </xf>
    <xf numFmtId="0" fontId="16" fillId="5" borderId="5" xfId="0" applyFont="1" applyFill="1" applyBorder="1" applyAlignment="1" applyProtection="1">
      <alignment vertical="center"/>
    </xf>
    <xf numFmtId="164" fontId="13" fillId="5" borderId="9" xfId="0" applyNumberFormat="1" applyFont="1" applyFill="1" applyBorder="1" applyAlignment="1">
      <alignment horizontal="center" vertical="center"/>
    </xf>
    <xf numFmtId="164" fontId="10" fillId="7" borderId="3" xfId="0" applyNumberFormat="1" applyFont="1" applyFill="1" applyBorder="1" applyAlignment="1">
      <alignment horizontal="center" vertical="center"/>
    </xf>
    <xf numFmtId="164" fontId="12" fillId="0" borderId="3" xfId="0" applyNumberFormat="1" applyFont="1" applyFill="1" applyBorder="1" applyAlignment="1">
      <alignment horizontal="center" vertical="center"/>
    </xf>
    <xf numFmtId="0" fontId="8" fillId="0" borderId="17" xfId="0" applyFont="1" applyFill="1" applyBorder="1" applyAlignment="1">
      <alignment horizontal="left" vertical="top" wrapText="1"/>
    </xf>
    <xf numFmtId="0" fontId="8" fillId="0" borderId="18" xfId="0" applyFont="1" applyFill="1" applyBorder="1" applyAlignment="1">
      <alignment vertical="center"/>
    </xf>
    <xf numFmtId="164" fontId="12" fillId="0" borderId="18" xfId="0" applyNumberFormat="1" applyFont="1" applyFill="1" applyBorder="1" applyAlignment="1">
      <alignment horizontal="center" vertical="center"/>
    </xf>
    <xf numFmtId="0" fontId="11" fillId="0" borderId="3" xfId="0" applyFont="1" applyFill="1" applyBorder="1" applyAlignment="1">
      <alignment vertical="center" wrapText="1"/>
    </xf>
    <xf numFmtId="0" fontId="26" fillId="0" borderId="0" xfId="0" applyFont="1" applyFill="1" applyAlignment="1">
      <alignment horizontal="center"/>
    </xf>
    <xf numFmtId="0" fontId="20" fillId="0" borderId="6"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164" fontId="12" fillId="0" borderId="15" xfId="0" applyNumberFormat="1" applyFont="1" applyFill="1" applyBorder="1" applyAlignment="1">
      <alignment horizontal="center" vertical="center" wrapText="1"/>
    </xf>
    <xf numFmtId="164" fontId="12" fillId="0" borderId="17" xfId="0" applyNumberFormat="1" applyFont="1" applyFill="1" applyBorder="1" applyAlignment="1">
      <alignment horizontal="center" vertical="center" wrapText="1"/>
    </xf>
    <xf numFmtId="164" fontId="12" fillId="0" borderId="3" xfId="0" applyNumberFormat="1" applyFont="1" applyFill="1" applyBorder="1" applyAlignment="1">
      <alignment horizontal="center" vertical="center"/>
    </xf>
    <xf numFmtId="0" fontId="20" fillId="7" borderId="7" xfId="0" applyFont="1" applyFill="1" applyBorder="1" applyAlignment="1" applyProtection="1">
      <alignment horizontal="center" vertical="center" wrapText="1"/>
    </xf>
    <xf numFmtId="0" fontId="20" fillId="7" borderId="0"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6" xfId="0" applyFont="1" applyFill="1" applyBorder="1" applyAlignment="1" applyProtection="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2" fillId="0" borderId="6" xfId="0" applyFont="1" applyFill="1" applyBorder="1" applyAlignment="1" applyProtection="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0" fillId="0" borderId="8" xfId="0" applyFont="1" applyFill="1" applyBorder="1" applyAlignment="1" applyProtection="1">
      <alignment horizontal="center" vertical="center" wrapText="1"/>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7" borderId="9"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0" fillId="7" borderId="3" xfId="0" applyFont="1" applyFill="1" applyBorder="1" applyAlignment="1" applyProtection="1">
      <alignment horizontal="center" vertical="center" wrapText="1"/>
    </xf>
    <xf numFmtId="0" fontId="20" fillId="7" borderId="4" xfId="0" applyFont="1" applyFill="1" applyBorder="1" applyAlignment="1" applyProtection="1">
      <alignment horizontal="center" vertical="center" wrapText="1"/>
    </xf>
    <xf numFmtId="0" fontId="21" fillId="0" borderId="0" xfId="0" applyFont="1" applyFill="1" applyAlignment="1">
      <alignment horizontal="left"/>
    </xf>
    <xf numFmtId="0" fontId="29" fillId="0" borderId="0" xfId="0" applyFont="1" applyAlignment="1">
      <alignment horizontal="center" vertical="top" wrapText="1"/>
    </xf>
    <xf numFmtId="0" fontId="29" fillId="0" borderId="0" xfId="0" applyFont="1" applyAlignment="1">
      <alignment horizontal="center" vertical="center" wrapText="1"/>
    </xf>
    <xf numFmtId="0" fontId="20" fillId="7" borderId="2" xfId="0" applyFont="1" applyFill="1" applyBorder="1" applyAlignment="1" applyProtection="1">
      <alignment horizontal="center" vertical="center" wrapText="1"/>
    </xf>
    <xf numFmtId="0" fontId="20" fillId="7" borderId="13" xfId="0" applyFont="1" applyFill="1" applyBorder="1" applyAlignment="1" applyProtection="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0"/>
  <sheetViews>
    <sheetView tabSelected="1" view="pageBreakPreview" zoomScale="55" zoomScaleNormal="55" zoomScaleSheetLayoutView="55" zoomScalePageLayoutView="75" workbookViewId="0">
      <pane xSplit="2" ySplit="12" topLeftCell="C34" activePane="bottomRight" state="frozen"/>
      <selection pane="topRight" activeCell="C1" sqref="C1"/>
      <selection pane="bottomLeft" activeCell="A15" sqref="A15"/>
      <selection pane="bottomRight" activeCell="B6" sqref="B6:N6"/>
    </sheetView>
  </sheetViews>
  <sheetFormatPr defaultRowHeight="12.75" x14ac:dyDescent="0.2"/>
  <cols>
    <col min="1" max="1" width="9" style="44" customWidth="1"/>
    <col min="2" max="2" width="92.7109375" style="44" customWidth="1"/>
    <col min="3" max="3" width="16.42578125" style="44" customWidth="1"/>
    <col min="4" max="4" width="15.42578125" style="44" customWidth="1"/>
    <col min="5" max="5" width="12.28515625" style="48" customWidth="1"/>
    <col min="6" max="6" width="13" style="48" customWidth="1"/>
    <col min="7" max="7" width="15.140625" style="48" customWidth="1"/>
    <col min="8" max="8" width="14.7109375" style="46" customWidth="1"/>
    <col min="9" max="9" width="12.85546875" style="48" customWidth="1"/>
    <col min="10" max="10" width="13" style="46" customWidth="1"/>
    <col min="11" max="11" width="15.85546875" style="46" customWidth="1"/>
    <col min="12" max="12" width="15" style="44" customWidth="1"/>
    <col min="13" max="13" width="14.85546875" style="46" customWidth="1"/>
    <col min="14" max="14" width="13.5703125" style="46" customWidth="1"/>
    <col min="15" max="15" width="13.42578125" style="46" customWidth="1"/>
    <col min="16" max="16384" width="9.140625" style="44"/>
  </cols>
  <sheetData>
    <row r="1" spans="1:15" ht="27" customHeight="1" x14ac:dyDescent="0.45">
      <c r="E1" s="44"/>
      <c r="F1" s="44"/>
      <c r="G1" s="45"/>
      <c r="I1" s="126" t="s">
        <v>129</v>
      </c>
      <c r="J1" s="126"/>
      <c r="K1" s="126"/>
      <c r="L1" s="126"/>
      <c r="M1" s="126"/>
      <c r="N1" s="126"/>
      <c r="O1" s="126"/>
    </row>
    <row r="2" spans="1:15" ht="24" customHeight="1" x14ac:dyDescent="0.45">
      <c r="E2" s="44"/>
      <c r="F2" s="44"/>
      <c r="G2" s="45"/>
      <c r="I2" s="126" t="s">
        <v>130</v>
      </c>
      <c r="J2" s="126"/>
      <c r="K2" s="126"/>
      <c r="L2" s="126"/>
      <c r="M2" s="126"/>
      <c r="N2" s="126"/>
      <c r="O2" s="126"/>
    </row>
    <row r="3" spans="1:15" ht="25.5" customHeight="1" x14ac:dyDescent="0.45">
      <c r="E3" s="44"/>
      <c r="F3" s="44"/>
      <c r="G3" s="45"/>
      <c r="H3" s="41"/>
      <c r="I3" s="5"/>
      <c r="J3" s="126" t="s">
        <v>147</v>
      </c>
      <c r="K3" s="126"/>
      <c r="L3" s="126"/>
      <c r="M3" s="126"/>
      <c r="N3" s="126"/>
      <c r="O3" s="126"/>
    </row>
    <row r="4" spans="1:15" ht="30.75" customHeight="1" x14ac:dyDescent="0.2">
      <c r="B4" s="127" t="s">
        <v>56</v>
      </c>
      <c r="C4" s="127"/>
      <c r="D4" s="127"/>
      <c r="E4" s="127"/>
      <c r="F4" s="127"/>
      <c r="G4" s="127"/>
      <c r="H4" s="127"/>
      <c r="I4" s="127"/>
      <c r="J4" s="127"/>
      <c r="K4" s="127"/>
      <c r="L4" s="127"/>
      <c r="M4" s="127"/>
      <c r="N4" s="127"/>
    </row>
    <row r="5" spans="1:15" ht="31.5" customHeight="1" x14ac:dyDescent="0.2">
      <c r="B5" s="128" t="s">
        <v>115</v>
      </c>
      <c r="C5" s="128"/>
      <c r="D5" s="128"/>
      <c r="E5" s="128"/>
      <c r="F5" s="128"/>
      <c r="G5" s="128"/>
      <c r="H5" s="128"/>
      <c r="I5" s="128"/>
      <c r="J5" s="128"/>
      <c r="K5" s="128"/>
      <c r="L5" s="128"/>
      <c r="M5" s="128"/>
      <c r="N5" s="128"/>
    </row>
    <row r="6" spans="1:15" ht="30" customHeight="1" x14ac:dyDescent="0.2">
      <c r="B6" s="128" t="s">
        <v>133</v>
      </c>
      <c r="C6" s="128"/>
      <c r="D6" s="128"/>
      <c r="E6" s="128"/>
      <c r="F6" s="128"/>
      <c r="G6" s="128"/>
      <c r="H6" s="128"/>
      <c r="I6" s="128"/>
      <c r="J6" s="128"/>
      <c r="K6" s="128"/>
      <c r="L6" s="128"/>
      <c r="M6" s="128"/>
      <c r="N6" s="128"/>
    </row>
    <row r="7" spans="1:15" ht="19.5" customHeight="1" thickBot="1" x14ac:dyDescent="0.35">
      <c r="B7" s="2" t="s">
        <v>0</v>
      </c>
      <c r="C7" s="2"/>
      <c r="D7" s="45"/>
      <c r="E7" s="2"/>
      <c r="F7" s="2"/>
      <c r="G7" s="2"/>
      <c r="H7" s="40"/>
      <c r="I7" s="2"/>
      <c r="J7" s="40"/>
      <c r="K7" s="40"/>
      <c r="N7" s="39" t="s">
        <v>74</v>
      </c>
    </row>
    <row r="8" spans="1:15" ht="15" customHeight="1" thickBot="1" x14ac:dyDescent="0.25">
      <c r="A8" s="113" t="s">
        <v>15</v>
      </c>
      <c r="B8" s="116" t="s">
        <v>84</v>
      </c>
      <c r="C8" s="119" t="s">
        <v>119</v>
      </c>
      <c r="D8" s="122" t="s">
        <v>18</v>
      </c>
      <c r="E8" s="122"/>
      <c r="F8" s="122"/>
      <c r="G8" s="110" t="s">
        <v>120</v>
      </c>
      <c r="H8" s="129" t="s">
        <v>18</v>
      </c>
      <c r="I8" s="122"/>
      <c r="J8" s="130"/>
      <c r="K8" s="110" t="s">
        <v>134</v>
      </c>
      <c r="L8" s="110" t="s">
        <v>135</v>
      </c>
      <c r="M8" s="122" t="s">
        <v>18</v>
      </c>
      <c r="N8" s="122"/>
      <c r="O8" s="130"/>
    </row>
    <row r="9" spans="1:15" ht="12.75" customHeight="1" x14ac:dyDescent="0.2">
      <c r="A9" s="114"/>
      <c r="B9" s="117"/>
      <c r="C9" s="120" t="s">
        <v>50</v>
      </c>
      <c r="D9" s="110" t="s">
        <v>34</v>
      </c>
      <c r="E9" s="107" t="s">
        <v>35</v>
      </c>
      <c r="F9" s="110" t="s">
        <v>73</v>
      </c>
      <c r="G9" s="108" t="s">
        <v>50</v>
      </c>
      <c r="H9" s="110" t="s">
        <v>34</v>
      </c>
      <c r="I9" s="107" t="s">
        <v>35</v>
      </c>
      <c r="J9" s="101" t="s">
        <v>73</v>
      </c>
      <c r="K9" s="124"/>
      <c r="L9" s="111" t="s">
        <v>1</v>
      </c>
      <c r="M9" s="107" t="s">
        <v>34</v>
      </c>
      <c r="N9" s="101" t="s">
        <v>35</v>
      </c>
      <c r="O9" s="101" t="s">
        <v>73</v>
      </c>
    </row>
    <row r="10" spans="1:15" ht="12.75" customHeight="1" x14ac:dyDescent="0.2">
      <c r="A10" s="114"/>
      <c r="B10" s="117"/>
      <c r="C10" s="120"/>
      <c r="D10" s="111"/>
      <c r="E10" s="108"/>
      <c r="F10" s="124"/>
      <c r="G10" s="108"/>
      <c r="H10" s="111"/>
      <c r="I10" s="108"/>
      <c r="J10" s="102"/>
      <c r="K10" s="124"/>
      <c r="L10" s="111" t="s">
        <v>33</v>
      </c>
      <c r="M10" s="108"/>
      <c r="N10" s="131"/>
      <c r="O10" s="102"/>
    </row>
    <row r="11" spans="1:15" ht="12.75" customHeight="1" x14ac:dyDescent="0.2">
      <c r="A11" s="114"/>
      <c r="B11" s="117"/>
      <c r="C11" s="120"/>
      <c r="D11" s="111"/>
      <c r="E11" s="108"/>
      <c r="F11" s="124"/>
      <c r="G11" s="108"/>
      <c r="H11" s="111"/>
      <c r="I11" s="108"/>
      <c r="J11" s="102"/>
      <c r="K11" s="124"/>
      <c r="L11" s="111"/>
      <c r="M11" s="108"/>
      <c r="N11" s="131"/>
      <c r="O11" s="102"/>
    </row>
    <row r="12" spans="1:15" ht="29.25" customHeight="1" thickBot="1" x14ac:dyDescent="0.25">
      <c r="A12" s="115"/>
      <c r="B12" s="118"/>
      <c r="C12" s="121"/>
      <c r="D12" s="112"/>
      <c r="E12" s="109"/>
      <c r="F12" s="125"/>
      <c r="G12" s="109"/>
      <c r="H12" s="112"/>
      <c r="I12" s="109"/>
      <c r="J12" s="103"/>
      <c r="K12" s="125"/>
      <c r="L12" s="112"/>
      <c r="M12" s="109"/>
      <c r="N12" s="132"/>
      <c r="O12" s="103"/>
    </row>
    <row r="13" spans="1:15" ht="27.75" customHeight="1" x14ac:dyDescent="0.2">
      <c r="A13" s="51" t="s">
        <v>97</v>
      </c>
      <c r="B13" s="15" t="s">
        <v>46</v>
      </c>
      <c r="C13" s="28"/>
      <c r="D13" s="14"/>
      <c r="E13" s="13"/>
      <c r="F13" s="13"/>
      <c r="G13" s="13"/>
      <c r="H13" s="13"/>
      <c r="I13" s="13"/>
      <c r="J13" s="13"/>
      <c r="K13" s="13"/>
      <c r="L13" s="13"/>
      <c r="M13" s="13"/>
      <c r="N13" s="13"/>
      <c r="O13" s="42"/>
    </row>
    <row r="14" spans="1:15" ht="26.25" customHeight="1" x14ac:dyDescent="0.25">
      <c r="B14" s="22" t="s">
        <v>2</v>
      </c>
      <c r="C14" s="30"/>
      <c r="D14" s="31"/>
      <c r="E14" s="31"/>
      <c r="F14" s="31"/>
      <c r="G14" s="57"/>
      <c r="H14" s="31"/>
      <c r="I14" s="31"/>
      <c r="J14" s="57"/>
      <c r="K14" s="31"/>
      <c r="L14" s="30"/>
      <c r="M14" s="31"/>
      <c r="N14" s="31"/>
      <c r="O14" s="58"/>
    </row>
    <row r="15" spans="1:15" ht="25.5" customHeight="1" x14ac:dyDescent="0.2">
      <c r="B15" s="23" t="s">
        <v>98</v>
      </c>
      <c r="C15" s="74">
        <f>C18+C19+C20+C21+C23+C22</f>
        <v>2053686</v>
      </c>
      <c r="D15" s="74">
        <f>+C15</f>
        <v>2053686</v>
      </c>
      <c r="E15" s="74">
        <f>+E18+E19+E20</f>
        <v>0</v>
      </c>
      <c r="F15" s="74">
        <f>+F18+F19+F20</f>
        <v>0</v>
      </c>
      <c r="G15" s="74">
        <f>G18+G19+G20+G21+G23</f>
        <v>2017786</v>
      </c>
      <c r="H15" s="74">
        <f>+G15</f>
        <v>2017786</v>
      </c>
      <c r="I15" s="74">
        <f>+I18+I19+I20</f>
        <v>0</v>
      </c>
      <c r="J15" s="74">
        <f>+J18+J19+J20</f>
        <v>0</v>
      </c>
      <c r="K15" s="74">
        <f>K18+K19+K20+K21+K23</f>
        <v>979713.89999999991</v>
      </c>
      <c r="L15" s="74">
        <f>L18+L19+L20+L21+L23</f>
        <v>1190888.8999999999</v>
      </c>
      <c r="M15" s="75">
        <f>+L15</f>
        <v>1190888.8999999999</v>
      </c>
      <c r="N15" s="75">
        <f>+N18+N19+N20</f>
        <v>0</v>
      </c>
      <c r="O15" s="75">
        <f>+O18+O19+O20</f>
        <v>0</v>
      </c>
    </row>
    <row r="16" spans="1:15" ht="18.75" customHeight="1" x14ac:dyDescent="0.2">
      <c r="B16" s="59" t="s">
        <v>121</v>
      </c>
      <c r="C16" s="74"/>
      <c r="D16" s="75"/>
      <c r="E16" s="75"/>
      <c r="F16" s="75"/>
      <c r="G16" s="74"/>
      <c r="H16" s="75"/>
      <c r="I16" s="75"/>
      <c r="J16" s="76"/>
      <c r="K16" s="75"/>
      <c r="L16" s="74"/>
      <c r="M16" s="75"/>
      <c r="N16" s="75"/>
      <c r="O16" s="75"/>
    </row>
    <row r="17" spans="2:15" ht="24.75" customHeight="1" x14ac:dyDescent="0.2">
      <c r="B17" s="24" t="s">
        <v>18</v>
      </c>
      <c r="C17" s="74"/>
      <c r="D17" s="75"/>
      <c r="E17" s="75"/>
      <c r="F17" s="75"/>
      <c r="G17" s="74"/>
      <c r="H17" s="75"/>
      <c r="I17" s="75"/>
      <c r="J17" s="76"/>
      <c r="K17" s="75"/>
      <c r="L17" s="74"/>
      <c r="M17" s="75"/>
      <c r="N17" s="75"/>
      <c r="O17" s="75"/>
    </row>
    <row r="18" spans="2:15" ht="24.75" customHeight="1" x14ac:dyDescent="0.2">
      <c r="B18" s="32" t="s">
        <v>99</v>
      </c>
      <c r="C18" s="74">
        <v>1230500</v>
      </c>
      <c r="D18" s="75">
        <f t="shared" ref="D18:D28" si="0">+C18</f>
        <v>1230500</v>
      </c>
      <c r="E18" s="75">
        <v>0</v>
      </c>
      <c r="F18" s="75">
        <v>0</v>
      </c>
      <c r="G18" s="74">
        <v>1230500</v>
      </c>
      <c r="H18" s="75">
        <f t="shared" ref="H18:H28" si="1">+G18</f>
        <v>1230500</v>
      </c>
      <c r="I18" s="75">
        <v>0</v>
      </c>
      <c r="J18" s="76">
        <v>0</v>
      </c>
      <c r="K18" s="75">
        <v>592800</v>
      </c>
      <c r="L18" s="74">
        <v>696719.5</v>
      </c>
      <c r="M18" s="75">
        <f t="shared" ref="M18:M30" si="2">+L18</f>
        <v>696719.5</v>
      </c>
      <c r="N18" s="75">
        <v>0</v>
      </c>
      <c r="O18" s="75">
        <v>0</v>
      </c>
    </row>
    <row r="19" spans="2:15" ht="20.25" customHeight="1" x14ac:dyDescent="0.2">
      <c r="B19" s="32" t="s">
        <v>68</v>
      </c>
      <c r="C19" s="74">
        <v>2390</v>
      </c>
      <c r="D19" s="75">
        <f t="shared" si="0"/>
        <v>2390</v>
      </c>
      <c r="E19" s="75">
        <v>0</v>
      </c>
      <c r="F19" s="75">
        <v>0</v>
      </c>
      <c r="G19" s="74">
        <v>2390</v>
      </c>
      <c r="H19" s="75">
        <f t="shared" si="1"/>
        <v>2390</v>
      </c>
      <c r="I19" s="75">
        <v>0</v>
      </c>
      <c r="J19" s="76">
        <v>0</v>
      </c>
      <c r="K19" s="75">
        <v>213.7</v>
      </c>
      <c r="L19" s="74">
        <v>309</v>
      </c>
      <c r="M19" s="75">
        <f t="shared" si="2"/>
        <v>309</v>
      </c>
      <c r="N19" s="75">
        <v>0</v>
      </c>
      <c r="O19" s="75">
        <v>0</v>
      </c>
    </row>
    <row r="20" spans="2:15" ht="35.25" customHeight="1" x14ac:dyDescent="0.2">
      <c r="B20" s="32" t="s">
        <v>100</v>
      </c>
      <c r="C20" s="74">
        <v>10.7</v>
      </c>
      <c r="D20" s="75">
        <f t="shared" si="0"/>
        <v>10.7</v>
      </c>
      <c r="E20" s="75">
        <v>0</v>
      </c>
      <c r="F20" s="75">
        <v>0</v>
      </c>
      <c r="G20" s="74">
        <v>10.7</v>
      </c>
      <c r="H20" s="75">
        <f t="shared" si="1"/>
        <v>10.7</v>
      </c>
      <c r="I20" s="75">
        <v>0</v>
      </c>
      <c r="J20" s="76">
        <v>0</v>
      </c>
      <c r="K20" s="75">
        <v>6.6</v>
      </c>
      <c r="L20" s="74">
        <v>6.7</v>
      </c>
      <c r="M20" s="75">
        <f t="shared" si="2"/>
        <v>6.7</v>
      </c>
      <c r="N20" s="75">
        <v>0</v>
      </c>
      <c r="O20" s="75">
        <v>0</v>
      </c>
    </row>
    <row r="21" spans="2:15" ht="23.25" customHeight="1" x14ac:dyDescent="0.2">
      <c r="B21" s="32" t="s">
        <v>101</v>
      </c>
      <c r="C21" s="74">
        <v>59182.9</v>
      </c>
      <c r="D21" s="75">
        <f t="shared" si="0"/>
        <v>59182.9</v>
      </c>
      <c r="E21" s="75">
        <v>0</v>
      </c>
      <c r="F21" s="75">
        <v>0</v>
      </c>
      <c r="G21" s="74">
        <v>59182.9</v>
      </c>
      <c r="H21" s="75">
        <f t="shared" si="1"/>
        <v>59182.9</v>
      </c>
      <c r="I21" s="75">
        <v>0</v>
      </c>
      <c r="J21" s="76">
        <v>0</v>
      </c>
      <c r="K21" s="75">
        <v>28843.4</v>
      </c>
      <c r="L21" s="74">
        <v>34504.5</v>
      </c>
      <c r="M21" s="75">
        <f t="shared" si="2"/>
        <v>34504.5</v>
      </c>
      <c r="N21" s="75">
        <v>0</v>
      </c>
      <c r="O21" s="75">
        <v>0</v>
      </c>
    </row>
    <row r="22" spans="2:15" ht="18.75" customHeight="1" x14ac:dyDescent="0.2">
      <c r="B22" s="32" t="s">
        <v>122</v>
      </c>
      <c r="C22" s="74">
        <v>35900</v>
      </c>
      <c r="D22" s="75">
        <f t="shared" si="0"/>
        <v>35900</v>
      </c>
      <c r="E22" s="75">
        <v>0</v>
      </c>
      <c r="F22" s="75">
        <v>0</v>
      </c>
      <c r="G22" s="74">
        <v>0</v>
      </c>
      <c r="H22" s="75">
        <f t="shared" si="1"/>
        <v>0</v>
      </c>
      <c r="I22" s="75">
        <v>0</v>
      </c>
      <c r="J22" s="76">
        <v>0</v>
      </c>
      <c r="K22" s="74">
        <v>0</v>
      </c>
      <c r="L22" s="74">
        <v>0</v>
      </c>
      <c r="M22" s="75">
        <f t="shared" si="2"/>
        <v>0</v>
      </c>
      <c r="N22" s="75">
        <v>0</v>
      </c>
      <c r="O22" s="75">
        <v>0</v>
      </c>
    </row>
    <row r="23" spans="2:15" ht="16.5" customHeight="1" x14ac:dyDescent="0.2">
      <c r="B23" s="60" t="s">
        <v>123</v>
      </c>
      <c r="C23" s="74">
        <f>+C24+C30</f>
        <v>725702.4</v>
      </c>
      <c r="D23" s="75">
        <f t="shared" si="0"/>
        <v>725702.4</v>
      </c>
      <c r="E23" s="75">
        <v>0</v>
      </c>
      <c r="F23" s="75">
        <v>0</v>
      </c>
      <c r="G23" s="74">
        <f>+G24+G30</f>
        <v>725702.4</v>
      </c>
      <c r="H23" s="75">
        <f t="shared" si="1"/>
        <v>725702.4</v>
      </c>
      <c r="I23" s="75">
        <v>0</v>
      </c>
      <c r="J23" s="76">
        <v>0</v>
      </c>
      <c r="K23" s="74">
        <f>+K24+K30</f>
        <v>357850.19999999995</v>
      </c>
      <c r="L23" s="74">
        <f>+L24+L30+L29</f>
        <v>459349.20000000007</v>
      </c>
      <c r="M23" s="75">
        <f t="shared" si="2"/>
        <v>459349.20000000007</v>
      </c>
      <c r="N23" s="75">
        <v>0</v>
      </c>
      <c r="O23" s="75">
        <v>0</v>
      </c>
    </row>
    <row r="24" spans="2:15" ht="23.25" customHeight="1" x14ac:dyDescent="0.2">
      <c r="B24" s="32" t="s">
        <v>124</v>
      </c>
      <c r="C24" s="74">
        <f>+C25+C26+C27+C28</f>
        <v>681902.4</v>
      </c>
      <c r="D24" s="75">
        <f t="shared" si="0"/>
        <v>681902.4</v>
      </c>
      <c r="E24" s="75">
        <v>0</v>
      </c>
      <c r="F24" s="75">
        <v>0</v>
      </c>
      <c r="G24" s="74">
        <f>+G25+G26+G27+G28</f>
        <v>681902.4</v>
      </c>
      <c r="H24" s="75">
        <f t="shared" si="1"/>
        <v>681902.4</v>
      </c>
      <c r="I24" s="75">
        <v>0</v>
      </c>
      <c r="J24" s="76">
        <v>0</v>
      </c>
      <c r="K24" s="74">
        <f>+K25+K26+K27+K28</f>
        <v>335175.89999999997</v>
      </c>
      <c r="L24" s="74">
        <f>L25+L26+L27+L28</f>
        <v>394430.50000000006</v>
      </c>
      <c r="M24" s="75">
        <f t="shared" si="2"/>
        <v>394430.50000000006</v>
      </c>
      <c r="N24" s="75">
        <v>0</v>
      </c>
      <c r="O24" s="75">
        <v>0</v>
      </c>
    </row>
    <row r="25" spans="2:15" ht="23.25" customHeight="1" x14ac:dyDescent="0.2">
      <c r="B25" s="81" t="s">
        <v>102</v>
      </c>
      <c r="C25" s="74">
        <v>117578.3</v>
      </c>
      <c r="D25" s="75">
        <f t="shared" si="0"/>
        <v>117578.3</v>
      </c>
      <c r="E25" s="75">
        <v>0</v>
      </c>
      <c r="F25" s="75">
        <v>0</v>
      </c>
      <c r="G25" s="74">
        <v>117578.3</v>
      </c>
      <c r="H25" s="75">
        <f t="shared" si="1"/>
        <v>117578.3</v>
      </c>
      <c r="I25" s="75">
        <v>0</v>
      </c>
      <c r="J25" s="76">
        <v>0</v>
      </c>
      <c r="K25" s="75">
        <v>56105.8</v>
      </c>
      <c r="L25" s="74">
        <v>85001.9</v>
      </c>
      <c r="M25" s="75">
        <f t="shared" si="2"/>
        <v>85001.9</v>
      </c>
      <c r="N25" s="75">
        <v>0</v>
      </c>
      <c r="O25" s="75">
        <v>0</v>
      </c>
    </row>
    <row r="26" spans="2:15" ht="23.25" customHeight="1" x14ac:dyDescent="0.2">
      <c r="B26" s="81" t="s">
        <v>103</v>
      </c>
      <c r="C26" s="74">
        <v>522626.1</v>
      </c>
      <c r="D26" s="75">
        <f t="shared" si="0"/>
        <v>522626.1</v>
      </c>
      <c r="E26" s="75">
        <v>0</v>
      </c>
      <c r="F26" s="75">
        <v>0</v>
      </c>
      <c r="G26" s="74">
        <v>522626.1</v>
      </c>
      <c r="H26" s="75">
        <f t="shared" si="1"/>
        <v>522626.1</v>
      </c>
      <c r="I26" s="75">
        <v>0</v>
      </c>
      <c r="J26" s="76">
        <v>0</v>
      </c>
      <c r="K26" s="75">
        <v>259290.2</v>
      </c>
      <c r="L26" s="74">
        <v>292210.90000000002</v>
      </c>
      <c r="M26" s="75">
        <f t="shared" si="2"/>
        <v>292210.90000000002</v>
      </c>
      <c r="N26" s="75">
        <v>0</v>
      </c>
      <c r="O26" s="75">
        <v>0</v>
      </c>
    </row>
    <row r="27" spans="2:15" ht="23.25" customHeight="1" x14ac:dyDescent="0.2">
      <c r="B27" s="81" t="s">
        <v>104</v>
      </c>
      <c r="C27" s="74">
        <v>8173.5</v>
      </c>
      <c r="D27" s="75">
        <f t="shared" si="0"/>
        <v>8173.5</v>
      </c>
      <c r="E27" s="75">
        <v>0</v>
      </c>
      <c r="F27" s="75">
        <v>0</v>
      </c>
      <c r="G27" s="74">
        <v>8173.5</v>
      </c>
      <c r="H27" s="75">
        <f t="shared" si="1"/>
        <v>8173.5</v>
      </c>
      <c r="I27" s="75">
        <v>0</v>
      </c>
      <c r="J27" s="76">
        <v>0</v>
      </c>
      <c r="K27" s="75">
        <v>3676.8</v>
      </c>
      <c r="L27" s="74">
        <v>4124.5</v>
      </c>
      <c r="M27" s="75">
        <f t="shared" si="2"/>
        <v>4124.5</v>
      </c>
      <c r="N27" s="75">
        <v>0</v>
      </c>
      <c r="O27" s="75">
        <v>0</v>
      </c>
    </row>
    <row r="28" spans="2:15" ht="23.25" customHeight="1" x14ac:dyDescent="0.2">
      <c r="B28" s="81" t="s">
        <v>105</v>
      </c>
      <c r="C28" s="74">
        <v>33524.5</v>
      </c>
      <c r="D28" s="75">
        <f t="shared" si="0"/>
        <v>33524.5</v>
      </c>
      <c r="E28" s="75">
        <v>0</v>
      </c>
      <c r="F28" s="75">
        <v>0</v>
      </c>
      <c r="G28" s="74">
        <v>33524.5</v>
      </c>
      <c r="H28" s="75">
        <f t="shared" si="1"/>
        <v>33524.5</v>
      </c>
      <c r="I28" s="75">
        <v>0</v>
      </c>
      <c r="J28" s="76">
        <v>0</v>
      </c>
      <c r="K28" s="75">
        <v>16103.1</v>
      </c>
      <c r="L28" s="74">
        <v>13093.2</v>
      </c>
      <c r="M28" s="75">
        <f t="shared" si="2"/>
        <v>13093.2</v>
      </c>
      <c r="N28" s="75">
        <v>0</v>
      </c>
      <c r="O28" s="75">
        <v>0</v>
      </c>
    </row>
    <row r="29" spans="2:15" s="45" customFormat="1" ht="23.25" customHeight="1" x14ac:dyDescent="0.2">
      <c r="B29" s="81" t="s">
        <v>144</v>
      </c>
      <c r="C29" s="74">
        <v>0</v>
      </c>
      <c r="D29" s="75">
        <v>0</v>
      </c>
      <c r="E29" s="75">
        <v>0</v>
      </c>
      <c r="F29" s="75">
        <v>0</v>
      </c>
      <c r="G29" s="74">
        <v>0</v>
      </c>
      <c r="H29" s="75">
        <v>0</v>
      </c>
      <c r="I29" s="75">
        <v>0</v>
      </c>
      <c r="J29" s="76">
        <v>0</v>
      </c>
      <c r="K29" s="75">
        <v>0</v>
      </c>
      <c r="L29" s="74">
        <v>-133.69999999999999</v>
      </c>
      <c r="M29" s="75">
        <f t="shared" si="2"/>
        <v>-133.69999999999999</v>
      </c>
      <c r="N29" s="75">
        <v>0</v>
      </c>
      <c r="O29" s="75">
        <v>0</v>
      </c>
    </row>
    <row r="30" spans="2:15" ht="14.25" customHeight="1" x14ac:dyDescent="0.2">
      <c r="B30" s="32" t="s">
        <v>125</v>
      </c>
      <c r="C30" s="74">
        <v>43800</v>
      </c>
      <c r="D30" s="75">
        <f>+C30</f>
        <v>43800</v>
      </c>
      <c r="E30" s="75">
        <v>0</v>
      </c>
      <c r="F30" s="75">
        <v>0</v>
      </c>
      <c r="G30" s="74">
        <v>43800</v>
      </c>
      <c r="H30" s="75">
        <f>+G30</f>
        <v>43800</v>
      </c>
      <c r="I30" s="75">
        <v>0</v>
      </c>
      <c r="J30" s="76">
        <v>0</v>
      </c>
      <c r="K30" s="75">
        <v>22674.3</v>
      </c>
      <c r="L30" s="74">
        <v>65052.4</v>
      </c>
      <c r="M30" s="75">
        <f t="shared" si="2"/>
        <v>65052.4</v>
      </c>
      <c r="N30" s="75">
        <v>0</v>
      </c>
      <c r="O30" s="75">
        <v>0</v>
      </c>
    </row>
    <row r="31" spans="2:15" s="45" customFormat="1" ht="18" customHeight="1" x14ac:dyDescent="0.2">
      <c r="B31" s="23" t="s">
        <v>106</v>
      </c>
      <c r="C31" s="74">
        <f t="shared" ref="C31:K31" si="3">+C34+C37+C38+C39+C36</f>
        <v>32809</v>
      </c>
      <c r="D31" s="74">
        <f t="shared" si="3"/>
        <v>32809</v>
      </c>
      <c r="E31" s="75">
        <f t="shared" si="3"/>
        <v>0</v>
      </c>
      <c r="F31" s="75">
        <f t="shared" si="3"/>
        <v>0</v>
      </c>
      <c r="G31" s="74">
        <f t="shared" si="3"/>
        <v>32809</v>
      </c>
      <c r="H31" s="74">
        <f t="shared" si="3"/>
        <v>32809</v>
      </c>
      <c r="I31" s="75">
        <f t="shared" si="3"/>
        <v>0</v>
      </c>
      <c r="J31" s="76">
        <f t="shared" si="3"/>
        <v>0</v>
      </c>
      <c r="K31" s="74">
        <f t="shared" si="3"/>
        <v>15283</v>
      </c>
      <c r="L31" s="74">
        <f>+L34+L37+L38+L39+L36+L35</f>
        <v>29992.899999999998</v>
      </c>
      <c r="M31" s="75">
        <f>+L31</f>
        <v>29992.899999999998</v>
      </c>
      <c r="N31" s="75">
        <f>+N34+N37+N38+N39+N36</f>
        <v>0</v>
      </c>
      <c r="O31" s="75">
        <f>+O34+O37+O38+O39++O36</f>
        <v>0</v>
      </c>
    </row>
    <row r="32" spans="2:15" ht="20.25" customHeight="1" x14ac:dyDescent="0.2">
      <c r="B32" s="23" t="s">
        <v>121</v>
      </c>
      <c r="C32" s="74"/>
      <c r="D32" s="75"/>
      <c r="E32" s="75"/>
      <c r="F32" s="75"/>
      <c r="G32" s="74"/>
      <c r="H32" s="75"/>
      <c r="I32" s="75"/>
      <c r="J32" s="76"/>
      <c r="K32" s="75"/>
      <c r="L32" s="74"/>
      <c r="M32" s="75"/>
      <c r="N32" s="75"/>
      <c r="O32" s="75"/>
    </row>
    <row r="33" spans="2:16" ht="19.5" customHeight="1" x14ac:dyDescent="0.2">
      <c r="B33" s="24" t="s">
        <v>18</v>
      </c>
      <c r="C33" s="74"/>
      <c r="D33" s="75"/>
      <c r="E33" s="75"/>
      <c r="F33" s="75"/>
      <c r="G33" s="74"/>
      <c r="H33" s="75"/>
      <c r="I33" s="75"/>
      <c r="J33" s="76"/>
      <c r="K33" s="75"/>
      <c r="L33" s="74"/>
      <c r="M33" s="75"/>
      <c r="N33" s="75"/>
      <c r="O33" s="75"/>
    </row>
    <row r="34" spans="2:16" s="45" customFormat="1" ht="33" customHeight="1" x14ac:dyDescent="0.2">
      <c r="B34" s="32" t="s">
        <v>80</v>
      </c>
      <c r="C34" s="74">
        <v>39</v>
      </c>
      <c r="D34" s="75">
        <f>+C34</f>
        <v>39</v>
      </c>
      <c r="E34" s="75">
        <v>0</v>
      </c>
      <c r="F34" s="75">
        <v>0</v>
      </c>
      <c r="G34" s="74">
        <v>39</v>
      </c>
      <c r="H34" s="75">
        <f>+G34</f>
        <v>39</v>
      </c>
      <c r="I34" s="75">
        <v>0</v>
      </c>
      <c r="J34" s="76">
        <v>0</v>
      </c>
      <c r="K34" s="75">
        <v>12.2</v>
      </c>
      <c r="L34" s="74">
        <v>-387.1</v>
      </c>
      <c r="M34" s="75">
        <f t="shared" ref="M34:M39" si="4">+L34</f>
        <v>-387.1</v>
      </c>
      <c r="N34" s="75">
        <v>0</v>
      </c>
      <c r="O34" s="75">
        <v>0</v>
      </c>
    </row>
    <row r="35" spans="2:16" s="45" customFormat="1" ht="33" customHeight="1" x14ac:dyDescent="0.2">
      <c r="B35" s="32" t="s">
        <v>142</v>
      </c>
      <c r="C35" s="74">
        <v>0</v>
      </c>
      <c r="D35" s="75">
        <v>0</v>
      </c>
      <c r="E35" s="75">
        <v>0</v>
      </c>
      <c r="F35" s="75">
        <v>0</v>
      </c>
      <c r="G35" s="74">
        <v>0</v>
      </c>
      <c r="H35" s="75">
        <v>0</v>
      </c>
      <c r="I35" s="75">
        <v>0</v>
      </c>
      <c r="J35" s="76">
        <v>0</v>
      </c>
      <c r="K35" s="75">
        <v>0</v>
      </c>
      <c r="L35" s="74">
        <v>10189.299999999999</v>
      </c>
      <c r="M35" s="75">
        <f t="shared" si="4"/>
        <v>10189.299999999999</v>
      </c>
      <c r="N35" s="75">
        <v>0</v>
      </c>
      <c r="O35" s="75">
        <v>0</v>
      </c>
    </row>
    <row r="36" spans="2:16" s="45" customFormat="1" ht="20.25" customHeight="1" x14ac:dyDescent="0.2">
      <c r="B36" s="32" t="s">
        <v>143</v>
      </c>
      <c r="C36" s="74">
        <v>8500</v>
      </c>
      <c r="D36" s="75">
        <f>+C36</f>
        <v>8500</v>
      </c>
      <c r="E36" s="75">
        <v>0</v>
      </c>
      <c r="F36" s="75">
        <v>0</v>
      </c>
      <c r="G36" s="74">
        <v>8500</v>
      </c>
      <c r="H36" s="75">
        <f>+G36</f>
        <v>8500</v>
      </c>
      <c r="I36" s="75">
        <v>0</v>
      </c>
      <c r="J36" s="76">
        <v>0</v>
      </c>
      <c r="K36" s="75">
        <v>3812.3</v>
      </c>
      <c r="L36" s="74">
        <v>4610.1000000000004</v>
      </c>
      <c r="M36" s="75">
        <f t="shared" si="4"/>
        <v>4610.1000000000004</v>
      </c>
      <c r="N36" s="75">
        <v>0</v>
      </c>
      <c r="O36" s="75">
        <v>0</v>
      </c>
    </row>
    <row r="37" spans="2:16" s="45" customFormat="1" ht="29.25" customHeight="1" x14ac:dyDescent="0.2">
      <c r="B37" s="32" t="s">
        <v>69</v>
      </c>
      <c r="C37" s="74">
        <v>15000</v>
      </c>
      <c r="D37" s="75">
        <f>+C37</f>
        <v>15000</v>
      </c>
      <c r="E37" s="75">
        <v>0</v>
      </c>
      <c r="F37" s="75">
        <v>0</v>
      </c>
      <c r="G37" s="74">
        <v>15000</v>
      </c>
      <c r="H37" s="75">
        <f>+G37</f>
        <v>15000</v>
      </c>
      <c r="I37" s="75">
        <v>0</v>
      </c>
      <c r="J37" s="76">
        <v>0</v>
      </c>
      <c r="K37" s="75">
        <v>7800</v>
      </c>
      <c r="L37" s="74">
        <v>10897.6</v>
      </c>
      <c r="M37" s="75">
        <f t="shared" si="4"/>
        <v>10897.6</v>
      </c>
      <c r="N37" s="75">
        <v>0</v>
      </c>
      <c r="O37" s="75">
        <v>0</v>
      </c>
    </row>
    <row r="38" spans="2:16" s="45" customFormat="1" ht="18.75" customHeight="1" x14ac:dyDescent="0.2">
      <c r="B38" s="32" t="s">
        <v>48</v>
      </c>
      <c r="C38" s="74">
        <v>7500</v>
      </c>
      <c r="D38" s="75">
        <f>+C38</f>
        <v>7500</v>
      </c>
      <c r="E38" s="75">
        <v>0</v>
      </c>
      <c r="F38" s="75">
        <v>0</v>
      </c>
      <c r="G38" s="74">
        <v>7500</v>
      </c>
      <c r="H38" s="75">
        <f>+G38</f>
        <v>7500</v>
      </c>
      <c r="I38" s="75">
        <v>0</v>
      </c>
      <c r="J38" s="76">
        <v>0</v>
      </c>
      <c r="K38" s="75">
        <v>2712</v>
      </c>
      <c r="L38" s="74">
        <v>3953.1</v>
      </c>
      <c r="M38" s="75">
        <f t="shared" si="4"/>
        <v>3953.1</v>
      </c>
      <c r="N38" s="75">
        <v>0</v>
      </c>
      <c r="O38" s="75">
        <v>0</v>
      </c>
    </row>
    <row r="39" spans="2:16" s="45" customFormat="1" ht="23.25" customHeight="1" x14ac:dyDescent="0.2">
      <c r="B39" s="32" t="s">
        <v>47</v>
      </c>
      <c r="C39" s="74">
        <v>1770</v>
      </c>
      <c r="D39" s="75">
        <f>+C39</f>
        <v>1770</v>
      </c>
      <c r="E39" s="75">
        <v>0</v>
      </c>
      <c r="F39" s="75">
        <v>0</v>
      </c>
      <c r="G39" s="74">
        <v>1770</v>
      </c>
      <c r="H39" s="75">
        <f>+G39</f>
        <v>1770</v>
      </c>
      <c r="I39" s="75">
        <v>0</v>
      </c>
      <c r="J39" s="76">
        <v>0</v>
      </c>
      <c r="K39" s="75">
        <v>946.5</v>
      </c>
      <c r="L39" s="74">
        <v>729.9</v>
      </c>
      <c r="M39" s="75">
        <f t="shared" si="4"/>
        <v>729.9</v>
      </c>
      <c r="N39" s="75">
        <v>0</v>
      </c>
      <c r="O39" s="75">
        <v>0</v>
      </c>
    </row>
    <row r="40" spans="2:16" s="45" customFormat="1" ht="30.75" customHeight="1" x14ac:dyDescent="0.2">
      <c r="B40" s="23" t="s">
        <v>107</v>
      </c>
      <c r="C40" s="74">
        <f>+C43</f>
        <v>51</v>
      </c>
      <c r="D40" s="74">
        <f t="shared" ref="D40:O40" si="5">+D43</f>
        <v>51</v>
      </c>
      <c r="E40" s="74">
        <f t="shared" si="5"/>
        <v>0</v>
      </c>
      <c r="F40" s="74">
        <f t="shared" si="5"/>
        <v>0</v>
      </c>
      <c r="G40" s="74">
        <f>+G43</f>
        <v>51</v>
      </c>
      <c r="H40" s="74">
        <f>+H43</f>
        <v>51</v>
      </c>
      <c r="I40" s="74">
        <f t="shared" si="5"/>
        <v>0</v>
      </c>
      <c r="J40" s="74">
        <f t="shared" si="5"/>
        <v>0</v>
      </c>
      <c r="K40" s="74">
        <f>+K43</f>
        <v>25.2</v>
      </c>
      <c r="L40" s="74">
        <f>+L43+L44</f>
        <v>43.2</v>
      </c>
      <c r="M40" s="75">
        <f>+M43+M44</f>
        <v>43.2</v>
      </c>
      <c r="N40" s="75">
        <f t="shared" si="5"/>
        <v>0</v>
      </c>
      <c r="O40" s="75">
        <f t="shared" si="5"/>
        <v>0</v>
      </c>
    </row>
    <row r="41" spans="2:16" ht="15.75" customHeight="1" x14ac:dyDescent="0.2">
      <c r="B41" s="23" t="s">
        <v>121</v>
      </c>
      <c r="C41" s="74"/>
      <c r="D41" s="75"/>
      <c r="E41" s="75"/>
      <c r="F41" s="75"/>
      <c r="G41" s="74"/>
      <c r="H41" s="75"/>
      <c r="I41" s="75"/>
      <c r="J41" s="76"/>
      <c r="K41" s="75"/>
      <c r="L41" s="74"/>
      <c r="M41" s="75"/>
      <c r="N41" s="75"/>
      <c r="O41" s="75"/>
    </row>
    <row r="42" spans="2:16" ht="16.5" customHeight="1" x14ac:dyDescent="0.2">
      <c r="B42" s="24" t="s">
        <v>18</v>
      </c>
      <c r="C42" s="74"/>
      <c r="D42" s="75"/>
      <c r="E42" s="75"/>
      <c r="F42" s="75"/>
      <c r="G42" s="74"/>
      <c r="H42" s="75"/>
      <c r="I42" s="75"/>
      <c r="J42" s="76"/>
      <c r="K42" s="75"/>
      <c r="L42" s="74"/>
      <c r="M42" s="75"/>
      <c r="N42" s="75"/>
      <c r="O42" s="75"/>
    </row>
    <row r="43" spans="2:16" s="45" customFormat="1" ht="45.75" customHeight="1" x14ac:dyDescent="0.2">
      <c r="B43" s="32" t="s">
        <v>70</v>
      </c>
      <c r="C43" s="74">
        <v>51</v>
      </c>
      <c r="D43" s="75">
        <f>+C43</f>
        <v>51</v>
      </c>
      <c r="E43" s="75">
        <v>0</v>
      </c>
      <c r="F43" s="75">
        <v>0</v>
      </c>
      <c r="G43" s="74">
        <v>51</v>
      </c>
      <c r="H43" s="75">
        <f>+G43</f>
        <v>51</v>
      </c>
      <c r="I43" s="75">
        <v>0</v>
      </c>
      <c r="J43" s="76">
        <v>0</v>
      </c>
      <c r="K43" s="75">
        <v>25.2</v>
      </c>
      <c r="L43" s="74">
        <v>41.5</v>
      </c>
      <c r="M43" s="75">
        <f>+L43</f>
        <v>41.5</v>
      </c>
      <c r="N43" s="75">
        <v>0</v>
      </c>
      <c r="O43" s="75">
        <v>0</v>
      </c>
      <c r="P43" s="82">
        <f>L45</f>
        <v>1220924.9999999998</v>
      </c>
    </row>
    <row r="44" spans="2:16" s="45" customFormat="1" ht="34.5" customHeight="1" thickBot="1" x14ac:dyDescent="0.25">
      <c r="B44" s="32" t="s">
        <v>139</v>
      </c>
      <c r="C44" s="74">
        <v>0</v>
      </c>
      <c r="D44" s="74">
        <v>0</v>
      </c>
      <c r="E44" s="75">
        <v>0</v>
      </c>
      <c r="F44" s="75">
        <v>0</v>
      </c>
      <c r="G44" s="74">
        <v>0</v>
      </c>
      <c r="H44" s="75">
        <v>0</v>
      </c>
      <c r="I44" s="75">
        <v>0</v>
      </c>
      <c r="J44" s="76">
        <v>0</v>
      </c>
      <c r="K44" s="75">
        <v>0</v>
      </c>
      <c r="L44" s="74">
        <v>1.7</v>
      </c>
      <c r="M44" s="75">
        <f>+L44</f>
        <v>1.7</v>
      </c>
      <c r="N44" s="75">
        <v>0</v>
      </c>
      <c r="O44" s="75">
        <v>0</v>
      </c>
      <c r="P44" s="82"/>
    </row>
    <row r="45" spans="2:16" ht="36.75" customHeight="1" thickBot="1" x14ac:dyDescent="0.25">
      <c r="B45" s="83" t="s">
        <v>126</v>
      </c>
      <c r="C45" s="84">
        <f>C15+C31+C40</f>
        <v>2086546</v>
      </c>
      <c r="D45" s="84">
        <f>D15+D31+D40</f>
        <v>2086546</v>
      </c>
      <c r="E45" s="80">
        <f>+E15+E31+E43</f>
        <v>0</v>
      </c>
      <c r="F45" s="80">
        <f>+F15+F31+F43</f>
        <v>0</v>
      </c>
      <c r="G45" s="84">
        <f>G15+G31+G40</f>
        <v>2050646</v>
      </c>
      <c r="H45" s="80">
        <f>+H15+H31+H43</f>
        <v>2050646</v>
      </c>
      <c r="I45" s="80">
        <f>+I15+I31+I43</f>
        <v>0</v>
      </c>
      <c r="J45" s="85">
        <f>+J15+J31+J43</f>
        <v>0</v>
      </c>
      <c r="K45" s="80">
        <f>+K15+K31+K43</f>
        <v>995022.09999999986</v>
      </c>
      <c r="L45" s="84">
        <f>+L15+L31+L40</f>
        <v>1220924.9999999998</v>
      </c>
      <c r="M45" s="80">
        <f>+M15+M31+M40</f>
        <v>1220924.9999999998</v>
      </c>
      <c r="N45" s="80">
        <f>+N15+N31+N43</f>
        <v>0</v>
      </c>
      <c r="O45" s="80">
        <f>+O15+O31+O43</f>
        <v>0</v>
      </c>
    </row>
    <row r="46" spans="2:16" ht="21" customHeight="1" thickBot="1" x14ac:dyDescent="0.25">
      <c r="B46" s="32" t="s">
        <v>108</v>
      </c>
      <c r="C46" s="74">
        <v>2379983.9</v>
      </c>
      <c r="D46" s="75">
        <f>+C46</f>
        <v>2379983.9</v>
      </c>
      <c r="E46" s="86">
        <v>0</v>
      </c>
      <c r="F46" s="86">
        <v>0</v>
      </c>
      <c r="G46" s="74">
        <v>2113573.4</v>
      </c>
      <c r="H46" s="86">
        <f>+G46</f>
        <v>2113573.4</v>
      </c>
      <c r="I46" s="86">
        <v>0</v>
      </c>
      <c r="J46" s="87">
        <v>0</v>
      </c>
      <c r="K46" s="86">
        <v>1231647.8</v>
      </c>
      <c r="L46" s="88">
        <v>1213692.3999999999</v>
      </c>
      <c r="M46" s="86">
        <f>+L46</f>
        <v>1213692.3999999999</v>
      </c>
      <c r="N46" s="86">
        <v>0</v>
      </c>
      <c r="O46" s="86">
        <v>0</v>
      </c>
    </row>
    <row r="47" spans="2:16" ht="21" customHeight="1" thickBot="1" x14ac:dyDescent="0.25">
      <c r="B47" s="83" t="s">
        <v>145</v>
      </c>
      <c r="C47" s="84">
        <f t="shared" ref="C47:O47" si="6">+C45+C46</f>
        <v>4466529.9000000004</v>
      </c>
      <c r="D47" s="80">
        <f>+D45+D46</f>
        <v>4466529.9000000004</v>
      </c>
      <c r="E47" s="80">
        <f t="shared" si="6"/>
        <v>0</v>
      </c>
      <c r="F47" s="80">
        <f t="shared" si="6"/>
        <v>0</v>
      </c>
      <c r="G47" s="84">
        <f>+G45+G46</f>
        <v>4164219.4</v>
      </c>
      <c r="H47" s="80">
        <f t="shared" si="6"/>
        <v>4164219.4</v>
      </c>
      <c r="I47" s="80">
        <f t="shared" si="6"/>
        <v>0</v>
      </c>
      <c r="J47" s="85">
        <f t="shared" si="6"/>
        <v>0</v>
      </c>
      <c r="K47" s="80">
        <f>+K45+K46</f>
        <v>2226669.9</v>
      </c>
      <c r="L47" s="84">
        <f t="shared" si="6"/>
        <v>2434617.3999999994</v>
      </c>
      <c r="M47" s="80">
        <f t="shared" si="6"/>
        <v>2434617.3999999994</v>
      </c>
      <c r="N47" s="80">
        <f t="shared" si="6"/>
        <v>0</v>
      </c>
      <c r="O47" s="80">
        <f t="shared" si="6"/>
        <v>0</v>
      </c>
    </row>
    <row r="48" spans="2:16" ht="18" customHeight="1" x14ac:dyDescent="0.2">
      <c r="B48" s="89" t="s">
        <v>3</v>
      </c>
      <c r="C48" s="74"/>
      <c r="D48" s="75"/>
      <c r="E48" s="75"/>
      <c r="F48" s="75"/>
      <c r="G48" s="74"/>
      <c r="H48" s="75"/>
      <c r="I48" s="75"/>
      <c r="J48" s="76"/>
      <c r="K48" s="75"/>
      <c r="L48" s="74"/>
      <c r="M48" s="75"/>
      <c r="N48" s="75"/>
      <c r="O48" s="90"/>
    </row>
    <row r="49" spans="1:16" ht="21" customHeight="1" x14ac:dyDescent="0.2">
      <c r="B49" s="32" t="s">
        <v>122</v>
      </c>
      <c r="C49" s="74">
        <v>0</v>
      </c>
      <c r="D49" s="75">
        <v>0</v>
      </c>
      <c r="E49" s="75">
        <f>+C49</f>
        <v>0</v>
      </c>
      <c r="F49" s="75">
        <v>0</v>
      </c>
      <c r="G49" s="74">
        <v>35900</v>
      </c>
      <c r="H49" s="75">
        <v>0</v>
      </c>
      <c r="I49" s="75">
        <f>+G49</f>
        <v>35900</v>
      </c>
      <c r="J49" s="76">
        <v>0</v>
      </c>
      <c r="K49" s="75"/>
      <c r="L49" s="74">
        <v>23399.8</v>
      </c>
      <c r="M49" s="75">
        <v>0</v>
      </c>
      <c r="N49" s="75">
        <f t="shared" ref="N49:N54" si="7">+L49</f>
        <v>23399.8</v>
      </c>
      <c r="O49" s="75">
        <v>0</v>
      </c>
    </row>
    <row r="50" spans="1:16" ht="31.5" customHeight="1" x14ac:dyDescent="0.2">
      <c r="B50" s="32" t="s">
        <v>109</v>
      </c>
      <c r="C50" s="74">
        <v>0</v>
      </c>
      <c r="D50" s="75">
        <v>0</v>
      </c>
      <c r="E50" s="75">
        <f>+C50</f>
        <v>0</v>
      </c>
      <c r="F50" s="75">
        <v>0</v>
      </c>
      <c r="G50" s="74">
        <v>0</v>
      </c>
      <c r="H50" s="75">
        <v>0</v>
      </c>
      <c r="I50" s="75">
        <f>+G50</f>
        <v>0</v>
      </c>
      <c r="J50" s="76">
        <v>0</v>
      </c>
      <c r="K50" s="75"/>
      <c r="L50" s="74">
        <v>-0.8</v>
      </c>
      <c r="M50" s="75">
        <v>0</v>
      </c>
      <c r="N50" s="75">
        <f t="shared" si="7"/>
        <v>-0.8</v>
      </c>
      <c r="O50" s="75">
        <v>0</v>
      </c>
    </row>
    <row r="51" spans="1:16" s="45" customFormat="1" ht="31.5" customHeight="1" x14ac:dyDescent="0.2">
      <c r="B51" s="32" t="s">
        <v>140</v>
      </c>
      <c r="C51" s="74">
        <v>0</v>
      </c>
      <c r="D51" s="75">
        <v>0</v>
      </c>
      <c r="E51" s="75">
        <f t="shared" ref="E51:E52" si="8">+C51</f>
        <v>0</v>
      </c>
      <c r="F51" s="75">
        <v>0</v>
      </c>
      <c r="G51" s="74">
        <v>0</v>
      </c>
      <c r="H51" s="75">
        <v>0</v>
      </c>
      <c r="I51" s="75">
        <v>0</v>
      </c>
      <c r="J51" s="76">
        <v>0</v>
      </c>
      <c r="K51" s="75"/>
      <c r="L51" s="74">
        <v>-0.2</v>
      </c>
      <c r="M51" s="75">
        <v>0</v>
      </c>
      <c r="N51" s="75">
        <f t="shared" si="7"/>
        <v>-0.2</v>
      </c>
      <c r="O51" s="75">
        <v>0</v>
      </c>
    </row>
    <row r="52" spans="1:16" s="45" customFormat="1" ht="31.5" customHeight="1" x14ac:dyDescent="0.2">
      <c r="B52" s="32" t="s">
        <v>141</v>
      </c>
      <c r="C52" s="74">
        <v>0</v>
      </c>
      <c r="D52" s="75">
        <v>0</v>
      </c>
      <c r="E52" s="75">
        <f t="shared" si="8"/>
        <v>0</v>
      </c>
      <c r="F52" s="75">
        <v>0</v>
      </c>
      <c r="G52" s="74">
        <v>0</v>
      </c>
      <c r="H52" s="75">
        <v>0</v>
      </c>
      <c r="I52" s="75">
        <v>0</v>
      </c>
      <c r="J52" s="76">
        <v>0</v>
      </c>
      <c r="K52" s="75"/>
      <c r="L52" s="74">
        <v>1.8</v>
      </c>
      <c r="M52" s="75">
        <v>0</v>
      </c>
      <c r="N52" s="75">
        <f t="shared" si="7"/>
        <v>1.8</v>
      </c>
      <c r="O52" s="75">
        <v>1</v>
      </c>
    </row>
    <row r="53" spans="1:16" ht="33" customHeight="1" x14ac:dyDescent="0.2">
      <c r="B53" s="32" t="s">
        <v>110</v>
      </c>
      <c r="C53" s="74">
        <v>100</v>
      </c>
      <c r="D53" s="75">
        <v>0</v>
      </c>
      <c r="E53" s="75">
        <f>+C53</f>
        <v>100</v>
      </c>
      <c r="F53" s="75">
        <v>0</v>
      </c>
      <c r="G53" s="74">
        <v>100</v>
      </c>
      <c r="H53" s="75">
        <v>0</v>
      </c>
      <c r="I53" s="75">
        <f>+G53</f>
        <v>100</v>
      </c>
      <c r="J53" s="76">
        <v>0</v>
      </c>
      <c r="K53" s="75"/>
      <c r="L53" s="74">
        <v>70.099999999999994</v>
      </c>
      <c r="M53" s="75">
        <v>0</v>
      </c>
      <c r="N53" s="75">
        <f t="shared" si="7"/>
        <v>70.099999999999994</v>
      </c>
      <c r="O53" s="75">
        <v>0</v>
      </c>
    </row>
    <row r="54" spans="1:16" ht="21" customHeight="1" x14ac:dyDescent="0.2">
      <c r="B54" s="32" t="s">
        <v>111</v>
      </c>
      <c r="C54" s="74">
        <v>113232.2</v>
      </c>
      <c r="D54" s="75">
        <v>0</v>
      </c>
      <c r="E54" s="75">
        <f>+C54</f>
        <v>113232.2</v>
      </c>
      <c r="F54" s="75">
        <v>0</v>
      </c>
      <c r="G54" s="77">
        <v>139325.6</v>
      </c>
      <c r="H54" s="75">
        <v>0</v>
      </c>
      <c r="I54" s="75">
        <f>+G54</f>
        <v>139325.6</v>
      </c>
      <c r="J54" s="76">
        <v>0</v>
      </c>
      <c r="K54" s="75"/>
      <c r="L54" s="74">
        <v>69255</v>
      </c>
      <c r="M54" s="75">
        <v>0</v>
      </c>
      <c r="N54" s="75">
        <f t="shared" si="7"/>
        <v>69255</v>
      </c>
      <c r="O54" s="75">
        <f>+M54</f>
        <v>0</v>
      </c>
    </row>
    <row r="55" spans="1:16" ht="32.25" customHeight="1" x14ac:dyDescent="0.2">
      <c r="B55" s="32" t="s">
        <v>112</v>
      </c>
      <c r="C55" s="74">
        <v>2220</v>
      </c>
      <c r="D55" s="75">
        <v>0</v>
      </c>
      <c r="E55" s="75">
        <f>+C55</f>
        <v>2220</v>
      </c>
      <c r="F55" s="75">
        <v>0</v>
      </c>
      <c r="G55" s="74">
        <v>2220</v>
      </c>
      <c r="H55" s="75">
        <v>0</v>
      </c>
      <c r="I55" s="75">
        <f>+G55</f>
        <v>2220</v>
      </c>
      <c r="J55" s="76">
        <v>0</v>
      </c>
      <c r="K55" s="75"/>
      <c r="L55" s="74">
        <v>1900.1</v>
      </c>
      <c r="M55" s="75">
        <v>0</v>
      </c>
      <c r="N55" s="75">
        <f>L55</f>
        <v>1900.1</v>
      </c>
      <c r="O55" s="75">
        <v>0</v>
      </c>
    </row>
    <row r="56" spans="1:16" ht="19.5" customHeight="1" x14ac:dyDescent="0.2">
      <c r="B56" s="25" t="s">
        <v>127</v>
      </c>
      <c r="C56" s="74">
        <f>C57+C58+C59</f>
        <v>11647.9</v>
      </c>
      <c r="D56" s="74">
        <f>+D57+D58</f>
        <v>0</v>
      </c>
      <c r="E56" s="74">
        <f>+E57+E58+E59</f>
        <v>11647.9</v>
      </c>
      <c r="F56" s="74">
        <f>+F57+F58++F59</f>
        <v>11647.9</v>
      </c>
      <c r="G56" s="74">
        <f>G57+G58+G59</f>
        <v>11647.9</v>
      </c>
      <c r="H56" s="74">
        <f>+H57+H58</f>
        <v>0</v>
      </c>
      <c r="I56" s="74">
        <f>+I57+I58+I59</f>
        <v>11647.9</v>
      </c>
      <c r="J56" s="74">
        <f>+J57+J58+J59</f>
        <v>11647.9</v>
      </c>
      <c r="K56" s="74"/>
      <c r="L56" s="74">
        <f>+L57+L58+L59</f>
        <v>1195.0999999999999</v>
      </c>
      <c r="M56" s="75">
        <f>+M57+M58</f>
        <v>0</v>
      </c>
      <c r="N56" s="75">
        <f>+N57+N58++N59</f>
        <v>1195.0999999999999</v>
      </c>
      <c r="O56" s="75">
        <f>+O57+O58+O59</f>
        <v>1195.0999999999999</v>
      </c>
    </row>
    <row r="57" spans="1:16" ht="31.5" customHeight="1" x14ac:dyDescent="0.2">
      <c r="B57" s="32" t="s">
        <v>71</v>
      </c>
      <c r="C57" s="74">
        <v>2400</v>
      </c>
      <c r="D57" s="75">
        <v>0</v>
      </c>
      <c r="E57" s="75">
        <f>+C57</f>
        <v>2400</v>
      </c>
      <c r="F57" s="75">
        <f>+C57</f>
        <v>2400</v>
      </c>
      <c r="G57" s="74">
        <v>2400</v>
      </c>
      <c r="H57" s="75">
        <v>0</v>
      </c>
      <c r="I57" s="75">
        <f>+G57</f>
        <v>2400</v>
      </c>
      <c r="J57" s="76">
        <f>+G57</f>
        <v>2400</v>
      </c>
      <c r="K57" s="75"/>
      <c r="L57" s="74">
        <v>397.2</v>
      </c>
      <c r="M57" s="75">
        <v>0</v>
      </c>
      <c r="N57" s="75">
        <f>L57</f>
        <v>397.2</v>
      </c>
      <c r="O57" s="75">
        <f>+L57</f>
        <v>397.2</v>
      </c>
    </row>
    <row r="58" spans="1:16" ht="21.75" customHeight="1" x14ac:dyDescent="0.2">
      <c r="B58" s="91" t="s">
        <v>81</v>
      </c>
      <c r="C58" s="74">
        <v>9047.9</v>
      </c>
      <c r="D58" s="75">
        <v>0</v>
      </c>
      <c r="E58" s="75">
        <f>+C58</f>
        <v>9047.9</v>
      </c>
      <c r="F58" s="75">
        <f>+C58</f>
        <v>9047.9</v>
      </c>
      <c r="G58" s="74">
        <v>9047.9</v>
      </c>
      <c r="H58" s="75">
        <v>0</v>
      </c>
      <c r="I58" s="75">
        <f>+G58</f>
        <v>9047.9</v>
      </c>
      <c r="J58" s="76">
        <f>+G58</f>
        <v>9047.9</v>
      </c>
      <c r="K58" s="75"/>
      <c r="L58" s="74">
        <v>74.599999999999994</v>
      </c>
      <c r="M58" s="75">
        <v>0</v>
      </c>
      <c r="N58" s="75">
        <f>L58</f>
        <v>74.599999999999994</v>
      </c>
      <c r="O58" s="75">
        <f>+L58</f>
        <v>74.599999999999994</v>
      </c>
    </row>
    <row r="59" spans="1:16" ht="17.25" customHeight="1" x14ac:dyDescent="0.2">
      <c r="B59" s="32" t="s">
        <v>82</v>
      </c>
      <c r="C59" s="74">
        <v>200</v>
      </c>
      <c r="D59" s="75">
        <v>0</v>
      </c>
      <c r="E59" s="75">
        <f>+C59</f>
        <v>200</v>
      </c>
      <c r="F59" s="75">
        <f>E59</f>
        <v>200</v>
      </c>
      <c r="G59" s="74">
        <v>200</v>
      </c>
      <c r="H59" s="75">
        <v>0</v>
      </c>
      <c r="I59" s="75">
        <f>G59</f>
        <v>200</v>
      </c>
      <c r="J59" s="76">
        <f>I59</f>
        <v>200</v>
      </c>
      <c r="K59" s="75"/>
      <c r="L59" s="74">
        <v>723.3</v>
      </c>
      <c r="M59" s="75">
        <v>0</v>
      </c>
      <c r="N59" s="75">
        <f>+L59</f>
        <v>723.3</v>
      </c>
      <c r="O59" s="75">
        <f>+L59</f>
        <v>723.3</v>
      </c>
    </row>
    <row r="60" spans="1:16" ht="21.75" customHeight="1" thickBot="1" x14ac:dyDescent="0.25">
      <c r="B60" s="33" t="s">
        <v>37</v>
      </c>
      <c r="C60" s="74">
        <v>0</v>
      </c>
      <c r="D60" s="75">
        <v>0</v>
      </c>
      <c r="E60" s="75">
        <f>+C60</f>
        <v>0</v>
      </c>
      <c r="F60" s="75">
        <v>0</v>
      </c>
      <c r="G60" s="74">
        <v>4142.1000000000004</v>
      </c>
      <c r="H60" s="75">
        <v>0</v>
      </c>
      <c r="I60" s="75">
        <f>+G60</f>
        <v>4142.1000000000004</v>
      </c>
      <c r="J60" s="75">
        <v>4142.1000000000004</v>
      </c>
      <c r="K60" s="75"/>
      <c r="L60" s="74">
        <v>2292.8000000000002</v>
      </c>
      <c r="M60" s="75">
        <v>0</v>
      </c>
      <c r="N60" s="75">
        <f>+L60</f>
        <v>2292.8000000000002</v>
      </c>
      <c r="O60" s="75">
        <v>2292.8000000000002</v>
      </c>
    </row>
    <row r="61" spans="1:16" ht="18.75" customHeight="1" thickBot="1" x14ac:dyDescent="0.25">
      <c r="B61" s="92" t="s">
        <v>146</v>
      </c>
      <c r="C61" s="79">
        <f>+C49+C53+C54+C55+C56+C60++C50</f>
        <v>127200.09999999999</v>
      </c>
      <c r="D61" s="79">
        <f>+D49+D53+D54+D55+D56+D60+D50</f>
        <v>0</v>
      </c>
      <c r="E61" s="79">
        <f>+E49+E53+E54+E55+E56+E60+E50</f>
        <v>127200.09999999999</v>
      </c>
      <c r="F61" s="79">
        <f>+F56</f>
        <v>11647.9</v>
      </c>
      <c r="G61" s="79">
        <f>+G49+G53+G54+G55+G56+G60+G50</f>
        <v>193335.6</v>
      </c>
      <c r="H61" s="79">
        <f>+H49+H53+H54+H55+H56+H60+H50</f>
        <v>0</v>
      </c>
      <c r="I61" s="79">
        <f>+I49+I53+I54+I55+I56+I60+I50</f>
        <v>193335.6</v>
      </c>
      <c r="J61" s="79">
        <f>+J56+J60</f>
        <v>15790</v>
      </c>
      <c r="K61" s="79"/>
      <c r="L61" s="78">
        <f>+L49+L53+L54+L55+L56+L60+L50+L52+L51</f>
        <v>98113.700000000012</v>
      </c>
      <c r="M61" s="79">
        <f>+M49+M53+M54+M55+M56+M60+M50</f>
        <v>0</v>
      </c>
      <c r="N61" s="78">
        <f>+N49+N53+N54+N55+N56+N60+N50+N52+N51</f>
        <v>98113.700000000012</v>
      </c>
      <c r="O61" s="79">
        <f>+O49+O53+O54+O55+O56+O60+O50+O52+O51</f>
        <v>3488.9</v>
      </c>
    </row>
    <row r="62" spans="1:16" ht="10.5" customHeight="1" thickBot="1" x14ac:dyDescent="0.25">
      <c r="B62" s="89"/>
      <c r="C62" s="76"/>
      <c r="D62" s="75"/>
      <c r="E62" s="76"/>
      <c r="F62" s="75"/>
      <c r="G62" s="75"/>
      <c r="H62" s="75"/>
      <c r="I62" s="75"/>
      <c r="J62" s="76"/>
      <c r="K62" s="75"/>
      <c r="L62" s="74"/>
      <c r="M62" s="75"/>
      <c r="N62" s="75"/>
      <c r="O62" s="75"/>
    </row>
    <row r="63" spans="1:16" ht="21" customHeight="1" thickBot="1" x14ac:dyDescent="0.25">
      <c r="B63" s="34" t="s">
        <v>128</v>
      </c>
      <c r="C63" s="93">
        <f t="shared" ref="C63:O63" si="9">+C47+C61</f>
        <v>4593730</v>
      </c>
      <c r="D63" s="79">
        <f t="shared" si="9"/>
        <v>4466529.9000000004</v>
      </c>
      <c r="E63" s="93">
        <f t="shared" si="9"/>
        <v>127200.09999999999</v>
      </c>
      <c r="F63" s="79">
        <f t="shared" si="9"/>
        <v>11647.9</v>
      </c>
      <c r="G63" s="79">
        <f t="shared" si="9"/>
        <v>4357555</v>
      </c>
      <c r="H63" s="79">
        <f t="shared" si="9"/>
        <v>4164219.4</v>
      </c>
      <c r="I63" s="79">
        <f t="shared" si="9"/>
        <v>193335.6</v>
      </c>
      <c r="J63" s="93">
        <f t="shared" si="9"/>
        <v>15790</v>
      </c>
      <c r="K63" s="79">
        <f t="shared" si="9"/>
        <v>2226669.9</v>
      </c>
      <c r="L63" s="78">
        <f t="shared" si="9"/>
        <v>2532731.0999999996</v>
      </c>
      <c r="M63" s="79">
        <f t="shared" si="9"/>
        <v>2434617.3999999994</v>
      </c>
      <c r="N63" s="79">
        <f t="shared" si="9"/>
        <v>98113.700000000012</v>
      </c>
      <c r="O63" s="79">
        <f t="shared" si="9"/>
        <v>3488.9</v>
      </c>
    </row>
    <row r="64" spans="1:16" ht="27.75" customHeight="1" x14ac:dyDescent="0.2">
      <c r="A64" s="6"/>
      <c r="B64" s="15" t="s">
        <v>67</v>
      </c>
      <c r="C64" s="28"/>
      <c r="D64" s="14"/>
      <c r="E64" s="13"/>
      <c r="F64" s="13"/>
      <c r="G64" s="13"/>
      <c r="H64" s="13"/>
      <c r="I64" s="13"/>
      <c r="J64" s="13"/>
      <c r="K64" s="13"/>
      <c r="L64" s="13"/>
      <c r="M64" s="13"/>
      <c r="N64" s="13"/>
      <c r="O64" s="42"/>
      <c r="P64" s="9"/>
    </row>
    <row r="65" spans="1:16" ht="24.75" customHeight="1" x14ac:dyDescent="0.2">
      <c r="A65" s="6">
        <v>10116</v>
      </c>
      <c r="B65" s="16" t="s">
        <v>113</v>
      </c>
      <c r="C65" s="8">
        <f>D65+E65</f>
        <v>90990.7</v>
      </c>
      <c r="D65" s="8">
        <v>82280.2</v>
      </c>
      <c r="E65" s="8">
        <v>8710.5</v>
      </c>
      <c r="F65" s="8">
        <v>8232.9</v>
      </c>
      <c r="G65" s="8">
        <f>H65+I65</f>
        <v>94757.5</v>
      </c>
      <c r="H65" s="8">
        <v>83630.5</v>
      </c>
      <c r="I65" s="94">
        <v>11127</v>
      </c>
      <c r="J65" s="8">
        <v>10649.5</v>
      </c>
      <c r="K65" s="8">
        <v>38916</v>
      </c>
      <c r="L65" s="8">
        <f>SUM(M65+N65)</f>
        <v>34873.4</v>
      </c>
      <c r="M65" s="8">
        <v>33404.400000000001</v>
      </c>
      <c r="N65" s="8">
        <v>1469</v>
      </c>
      <c r="O65" s="8">
        <v>1246.9000000000001</v>
      </c>
      <c r="P65" s="9"/>
    </row>
    <row r="66" spans="1:16" ht="24.75" customHeight="1" x14ac:dyDescent="0.2">
      <c r="A66" s="6">
        <v>70000</v>
      </c>
      <c r="B66" s="16" t="s">
        <v>16</v>
      </c>
      <c r="C66" s="8">
        <f>D66+E66</f>
        <v>1321753.0999999999</v>
      </c>
      <c r="D66" s="8">
        <v>1236477.2</v>
      </c>
      <c r="E66" s="8">
        <v>85275.9</v>
      </c>
      <c r="F66" s="8">
        <v>11973.3</v>
      </c>
      <c r="G66" s="8">
        <f>H66+I66</f>
        <v>1401173.8</v>
      </c>
      <c r="H66" s="8">
        <v>1299726</v>
      </c>
      <c r="I66" s="8">
        <v>101447.8</v>
      </c>
      <c r="J66" s="8">
        <v>16305.2</v>
      </c>
      <c r="K66" s="8">
        <v>743643.6</v>
      </c>
      <c r="L66" s="8">
        <f>SUM(M66+N66)</f>
        <v>744940.7</v>
      </c>
      <c r="M66" s="8">
        <v>701116.2</v>
      </c>
      <c r="N66" s="8">
        <v>43824.5</v>
      </c>
      <c r="O66" s="8">
        <v>8152.2</v>
      </c>
      <c r="P66" s="52"/>
    </row>
    <row r="67" spans="1:16" ht="24.75" customHeight="1" x14ac:dyDescent="0.2">
      <c r="A67" s="6">
        <v>80000</v>
      </c>
      <c r="B67" s="16" t="s">
        <v>51</v>
      </c>
      <c r="C67" s="8">
        <f>D67+E67</f>
        <v>541242.69999999995</v>
      </c>
      <c r="D67" s="8">
        <v>472376.5</v>
      </c>
      <c r="E67" s="8">
        <v>68866.2</v>
      </c>
      <c r="F67" s="8">
        <v>39581.199999999997</v>
      </c>
      <c r="G67" s="8">
        <f>H67+I67</f>
        <v>729138.3</v>
      </c>
      <c r="H67" s="8">
        <v>602738</v>
      </c>
      <c r="I67" s="8">
        <v>126400.3</v>
      </c>
      <c r="J67" s="8">
        <v>89089.7</v>
      </c>
      <c r="K67" s="8">
        <v>325346.5</v>
      </c>
      <c r="L67" s="8">
        <f>SUM(M67+N67)</f>
        <v>322232.5</v>
      </c>
      <c r="M67" s="8">
        <v>299772.59999999998</v>
      </c>
      <c r="N67" s="8">
        <v>22459.9</v>
      </c>
      <c r="O67" s="8">
        <v>5119.3</v>
      </c>
      <c r="P67" s="52"/>
    </row>
    <row r="68" spans="1:16" ht="24.75" customHeight="1" x14ac:dyDescent="0.2">
      <c r="A68" s="6">
        <v>90000</v>
      </c>
      <c r="B68" s="16" t="s">
        <v>17</v>
      </c>
      <c r="C68" s="8">
        <f>D68+E68</f>
        <v>635189.9</v>
      </c>
      <c r="D68" s="8">
        <f>SUM(D70:D93)</f>
        <v>631903.30000000005</v>
      </c>
      <c r="E68" s="8">
        <f>SUM(E70:E93)</f>
        <v>3286.6</v>
      </c>
      <c r="F68" s="8">
        <f>SUM(F70:F93)</f>
        <v>1757.6999999999998</v>
      </c>
      <c r="G68" s="8">
        <f>H68+I68</f>
        <v>678492.6</v>
      </c>
      <c r="H68" s="8">
        <f>SUM(H70:H93)</f>
        <v>674393.5</v>
      </c>
      <c r="I68" s="8">
        <f t="shared" ref="I68:O68" si="10">SUM(I70:I93)</f>
        <v>4099.1000000000004</v>
      </c>
      <c r="J68" s="8">
        <f t="shared" si="10"/>
        <v>2341.6999999999998</v>
      </c>
      <c r="K68" s="8">
        <f>SUM(K70:K93)</f>
        <v>517616.20000000007</v>
      </c>
      <c r="L68" s="8">
        <f>SUM(L70:L93)</f>
        <v>502128.60000000009</v>
      </c>
      <c r="M68" s="8">
        <f>SUM(M70:M93)</f>
        <v>500889.40000000008</v>
      </c>
      <c r="N68" s="8">
        <f>SUM(N70:N93)</f>
        <v>1239.2</v>
      </c>
      <c r="O68" s="8">
        <f t="shared" si="10"/>
        <v>447.9</v>
      </c>
      <c r="P68" s="52"/>
    </row>
    <row r="69" spans="1:16" ht="12.75" customHeight="1" x14ac:dyDescent="0.2">
      <c r="A69" s="49"/>
      <c r="B69" s="17" t="s">
        <v>18</v>
      </c>
      <c r="C69" s="50"/>
      <c r="D69" s="50"/>
      <c r="E69" s="50"/>
      <c r="F69" s="50"/>
      <c r="G69" s="50"/>
      <c r="H69" s="50"/>
      <c r="I69" s="50"/>
      <c r="J69" s="50"/>
      <c r="K69" s="50"/>
      <c r="L69" s="50"/>
      <c r="M69" s="50"/>
      <c r="N69" s="50"/>
      <c r="O69" s="50"/>
    </row>
    <row r="70" spans="1:16" ht="81.75" customHeight="1" x14ac:dyDescent="0.2">
      <c r="A70" s="49">
        <v>90201</v>
      </c>
      <c r="B70" s="18" t="s">
        <v>77</v>
      </c>
      <c r="C70" s="50">
        <f>D70+E70</f>
        <v>101985.3</v>
      </c>
      <c r="D70" s="50">
        <v>101985.3</v>
      </c>
      <c r="E70" s="50">
        <v>0</v>
      </c>
      <c r="F70" s="50">
        <v>0</v>
      </c>
      <c r="G70" s="50">
        <f>H70+I70</f>
        <v>69018</v>
      </c>
      <c r="H70" s="50">
        <v>69018</v>
      </c>
      <c r="I70" s="50">
        <v>0</v>
      </c>
      <c r="J70" s="50">
        <v>0</v>
      </c>
      <c r="K70" s="50">
        <v>44838.8</v>
      </c>
      <c r="L70" s="50">
        <f>SUM(M70:N70)</f>
        <v>44089.5</v>
      </c>
      <c r="M70" s="50">
        <v>44089.5</v>
      </c>
      <c r="N70" s="50">
        <v>0</v>
      </c>
      <c r="O70" s="50">
        <v>0</v>
      </c>
    </row>
    <row r="71" spans="1:16" ht="79.5" customHeight="1" thickBot="1" x14ac:dyDescent="0.25">
      <c r="A71" s="49">
        <v>90202</v>
      </c>
      <c r="B71" s="62" t="s">
        <v>78</v>
      </c>
      <c r="C71" s="63">
        <f>D71+E71</f>
        <v>220</v>
      </c>
      <c r="D71" s="63">
        <v>220</v>
      </c>
      <c r="E71" s="63">
        <v>0</v>
      </c>
      <c r="F71" s="63">
        <v>0</v>
      </c>
      <c r="G71" s="63">
        <f>H71+I71</f>
        <v>220</v>
      </c>
      <c r="H71" s="63">
        <v>220</v>
      </c>
      <c r="I71" s="63">
        <v>0</v>
      </c>
      <c r="J71" s="63">
        <v>0</v>
      </c>
      <c r="K71" s="63">
        <v>79.099999999999994</v>
      </c>
      <c r="L71" s="63">
        <f>SUM(M71:N71)</f>
        <v>79.099999999999994</v>
      </c>
      <c r="M71" s="63">
        <v>79.099999999999994</v>
      </c>
      <c r="N71" s="63">
        <v>0</v>
      </c>
      <c r="O71" s="63">
        <v>0</v>
      </c>
    </row>
    <row r="72" spans="1:16" ht="151.5" customHeight="1" thickBot="1" x14ac:dyDescent="0.25">
      <c r="A72" s="123">
        <v>90204</v>
      </c>
      <c r="B72" s="64" t="s">
        <v>87</v>
      </c>
      <c r="C72" s="104">
        <f>D72+E72</f>
        <v>11122</v>
      </c>
      <c r="D72" s="104">
        <v>11122</v>
      </c>
      <c r="E72" s="104">
        <v>0</v>
      </c>
      <c r="F72" s="104">
        <v>0</v>
      </c>
      <c r="G72" s="104">
        <f>H72+I72</f>
        <v>7239.5</v>
      </c>
      <c r="H72" s="104">
        <v>7239.5</v>
      </c>
      <c r="I72" s="104">
        <v>0</v>
      </c>
      <c r="J72" s="104">
        <v>0</v>
      </c>
      <c r="K72" s="104">
        <v>4299.8</v>
      </c>
      <c r="L72" s="104">
        <f>SUM(M72:N72)</f>
        <v>4167.5</v>
      </c>
      <c r="M72" s="104">
        <v>4167.5</v>
      </c>
      <c r="N72" s="104">
        <v>0</v>
      </c>
      <c r="O72" s="104">
        <v>0</v>
      </c>
    </row>
    <row r="73" spans="1:16" ht="90" customHeight="1" x14ac:dyDescent="0.2">
      <c r="A73" s="123"/>
      <c r="B73" s="96" t="s">
        <v>88</v>
      </c>
      <c r="C73" s="105"/>
      <c r="D73" s="105"/>
      <c r="E73" s="105"/>
      <c r="F73" s="105"/>
      <c r="G73" s="105"/>
      <c r="H73" s="105"/>
      <c r="I73" s="105"/>
      <c r="J73" s="105"/>
      <c r="K73" s="105"/>
      <c r="L73" s="105"/>
      <c r="M73" s="105"/>
      <c r="N73" s="105"/>
      <c r="O73" s="105"/>
    </row>
    <row r="74" spans="1:16" ht="137.25" customHeight="1" x14ac:dyDescent="0.2">
      <c r="A74" s="49">
        <v>90205</v>
      </c>
      <c r="B74" s="18" t="s">
        <v>116</v>
      </c>
      <c r="C74" s="106">
        <f t="shared" ref="C74:C94" si="11">D74+E74</f>
        <v>1.5</v>
      </c>
      <c r="D74" s="106">
        <v>1.5</v>
      </c>
      <c r="E74" s="106">
        <v>0</v>
      </c>
      <c r="F74" s="106">
        <v>0</v>
      </c>
      <c r="G74" s="106">
        <f t="shared" ref="G74:G79" si="12">H74+I74</f>
        <v>1.5</v>
      </c>
      <c r="H74" s="106">
        <v>1.5</v>
      </c>
      <c r="I74" s="106">
        <v>0</v>
      </c>
      <c r="J74" s="106">
        <v>0</v>
      </c>
      <c r="K74" s="106">
        <v>0</v>
      </c>
      <c r="L74" s="106">
        <f t="shared" ref="L74:L79" si="13">SUM(M74:N74)</f>
        <v>0</v>
      </c>
      <c r="M74" s="106">
        <v>0</v>
      </c>
      <c r="N74" s="106">
        <v>0</v>
      </c>
      <c r="O74" s="106">
        <v>0</v>
      </c>
    </row>
    <row r="75" spans="1:16" ht="28.5" customHeight="1" x14ac:dyDescent="0.2">
      <c r="A75" s="49"/>
      <c r="B75" s="18" t="s">
        <v>117</v>
      </c>
      <c r="C75" s="106"/>
      <c r="D75" s="106"/>
      <c r="E75" s="106"/>
      <c r="F75" s="106"/>
      <c r="G75" s="106"/>
      <c r="H75" s="106"/>
      <c r="I75" s="106"/>
      <c r="J75" s="106"/>
      <c r="K75" s="106"/>
      <c r="L75" s="106"/>
      <c r="M75" s="106"/>
      <c r="N75" s="106"/>
      <c r="O75" s="106"/>
    </row>
    <row r="76" spans="1:16" ht="42.75" customHeight="1" x14ac:dyDescent="0.2">
      <c r="A76" s="49">
        <v>90207</v>
      </c>
      <c r="B76" s="18" t="s">
        <v>61</v>
      </c>
      <c r="C76" s="95">
        <f t="shared" si="11"/>
        <v>7150</v>
      </c>
      <c r="D76" s="95">
        <v>7150</v>
      </c>
      <c r="E76" s="95">
        <v>0</v>
      </c>
      <c r="F76" s="95">
        <v>0</v>
      </c>
      <c r="G76" s="95">
        <f t="shared" ref="G76" si="14">H76+I76</f>
        <v>5213.6000000000004</v>
      </c>
      <c r="H76" s="95">
        <v>5213.6000000000004</v>
      </c>
      <c r="I76" s="95">
        <v>0</v>
      </c>
      <c r="J76" s="95">
        <v>0</v>
      </c>
      <c r="K76" s="95">
        <v>3561</v>
      </c>
      <c r="L76" s="95">
        <f t="shared" si="13"/>
        <v>3561</v>
      </c>
      <c r="M76" s="95">
        <v>3561</v>
      </c>
      <c r="N76" s="95">
        <v>0</v>
      </c>
      <c r="O76" s="95">
        <v>0</v>
      </c>
    </row>
    <row r="77" spans="1:16" ht="44.25" customHeight="1" x14ac:dyDescent="0.2">
      <c r="A77" s="49">
        <v>90208</v>
      </c>
      <c r="B77" s="18" t="s">
        <v>79</v>
      </c>
      <c r="C77" s="50">
        <f t="shared" si="11"/>
        <v>11.5</v>
      </c>
      <c r="D77" s="50">
        <v>11.5</v>
      </c>
      <c r="E77" s="50">
        <v>0</v>
      </c>
      <c r="F77" s="50">
        <v>0</v>
      </c>
      <c r="G77" s="50">
        <f t="shared" si="12"/>
        <v>11.5</v>
      </c>
      <c r="H77" s="50">
        <v>11.5</v>
      </c>
      <c r="I77" s="50">
        <v>0</v>
      </c>
      <c r="J77" s="50">
        <v>0</v>
      </c>
      <c r="K77" s="50">
        <v>4.5999999999999996</v>
      </c>
      <c r="L77" s="50">
        <f t="shared" si="13"/>
        <v>4.5999999999999996</v>
      </c>
      <c r="M77" s="50">
        <v>4.5999999999999996</v>
      </c>
      <c r="N77" s="50">
        <v>0</v>
      </c>
      <c r="O77" s="50">
        <v>0</v>
      </c>
    </row>
    <row r="78" spans="1:16" ht="52.5" customHeight="1" x14ac:dyDescent="0.2">
      <c r="A78" s="49">
        <v>90215</v>
      </c>
      <c r="B78" s="18" t="s">
        <v>90</v>
      </c>
      <c r="C78" s="50">
        <f t="shared" si="11"/>
        <v>11000</v>
      </c>
      <c r="D78" s="50">
        <v>11000</v>
      </c>
      <c r="E78" s="50">
        <v>0</v>
      </c>
      <c r="F78" s="50">
        <v>0</v>
      </c>
      <c r="G78" s="50">
        <f t="shared" si="12"/>
        <v>6346.5</v>
      </c>
      <c r="H78" s="50">
        <v>6346.5</v>
      </c>
      <c r="I78" s="50">
        <v>0</v>
      </c>
      <c r="J78" s="50">
        <v>0</v>
      </c>
      <c r="K78" s="50">
        <v>3352.9</v>
      </c>
      <c r="L78" s="50">
        <f t="shared" si="13"/>
        <v>3352.9</v>
      </c>
      <c r="M78" s="50">
        <v>3352.9</v>
      </c>
      <c r="N78" s="50">
        <v>0</v>
      </c>
      <c r="O78" s="50">
        <v>0</v>
      </c>
    </row>
    <row r="79" spans="1:16" ht="54" customHeight="1" x14ac:dyDescent="0.2">
      <c r="A79" s="49">
        <v>90216</v>
      </c>
      <c r="B79" s="18" t="s">
        <v>89</v>
      </c>
      <c r="C79" s="50">
        <f t="shared" si="11"/>
        <v>70.7</v>
      </c>
      <c r="D79" s="50">
        <v>70.7</v>
      </c>
      <c r="E79" s="50">
        <v>0</v>
      </c>
      <c r="F79" s="50">
        <v>0</v>
      </c>
      <c r="G79" s="50">
        <f t="shared" si="12"/>
        <v>70.7</v>
      </c>
      <c r="H79" s="50">
        <v>70.7</v>
      </c>
      <c r="I79" s="50">
        <v>0</v>
      </c>
      <c r="J79" s="50">
        <v>0</v>
      </c>
      <c r="K79" s="50">
        <v>19.100000000000001</v>
      </c>
      <c r="L79" s="50">
        <f t="shared" si="13"/>
        <v>19.100000000000001</v>
      </c>
      <c r="M79" s="50">
        <v>19.100000000000001</v>
      </c>
      <c r="N79" s="50">
        <v>0</v>
      </c>
      <c r="O79" s="50">
        <v>0</v>
      </c>
    </row>
    <row r="80" spans="1:16" ht="17.25" customHeight="1" x14ac:dyDescent="0.2">
      <c r="A80" s="49">
        <v>90405</v>
      </c>
      <c r="B80" s="19" t="s">
        <v>44</v>
      </c>
      <c r="C80" s="50">
        <f t="shared" si="11"/>
        <v>453064</v>
      </c>
      <c r="D80" s="50">
        <v>453064</v>
      </c>
      <c r="E80" s="50">
        <v>0</v>
      </c>
      <c r="F80" s="50">
        <v>0</v>
      </c>
      <c r="G80" s="50">
        <f t="shared" ref="G80:G94" si="15">H80+I80</f>
        <v>441503.7</v>
      </c>
      <c r="H80" s="50">
        <v>441503.7</v>
      </c>
      <c r="I80" s="50">
        <v>0</v>
      </c>
      <c r="J80" s="50">
        <v>0</v>
      </c>
      <c r="K80" s="50">
        <v>339099.9</v>
      </c>
      <c r="L80" s="50">
        <f t="shared" ref="L80:L93" si="16">SUM(M80+N80)</f>
        <v>324122.90000000002</v>
      </c>
      <c r="M80" s="50">
        <v>324122.90000000002</v>
      </c>
      <c r="N80" s="50">
        <v>0</v>
      </c>
      <c r="O80" s="50">
        <v>0</v>
      </c>
    </row>
    <row r="81" spans="1:16" ht="31.5" customHeight="1" x14ac:dyDescent="0.2">
      <c r="A81" s="49">
        <v>90406</v>
      </c>
      <c r="B81" s="19" t="s">
        <v>43</v>
      </c>
      <c r="C81" s="50">
        <f t="shared" si="11"/>
        <v>669.1</v>
      </c>
      <c r="D81" s="50">
        <v>669.1</v>
      </c>
      <c r="E81" s="50">
        <v>0</v>
      </c>
      <c r="F81" s="50">
        <v>0</v>
      </c>
      <c r="G81" s="50">
        <f t="shared" si="15"/>
        <v>669.2</v>
      </c>
      <c r="H81" s="50">
        <v>669.2</v>
      </c>
      <c r="I81" s="50">
        <v>0</v>
      </c>
      <c r="J81" s="50">
        <v>0</v>
      </c>
      <c r="K81" s="50">
        <v>352.2</v>
      </c>
      <c r="L81" s="50">
        <f t="shared" si="16"/>
        <v>352.2</v>
      </c>
      <c r="M81" s="50">
        <v>352.2</v>
      </c>
      <c r="N81" s="50">
        <v>0</v>
      </c>
      <c r="O81" s="50">
        <v>0</v>
      </c>
    </row>
    <row r="82" spans="1:16" ht="24.75" customHeight="1" x14ac:dyDescent="0.2">
      <c r="A82" s="49">
        <v>90412</v>
      </c>
      <c r="B82" s="20" t="s">
        <v>19</v>
      </c>
      <c r="C82" s="50">
        <f t="shared" si="11"/>
        <v>19252</v>
      </c>
      <c r="D82" s="50">
        <v>18738.599999999999</v>
      </c>
      <c r="E82" s="50">
        <v>513.4</v>
      </c>
      <c r="F82" s="50">
        <v>513.4</v>
      </c>
      <c r="G82" s="50">
        <f t="shared" si="15"/>
        <v>117452.1</v>
      </c>
      <c r="H82" s="50">
        <v>116938.8</v>
      </c>
      <c r="I82" s="50">
        <v>513.29999999999995</v>
      </c>
      <c r="J82" s="50">
        <v>513.29999999999995</v>
      </c>
      <c r="K82" s="50">
        <v>108373.9</v>
      </c>
      <c r="L82" s="50">
        <f t="shared" si="16"/>
        <v>108367.5</v>
      </c>
      <c r="M82" s="50">
        <v>108344.8</v>
      </c>
      <c r="N82" s="50">
        <v>22.7</v>
      </c>
      <c r="O82" s="50">
        <v>22.7</v>
      </c>
    </row>
    <row r="83" spans="1:16" ht="20.25" customHeight="1" x14ac:dyDescent="0.2">
      <c r="A83" s="49">
        <v>90700</v>
      </c>
      <c r="B83" s="20" t="s">
        <v>65</v>
      </c>
      <c r="C83" s="50">
        <f t="shared" si="11"/>
        <v>10405.799999999999</v>
      </c>
      <c r="D83" s="50">
        <v>9161.5</v>
      </c>
      <c r="E83" s="50">
        <v>1244.3</v>
      </c>
      <c r="F83" s="50">
        <v>1244.3</v>
      </c>
      <c r="G83" s="50">
        <f t="shared" si="15"/>
        <v>10475.800000000001</v>
      </c>
      <c r="H83" s="50">
        <v>8595.1</v>
      </c>
      <c r="I83" s="73">
        <v>1880.7</v>
      </c>
      <c r="J83" s="50">
        <v>1828.4</v>
      </c>
      <c r="K83" s="50">
        <v>3956.8</v>
      </c>
      <c r="L83" s="50">
        <f t="shared" si="16"/>
        <v>4100.5</v>
      </c>
      <c r="M83" s="50">
        <v>3629.5</v>
      </c>
      <c r="N83" s="50">
        <v>471</v>
      </c>
      <c r="O83" s="50">
        <v>425.2</v>
      </c>
    </row>
    <row r="84" spans="1:16" ht="22.5" customHeight="1" x14ac:dyDescent="0.2">
      <c r="A84" s="49">
        <v>90802</v>
      </c>
      <c r="B84" s="20" t="s">
        <v>38</v>
      </c>
      <c r="C84" s="50">
        <f t="shared" si="11"/>
        <v>263.2</v>
      </c>
      <c r="D84" s="50">
        <v>263.2</v>
      </c>
      <c r="E84" s="50">
        <v>0</v>
      </c>
      <c r="F84" s="50">
        <v>0</v>
      </c>
      <c r="G84" s="50">
        <f t="shared" si="15"/>
        <v>263.2</v>
      </c>
      <c r="H84" s="50">
        <v>263.2</v>
      </c>
      <c r="I84" s="50">
        <v>0</v>
      </c>
      <c r="J84" s="50">
        <v>0</v>
      </c>
      <c r="K84" s="50">
        <v>55.9</v>
      </c>
      <c r="L84" s="50">
        <f t="shared" si="16"/>
        <v>55.9</v>
      </c>
      <c r="M84" s="50">
        <v>55.9</v>
      </c>
      <c r="N84" s="50">
        <v>0</v>
      </c>
      <c r="O84" s="50">
        <v>0</v>
      </c>
    </row>
    <row r="85" spans="1:16" ht="18.75" customHeight="1" thickBot="1" x14ac:dyDescent="0.25">
      <c r="A85" s="49">
        <v>91101</v>
      </c>
      <c r="B85" s="65" t="s">
        <v>52</v>
      </c>
      <c r="C85" s="63">
        <f t="shared" si="11"/>
        <v>5418</v>
      </c>
      <c r="D85" s="63">
        <v>5418</v>
      </c>
      <c r="E85" s="63">
        <v>0</v>
      </c>
      <c r="F85" s="63">
        <v>0</v>
      </c>
      <c r="G85" s="63">
        <f t="shared" si="15"/>
        <v>4981.3</v>
      </c>
      <c r="H85" s="63">
        <v>4981.3</v>
      </c>
      <c r="I85" s="63">
        <v>0</v>
      </c>
      <c r="J85" s="63">
        <v>0</v>
      </c>
      <c r="K85" s="63">
        <v>2537.6</v>
      </c>
      <c r="L85" s="63">
        <f t="shared" si="16"/>
        <v>2273.8000000000002</v>
      </c>
      <c r="M85" s="63">
        <v>2273.8000000000002</v>
      </c>
      <c r="N85" s="63">
        <v>0</v>
      </c>
      <c r="O85" s="63">
        <v>0</v>
      </c>
    </row>
    <row r="86" spans="1:16" ht="22.5" customHeight="1" x14ac:dyDescent="0.2">
      <c r="A86" s="49">
        <v>91103</v>
      </c>
      <c r="B86" s="66" t="s">
        <v>5</v>
      </c>
      <c r="C86" s="67">
        <f t="shared" si="11"/>
        <v>122.5</v>
      </c>
      <c r="D86" s="67">
        <v>122.5</v>
      </c>
      <c r="E86" s="67">
        <v>0</v>
      </c>
      <c r="F86" s="67">
        <v>0</v>
      </c>
      <c r="G86" s="67">
        <f t="shared" si="15"/>
        <v>122.5</v>
      </c>
      <c r="H86" s="67">
        <v>122.5</v>
      </c>
      <c r="I86" s="67">
        <v>0</v>
      </c>
      <c r="J86" s="67">
        <v>0</v>
      </c>
      <c r="K86" s="67">
        <v>14</v>
      </c>
      <c r="L86" s="67">
        <f t="shared" si="16"/>
        <v>14</v>
      </c>
      <c r="M86" s="67">
        <v>14</v>
      </c>
      <c r="N86" s="67">
        <v>0</v>
      </c>
      <c r="O86" s="67">
        <v>0</v>
      </c>
    </row>
    <row r="87" spans="1:16" ht="27" customHeight="1" x14ac:dyDescent="0.2">
      <c r="A87" s="49">
        <v>91104</v>
      </c>
      <c r="B87" s="19" t="s">
        <v>45</v>
      </c>
      <c r="C87" s="50">
        <f t="shared" si="11"/>
        <v>18.5</v>
      </c>
      <c r="D87" s="50">
        <v>18.5</v>
      </c>
      <c r="E87" s="50">
        <v>0</v>
      </c>
      <c r="F87" s="50">
        <v>0</v>
      </c>
      <c r="G87" s="50">
        <f t="shared" si="15"/>
        <v>18.5</v>
      </c>
      <c r="H87" s="50">
        <v>18.5</v>
      </c>
      <c r="I87" s="50">
        <v>0</v>
      </c>
      <c r="J87" s="50">
        <v>0</v>
      </c>
      <c r="K87" s="50">
        <v>16</v>
      </c>
      <c r="L87" s="50">
        <f t="shared" si="16"/>
        <v>16</v>
      </c>
      <c r="M87" s="50">
        <v>16</v>
      </c>
      <c r="N87" s="50">
        <v>0</v>
      </c>
      <c r="O87" s="50">
        <v>0</v>
      </c>
    </row>
    <row r="88" spans="1:16" ht="21" customHeight="1" x14ac:dyDescent="0.2">
      <c r="A88" s="49">
        <v>91106</v>
      </c>
      <c r="B88" s="18" t="s">
        <v>6</v>
      </c>
      <c r="C88" s="50">
        <f t="shared" si="11"/>
        <v>239</v>
      </c>
      <c r="D88" s="50">
        <v>239</v>
      </c>
      <c r="E88" s="50">
        <v>0</v>
      </c>
      <c r="F88" s="50">
        <v>0</v>
      </c>
      <c r="G88" s="50">
        <f t="shared" si="15"/>
        <v>239</v>
      </c>
      <c r="H88" s="50">
        <v>239</v>
      </c>
      <c r="I88" s="50">
        <v>0</v>
      </c>
      <c r="J88" s="50">
        <v>0</v>
      </c>
      <c r="K88" s="50">
        <v>143.4</v>
      </c>
      <c r="L88" s="50">
        <f t="shared" si="16"/>
        <v>143.4</v>
      </c>
      <c r="M88" s="50">
        <v>143.4</v>
      </c>
      <c r="N88" s="50">
        <v>0</v>
      </c>
      <c r="O88" s="50">
        <v>0</v>
      </c>
    </row>
    <row r="89" spans="1:16" ht="19.5" customHeight="1" x14ac:dyDescent="0.2">
      <c r="A89" s="49">
        <v>91107</v>
      </c>
      <c r="B89" s="18" t="s">
        <v>62</v>
      </c>
      <c r="C89" s="50">
        <f t="shared" si="11"/>
        <v>95.7</v>
      </c>
      <c r="D89" s="50">
        <v>95.7</v>
      </c>
      <c r="E89" s="50">
        <v>0</v>
      </c>
      <c r="F89" s="50">
        <v>0</v>
      </c>
      <c r="G89" s="50">
        <f t="shared" si="15"/>
        <v>95.7</v>
      </c>
      <c r="H89" s="50">
        <v>95.7</v>
      </c>
      <c r="I89" s="50">
        <v>0</v>
      </c>
      <c r="J89" s="50">
        <v>0</v>
      </c>
      <c r="K89" s="50">
        <v>36.9</v>
      </c>
      <c r="L89" s="50">
        <f t="shared" si="16"/>
        <v>36.9</v>
      </c>
      <c r="M89" s="50">
        <v>36.9</v>
      </c>
      <c r="N89" s="50">
        <v>0</v>
      </c>
      <c r="O89" s="50">
        <v>0</v>
      </c>
      <c r="P89" s="10"/>
    </row>
    <row r="90" spans="1:16" ht="33" customHeight="1" x14ac:dyDescent="0.2">
      <c r="A90" s="49">
        <v>91108</v>
      </c>
      <c r="B90" s="18" t="s">
        <v>40</v>
      </c>
      <c r="C90" s="50">
        <f t="shared" si="11"/>
        <v>15.8</v>
      </c>
      <c r="D90" s="50">
        <v>15.8</v>
      </c>
      <c r="E90" s="50">
        <v>0</v>
      </c>
      <c r="F90" s="50">
        <v>0</v>
      </c>
      <c r="G90" s="50">
        <f t="shared" si="15"/>
        <v>85.9</v>
      </c>
      <c r="H90" s="50">
        <v>85.9</v>
      </c>
      <c r="I90" s="50">
        <v>0</v>
      </c>
      <c r="J90" s="50">
        <v>0</v>
      </c>
      <c r="K90" s="50">
        <v>0</v>
      </c>
      <c r="L90" s="50">
        <f t="shared" si="16"/>
        <v>0</v>
      </c>
      <c r="M90" s="50">
        <v>0</v>
      </c>
      <c r="N90" s="50">
        <v>0</v>
      </c>
      <c r="O90" s="50">
        <v>0</v>
      </c>
    </row>
    <row r="91" spans="1:16" ht="45.75" customHeight="1" x14ac:dyDescent="0.2">
      <c r="A91" s="49">
        <v>91207</v>
      </c>
      <c r="B91" s="18" t="s">
        <v>32</v>
      </c>
      <c r="C91" s="50">
        <f t="shared" si="11"/>
        <v>3735.3</v>
      </c>
      <c r="D91" s="50">
        <v>3735.3</v>
      </c>
      <c r="E91" s="50">
        <v>0</v>
      </c>
      <c r="F91" s="50">
        <v>0</v>
      </c>
      <c r="G91" s="50">
        <f t="shared" si="15"/>
        <v>4294.5</v>
      </c>
      <c r="H91" s="50">
        <v>4294.5</v>
      </c>
      <c r="I91" s="50">
        <v>0</v>
      </c>
      <c r="J91" s="50">
        <v>0</v>
      </c>
      <c r="K91" s="50">
        <v>2590.8000000000002</v>
      </c>
      <c r="L91" s="50">
        <f t="shared" si="16"/>
        <v>2590.6</v>
      </c>
      <c r="M91" s="50">
        <v>2590.6</v>
      </c>
      <c r="N91" s="50">
        <v>0</v>
      </c>
      <c r="O91" s="50">
        <v>0</v>
      </c>
    </row>
    <row r="92" spans="1:16" ht="22.5" customHeight="1" x14ac:dyDescent="0.2">
      <c r="A92" s="49">
        <v>91209</v>
      </c>
      <c r="B92" s="18" t="s">
        <v>131</v>
      </c>
      <c r="C92" s="50">
        <f t="shared" si="11"/>
        <v>846.8</v>
      </c>
      <c r="D92" s="50">
        <v>846.8</v>
      </c>
      <c r="E92" s="50">
        <v>0</v>
      </c>
      <c r="F92" s="50">
        <v>0</v>
      </c>
      <c r="G92" s="50">
        <f t="shared" si="15"/>
        <v>1026.8</v>
      </c>
      <c r="H92" s="50">
        <v>1026.8</v>
      </c>
      <c r="I92" s="50">
        <v>0</v>
      </c>
      <c r="J92" s="50">
        <v>0</v>
      </c>
      <c r="K92" s="50">
        <v>596.20000000000005</v>
      </c>
      <c r="L92" s="50">
        <f t="shared" si="16"/>
        <v>572.5</v>
      </c>
      <c r="M92" s="50">
        <v>572.5</v>
      </c>
      <c r="N92" s="50">
        <v>0</v>
      </c>
      <c r="O92" s="50">
        <v>0</v>
      </c>
    </row>
    <row r="93" spans="1:16" ht="23.25" customHeight="1" x14ac:dyDescent="0.2">
      <c r="A93" s="49">
        <v>91214</v>
      </c>
      <c r="B93" s="20" t="s">
        <v>7</v>
      </c>
      <c r="C93" s="50">
        <f t="shared" si="11"/>
        <v>9483.2000000000007</v>
      </c>
      <c r="D93" s="50">
        <v>7954.3</v>
      </c>
      <c r="E93" s="50">
        <v>1528.9</v>
      </c>
      <c r="F93" s="50">
        <v>0</v>
      </c>
      <c r="G93" s="50">
        <f t="shared" si="15"/>
        <v>9143.1</v>
      </c>
      <c r="H93" s="50">
        <v>7438</v>
      </c>
      <c r="I93" s="73">
        <v>1705.1</v>
      </c>
      <c r="J93" s="50">
        <v>0</v>
      </c>
      <c r="K93" s="50">
        <v>3687.3</v>
      </c>
      <c r="L93" s="50">
        <f t="shared" si="16"/>
        <v>4208.7</v>
      </c>
      <c r="M93" s="50">
        <v>3463.2</v>
      </c>
      <c r="N93" s="50">
        <v>745.5</v>
      </c>
      <c r="O93" s="50">
        <v>0</v>
      </c>
    </row>
    <row r="94" spans="1:16" ht="24.75" customHeight="1" x14ac:dyDescent="0.2">
      <c r="A94" s="6">
        <v>100000</v>
      </c>
      <c r="B94" s="16" t="s">
        <v>20</v>
      </c>
      <c r="C94" s="8">
        <f t="shared" si="11"/>
        <v>106372.09999999999</v>
      </c>
      <c r="D94" s="8">
        <f>SUM(D96:D103)</f>
        <v>74939.099999999991</v>
      </c>
      <c r="E94" s="8">
        <f t="shared" ref="E94:F94" si="17">SUM(E96:E103)</f>
        <v>31433</v>
      </c>
      <c r="F94" s="8">
        <f t="shared" si="17"/>
        <v>31333</v>
      </c>
      <c r="G94" s="8">
        <f t="shared" si="15"/>
        <v>168059.9</v>
      </c>
      <c r="H94" s="8">
        <f>SUM(H96:H103)</f>
        <v>100919.7</v>
      </c>
      <c r="I94" s="8">
        <f t="shared" ref="I94:O94" si="18">SUM(I96:I103)</f>
        <v>67140.2</v>
      </c>
      <c r="J94" s="8">
        <f t="shared" si="18"/>
        <v>61180.800000000003</v>
      </c>
      <c r="K94" s="8">
        <f t="shared" si="18"/>
        <v>64862.200000000004</v>
      </c>
      <c r="L94" s="8">
        <f>M94+N94</f>
        <v>85945.700000000012</v>
      </c>
      <c r="M94" s="8">
        <f>SUM(M96:M103)</f>
        <v>64862.200000000004</v>
      </c>
      <c r="N94" s="8">
        <f>SUM(N96:N103)</f>
        <v>21083.5</v>
      </c>
      <c r="O94" s="8">
        <f t="shared" si="18"/>
        <v>15168.7</v>
      </c>
    </row>
    <row r="95" spans="1:16" ht="16.5" x14ac:dyDescent="0.2">
      <c r="A95" s="49"/>
      <c r="B95" s="17" t="s">
        <v>4</v>
      </c>
      <c r="C95" s="50"/>
      <c r="D95" s="50"/>
      <c r="E95" s="50"/>
      <c r="F95" s="50"/>
      <c r="G95" s="50"/>
      <c r="H95" s="50"/>
      <c r="I95" s="50"/>
      <c r="J95" s="50"/>
      <c r="K95" s="50"/>
      <c r="L95" s="50" t="s">
        <v>0</v>
      </c>
      <c r="M95" s="50"/>
      <c r="N95" s="50"/>
      <c r="O95" s="50"/>
    </row>
    <row r="96" spans="1:16" ht="16.5" x14ac:dyDescent="0.2">
      <c r="A96" s="49">
        <v>100101</v>
      </c>
      <c r="B96" s="20" t="s">
        <v>136</v>
      </c>
      <c r="C96" s="61">
        <f t="shared" ref="C96" si="19">D96+E96</f>
        <v>0</v>
      </c>
      <c r="D96" s="61">
        <v>0</v>
      </c>
      <c r="E96" s="61">
        <v>0</v>
      </c>
      <c r="F96" s="61">
        <v>0</v>
      </c>
      <c r="G96" s="61">
        <f t="shared" ref="G96" si="20">H96+I96</f>
        <v>147.6</v>
      </c>
      <c r="H96" s="61">
        <v>60</v>
      </c>
      <c r="I96" s="73">
        <v>87.6</v>
      </c>
      <c r="J96" s="61">
        <v>0</v>
      </c>
      <c r="K96" s="61">
        <v>0</v>
      </c>
      <c r="L96" s="61">
        <f t="shared" ref="L96" si="21">SUM(M96+N96)</f>
        <v>87.6</v>
      </c>
      <c r="M96" s="61">
        <v>0</v>
      </c>
      <c r="N96" s="61">
        <v>87.6</v>
      </c>
      <c r="O96" s="61">
        <v>0</v>
      </c>
    </row>
    <row r="97" spans="1:15" ht="16.5" x14ac:dyDescent="0.2">
      <c r="A97" s="49">
        <v>100102</v>
      </c>
      <c r="B97" s="20" t="s">
        <v>63</v>
      </c>
      <c r="C97" s="50">
        <f t="shared" ref="C97:C105" si="22">D97+E97</f>
        <v>7162.4</v>
      </c>
      <c r="D97" s="50">
        <v>0</v>
      </c>
      <c r="E97" s="50">
        <v>7162.4</v>
      </c>
      <c r="F97" s="50">
        <v>7062.4</v>
      </c>
      <c r="G97" s="50">
        <f t="shared" ref="G97:G101" si="23">H97+I97</f>
        <v>12349</v>
      </c>
      <c r="H97" s="50">
        <v>0</v>
      </c>
      <c r="I97" s="73">
        <v>12349</v>
      </c>
      <c r="J97" s="50">
        <v>12127.4</v>
      </c>
      <c r="K97" s="50">
        <v>0</v>
      </c>
      <c r="L97" s="50">
        <f t="shared" ref="L97:L105" si="24">SUM(M97+N97)</f>
        <v>9874.5</v>
      </c>
      <c r="M97" s="50">
        <v>0</v>
      </c>
      <c r="N97" s="50">
        <v>9874.5</v>
      </c>
      <c r="O97" s="50">
        <v>9697.5</v>
      </c>
    </row>
    <row r="98" spans="1:15" ht="16.5" x14ac:dyDescent="0.2">
      <c r="A98" s="49">
        <v>100106</v>
      </c>
      <c r="B98" s="20" t="s">
        <v>66</v>
      </c>
      <c r="C98" s="50">
        <f t="shared" si="22"/>
        <v>3426</v>
      </c>
      <c r="D98" s="50">
        <v>0</v>
      </c>
      <c r="E98" s="50">
        <v>3426</v>
      </c>
      <c r="F98" s="50">
        <v>3426</v>
      </c>
      <c r="G98" s="50">
        <f t="shared" si="23"/>
        <v>8426</v>
      </c>
      <c r="H98" s="50">
        <v>0</v>
      </c>
      <c r="I98" s="50">
        <v>8426</v>
      </c>
      <c r="J98" s="50">
        <v>8426</v>
      </c>
      <c r="K98" s="50">
        <v>0</v>
      </c>
      <c r="L98" s="50">
        <f t="shared" si="24"/>
        <v>1780.4</v>
      </c>
      <c r="M98" s="50">
        <v>0</v>
      </c>
      <c r="N98" s="50">
        <v>1780.4</v>
      </c>
      <c r="O98" s="50">
        <v>1780.4</v>
      </c>
    </row>
    <row r="99" spans="1:15" ht="22.5" customHeight="1" x14ac:dyDescent="0.2">
      <c r="A99" s="49">
        <v>100201</v>
      </c>
      <c r="B99" s="20" t="s">
        <v>22</v>
      </c>
      <c r="C99" s="50">
        <f t="shared" si="22"/>
        <v>0</v>
      </c>
      <c r="D99" s="50">
        <v>0</v>
      </c>
      <c r="E99" s="50">
        <v>0</v>
      </c>
      <c r="F99" s="50">
        <v>0</v>
      </c>
      <c r="G99" s="50">
        <f t="shared" si="23"/>
        <v>17000</v>
      </c>
      <c r="H99" s="50">
        <v>17000</v>
      </c>
      <c r="I99" s="50">
        <v>0</v>
      </c>
      <c r="J99" s="50">
        <v>0</v>
      </c>
      <c r="K99" s="50">
        <v>16845.400000000001</v>
      </c>
      <c r="L99" s="50">
        <f t="shared" si="24"/>
        <v>16845.400000000001</v>
      </c>
      <c r="M99" s="50">
        <v>16845.400000000001</v>
      </c>
      <c r="N99" s="50">
        <v>0</v>
      </c>
      <c r="O99" s="50">
        <v>0</v>
      </c>
    </row>
    <row r="100" spans="1:15" ht="22.5" customHeight="1" x14ac:dyDescent="0.2">
      <c r="A100" s="49">
        <v>100202</v>
      </c>
      <c r="B100" s="20" t="s">
        <v>76</v>
      </c>
      <c r="C100" s="50">
        <f t="shared" si="22"/>
        <v>0</v>
      </c>
      <c r="D100" s="50">
        <v>0</v>
      </c>
      <c r="E100" s="50">
        <v>0</v>
      </c>
      <c r="F100" s="50">
        <v>0</v>
      </c>
      <c r="G100" s="50">
        <f t="shared" si="23"/>
        <v>15000</v>
      </c>
      <c r="H100" s="50">
        <v>15000</v>
      </c>
      <c r="I100" s="50">
        <v>0</v>
      </c>
      <c r="J100" s="50">
        <v>0</v>
      </c>
      <c r="K100" s="50">
        <v>15000</v>
      </c>
      <c r="L100" s="50">
        <f t="shared" si="24"/>
        <v>15000</v>
      </c>
      <c r="M100" s="50">
        <v>15000</v>
      </c>
      <c r="N100" s="50">
        <v>0</v>
      </c>
      <c r="O100" s="50">
        <v>0</v>
      </c>
    </row>
    <row r="101" spans="1:15" ht="24.75" customHeight="1" x14ac:dyDescent="0.2">
      <c r="A101" s="49">
        <v>100203</v>
      </c>
      <c r="B101" s="20" t="s">
        <v>21</v>
      </c>
      <c r="C101" s="50">
        <f t="shared" si="22"/>
        <v>90959.299999999988</v>
      </c>
      <c r="D101" s="50">
        <v>70114.7</v>
      </c>
      <c r="E101" s="50">
        <v>20844.599999999999</v>
      </c>
      <c r="F101" s="50">
        <v>20844.599999999999</v>
      </c>
      <c r="G101" s="50">
        <f t="shared" si="23"/>
        <v>110312.9</v>
      </c>
      <c r="H101" s="50">
        <v>64035.3</v>
      </c>
      <c r="I101" s="73">
        <v>46277.599999999999</v>
      </c>
      <c r="J101" s="50">
        <v>40627.4</v>
      </c>
      <c r="K101" s="50">
        <v>30727</v>
      </c>
      <c r="L101" s="50">
        <f t="shared" si="24"/>
        <v>40068</v>
      </c>
      <c r="M101" s="50">
        <v>30727</v>
      </c>
      <c r="N101" s="50">
        <v>9341</v>
      </c>
      <c r="O101" s="50">
        <v>3690.8</v>
      </c>
    </row>
    <row r="102" spans="1:15" ht="24.75" customHeight="1" x14ac:dyDescent="0.2">
      <c r="A102" s="49">
        <v>100209</v>
      </c>
      <c r="B102" s="20" t="s">
        <v>118</v>
      </c>
      <c r="C102" s="50">
        <f t="shared" si="22"/>
        <v>190</v>
      </c>
      <c r="D102" s="50">
        <v>190</v>
      </c>
      <c r="E102" s="50">
        <v>0</v>
      </c>
      <c r="F102" s="50">
        <v>0</v>
      </c>
      <c r="G102" s="50">
        <f>H102+I102</f>
        <v>190</v>
      </c>
      <c r="H102" s="50">
        <v>190</v>
      </c>
      <c r="I102" s="50">
        <v>0</v>
      </c>
      <c r="J102" s="50">
        <v>0</v>
      </c>
      <c r="K102" s="50">
        <v>54</v>
      </c>
      <c r="L102" s="50">
        <f t="shared" si="24"/>
        <v>54</v>
      </c>
      <c r="M102" s="50">
        <v>54</v>
      </c>
      <c r="N102" s="50">
        <v>0</v>
      </c>
      <c r="O102" s="50">
        <v>0</v>
      </c>
    </row>
    <row r="103" spans="1:15" ht="33" customHeight="1" x14ac:dyDescent="0.2">
      <c r="A103" s="49">
        <v>100302</v>
      </c>
      <c r="B103" s="18" t="s">
        <v>53</v>
      </c>
      <c r="C103" s="50">
        <f t="shared" si="22"/>
        <v>4634.3999999999996</v>
      </c>
      <c r="D103" s="50">
        <v>4634.3999999999996</v>
      </c>
      <c r="E103" s="50">
        <v>0</v>
      </c>
      <c r="F103" s="50">
        <v>0</v>
      </c>
      <c r="G103" s="50">
        <f>H103+I103</f>
        <v>4634.3999999999996</v>
      </c>
      <c r="H103" s="50">
        <v>4634.3999999999996</v>
      </c>
      <c r="I103" s="50">
        <v>0</v>
      </c>
      <c r="J103" s="50">
        <v>0</v>
      </c>
      <c r="K103" s="50">
        <v>2235.8000000000002</v>
      </c>
      <c r="L103" s="50">
        <f t="shared" si="24"/>
        <v>2235.8000000000002</v>
      </c>
      <c r="M103" s="50">
        <v>2235.8000000000002</v>
      </c>
      <c r="N103" s="50">
        <v>0</v>
      </c>
      <c r="O103" s="50">
        <v>0</v>
      </c>
    </row>
    <row r="104" spans="1:15" ht="24.75" customHeight="1" x14ac:dyDescent="0.2">
      <c r="A104" s="6">
        <v>110000</v>
      </c>
      <c r="B104" s="16" t="s">
        <v>23</v>
      </c>
      <c r="C104" s="8">
        <f t="shared" si="22"/>
        <v>131960.70000000001</v>
      </c>
      <c r="D104" s="8">
        <v>119421.3</v>
      </c>
      <c r="E104" s="8">
        <v>12539.4</v>
      </c>
      <c r="F104" s="8">
        <v>6901.3</v>
      </c>
      <c r="G104" s="8">
        <f>H104+I104</f>
        <v>137237.30000000002</v>
      </c>
      <c r="H104" s="8">
        <v>109127.1</v>
      </c>
      <c r="I104" s="8">
        <v>28110.2</v>
      </c>
      <c r="J104" s="8">
        <v>20634.900000000001</v>
      </c>
      <c r="K104" s="8">
        <v>58352.9</v>
      </c>
      <c r="L104" s="8">
        <f t="shared" si="24"/>
        <v>57003.8</v>
      </c>
      <c r="M104" s="8">
        <v>48229.9</v>
      </c>
      <c r="N104" s="8">
        <v>8773.9</v>
      </c>
      <c r="O104" s="8">
        <v>4363.1000000000004</v>
      </c>
    </row>
    <row r="105" spans="1:15" ht="23.25" customHeight="1" x14ac:dyDescent="0.2">
      <c r="A105" s="6">
        <v>120000</v>
      </c>
      <c r="B105" s="16" t="s">
        <v>36</v>
      </c>
      <c r="C105" s="8">
        <f t="shared" si="22"/>
        <v>6778.7</v>
      </c>
      <c r="D105" s="8">
        <f>SUM(D107:D108)</f>
        <v>6778.7</v>
      </c>
      <c r="E105" s="8">
        <f>SUM(E107:E108)</f>
        <v>0</v>
      </c>
      <c r="F105" s="8">
        <f>SUM(F107:F108)</f>
        <v>0</v>
      </c>
      <c r="G105" s="8">
        <f>H105+I105</f>
        <v>6778.7</v>
      </c>
      <c r="H105" s="8">
        <f>SUM(H107:H108)</f>
        <v>6778.7</v>
      </c>
      <c r="I105" s="8">
        <f>SUM(I107:I108)</f>
        <v>0</v>
      </c>
      <c r="J105" s="8">
        <f>SUM(J107:J108)</f>
        <v>0</v>
      </c>
      <c r="K105" s="8">
        <f>SUM(K107:K108)</f>
        <v>3390.5</v>
      </c>
      <c r="L105" s="8">
        <f t="shared" si="24"/>
        <v>3075.7999999999997</v>
      </c>
      <c r="M105" s="8">
        <f>SUM(M107:M108)</f>
        <v>3075.7999999999997</v>
      </c>
      <c r="N105" s="8">
        <f>SUM(N107:N108)</f>
        <v>0</v>
      </c>
      <c r="O105" s="8">
        <f>SUM(O107:O108)</f>
        <v>0</v>
      </c>
    </row>
    <row r="106" spans="1:15" ht="16.5" x14ac:dyDescent="0.2">
      <c r="A106" s="49"/>
      <c r="B106" s="17" t="s">
        <v>4</v>
      </c>
      <c r="C106" s="50"/>
      <c r="D106" s="50"/>
      <c r="E106" s="50"/>
      <c r="F106" s="50"/>
      <c r="G106" s="50"/>
      <c r="H106" s="50"/>
      <c r="I106" s="50"/>
      <c r="J106" s="50"/>
      <c r="K106" s="50"/>
      <c r="L106" s="50"/>
      <c r="M106" s="50"/>
      <c r="N106" s="50"/>
      <c r="O106" s="50"/>
    </row>
    <row r="107" spans="1:15" ht="16.5" x14ac:dyDescent="0.2">
      <c r="A107" s="49">
        <v>120100</v>
      </c>
      <c r="B107" s="20" t="s">
        <v>24</v>
      </c>
      <c r="C107" s="50">
        <f>D107+E107</f>
        <v>6134.5</v>
      </c>
      <c r="D107" s="50">
        <v>6134.5</v>
      </c>
      <c r="E107" s="50">
        <v>0</v>
      </c>
      <c r="F107" s="50">
        <v>0</v>
      </c>
      <c r="G107" s="50">
        <f>H107+I107</f>
        <v>6134.5</v>
      </c>
      <c r="H107" s="50">
        <v>6134.5</v>
      </c>
      <c r="I107" s="50">
        <v>0</v>
      </c>
      <c r="J107" s="50">
        <v>0</v>
      </c>
      <c r="K107" s="50">
        <v>2893.9</v>
      </c>
      <c r="L107" s="50">
        <f>SUM(M107+N107)</f>
        <v>2589.6</v>
      </c>
      <c r="M107" s="50">
        <v>2589.6</v>
      </c>
      <c r="N107" s="50">
        <v>0</v>
      </c>
      <c r="O107" s="50">
        <v>0</v>
      </c>
    </row>
    <row r="108" spans="1:15" ht="16.5" x14ac:dyDescent="0.2">
      <c r="A108" s="49">
        <v>120201</v>
      </c>
      <c r="B108" s="97" t="s">
        <v>75</v>
      </c>
      <c r="C108" s="98">
        <f>D108+E108</f>
        <v>644.20000000000005</v>
      </c>
      <c r="D108" s="98">
        <v>644.20000000000005</v>
      </c>
      <c r="E108" s="98">
        <v>0</v>
      </c>
      <c r="F108" s="98">
        <v>0</v>
      </c>
      <c r="G108" s="98">
        <f>H108+I108</f>
        <v>644.20000000000005</v>
      </c>
      <c r="H108" s="98">
        <v>644.20000000000005</v>
      </c>
      <c r="I108" s="98">
        <v>0</v>
      </c>
      <c r="J108" s="98">
        <v>0</v>
      </c>
      <c r="K108" s="98">
        <v>496.6</v>
      </c>
      <c r="L108" s="98">
        <f>SUM(M108+N108)</f>
        <v>486.2</v>
      </c>
      <c r="M108" s="98">
        <v>486.2</v>
      </c>
      <c r="N108" s="98">
        <v>0</v>
      </c>
      <c r="O108" s="98">
        <v>0</v>
      </c>
    </row>
    <row r="109" spans="1:15" ht="19.5" customHeight="1" x14ac:dyDescent="0.2">
      <c r="A109" s="6">
        <v>130000</v>
      </c>
      <c r="B109" s="16" t="s">
        <v>8</v>
      </c>
      <c r="C109" s="8">
        <f>D109+E109</f>
        <v>814.1</v>
      </c>
      <c r="D109" s="8">
        <v>814.1</v>
      </c>
      <c r="E109" s="8">
        <v>0</v>
      </c>
      <c r="F109" s="8">
        <v>0</v>
      </c>
      <c r="G109" s="8">
        <f>H109+I109</f>
        <v>814.1</v>
      </c>
      <c r="H109" s="8">
        <v>814.1</v>
      </c>
      <c r="I109" s="8">
        <v>0</v>
      </c>
      <c r="J109" s="8">
        <v>0</v>
      </c>
      <c r="K109" s="8">
        <v>383.5</v>
      </c>
      <c r="L109" s="8">
        <f>SUM(M109+N109)</f>
        <v>374.3</v>
      </c>
      <c r="M109" s="8">
        <v>374.3</v>
      </c>
      <c r="N109" s="8">
        <v>0</v>
      </c>
      <c r="O109" s="8">
        <v>0</v>
      </c>
    </row>
    <row r="110" spans="1:15" ht="22.5" customHeight="1" x14ac:dyDescent="0.2">
      <c r="A110" s="6">
        <v>150000</v>
      </c>
      <c r="B110" s="16" t="s">
        <v>25</v>
      </c>
      <c r="C110" s="8">
        <f>D110+E110</f>
        <v>98299.199999999997</v>
      </c>
      <c r="D110" s="8">
        <f>SUM(D112:D113)</f>
        <v>500</v>
      </c>
      <c r="E110" s="8">
        <f>SUM(E112:E113)</f>
        <v>97799.2</v>
      </c>
      <c r="F110" s="8">
        <f>SUM(F112:F113)</f>
        <v>97799.2</v>
      </c>
      <c r="G110" s="8">
        <f>H110+I110</f>
        <v>113129.2</v>
      </c>
      <c r="H110" s="8">
        <f>SUM(H112:H113)</f>
        <v>600</v>
      </c>
      <c r="I110" s="8">
        <f>SUM(I112:I113)</f>
        <v>112529.2</v>
      </c>
      <c r="J110" s="8">
        <f>SUM(J112:J113)</f>
        <v>112529.2</v>
      </c>
      <c r="K110" s="8">
        <f>SUM(K112:K113)</f>
        <v>0</v>
      </c>
      <c r="L110" s="8">
        <f>SUM(M110+N110)</f>
        <v>19647.599999999999</v>
      </c>
      <c r="M110" s="8">
        <f>SUM(M112:M113)</f>
        <v>0</v>
      </c>
      <c r="N110" s="8">
        <f>SUM(N112:N113)</f>
        <v>19647.599999999999</v>
      </c>
      <c r="O110" s="8">
        <f>SUM(O112:O113)</f>
        <v>19647.599999999999</v>
      </c>
    </row>
    <row r="111" spans="1:15" ht="16.5" x14ac:dyDescent="0.2">
      <c r="A111" s="49"/>
      <c r="B111" s="17" t="s">
        <v>4</v>
      </c>
      <c r="C111" s="50"/>
      <c r="D111" s="50"/>
      <c r="E111" s="50"/>
      <c r="F111" s="50"/>
      <c r="G111" s="50"/>
      <c r="H111" s="50"/>
      <c r="I111" s="50"/>
      <c r="J111" s="50"/>
      <c r="K111" s="50"/>
      <c r="L111" s="50"/>
      <c r="M111" s="50"/>
      <c r="N111" s="50"/>
      <c r="O111" s="50"/>
    </row>
    <row r="112" spans="1:15" ht="24.75" customHeight="1" x14ac:dyDescent="0.2">
      <c r="A112" s="49">
        <v>150101</v>
      </c>
      <c r="B112" s="18" t="s">
        <v>13</v>
      </c>
      <c r="C112" s="50">
        <f t="shared" ref="C112:C115" si="25">D112+E112</f>
        <v>96976</v>
      </c>
      <c r="D112" s="50">
        <v>0</v>
      </c>
      <c r="E112" s="50">
        <v>96976</v>
      </c>
      <c r="F112" s="50">
        <v>96976</v>
      </c>
      <c r="G112" s="50">
        <f t="shared" ref="G112:G115" si="26">H112+I112</f>
        <v>110416</v>
      </c>
      <c r="H112" s="50">
        <v>0</v>
      </c>
      <c r="I112" s="50">
        <v>110416</v>
      </c>
      <c r="J112" s="50">
        <v>110416</v>
      </c>
      <c r="K112" s="50">
        <v>0</v>
      </c>
      <c r="L112" s="50">
        <f>SUM(M112+N112)</f>
        <v>19647.599999999999</v>
      </c>
      <c r="M112" s="50">
        <v>0</v>
      </c>
      <c r="N112" s="50">
        <v>19647.599999999999</v>
      </c>
      <c r="O112" s="50">
        <v>19647.599999999999</v>
      </c>
    </row>
    <row r="113" spans="1:15" ht="25.5" customHeight="1" x14ac:dyDescent="0.2">
      <c r="A113" s="49">
        <v>150202</v>
      </c>
      <c r="B113" s="18" t="s">
        <v>31</v>
      </c>
      <c r="C113" s="50">
        <f t="shared" si="25"/>
        <v>1323.2</v>
      </c>
      <c r="D113" s="50">
        <v>500</v>
      </c>
      <c r="E113" s="50">
        <v>823.2</v>
      </c>
      <c r="F113" s="50">
        <v>823.2</v>
      </c>
      <c r="G113" s="50">
        <f t="shared" si="26"/>
        <v>2713.2</v>
      </c>
      <c r="H113" s="50">
        <v>600</v>
      </c>
      <c r="I113" s="50">
        <v>2113.1999999999998</v>
      </c>
      <c r="J113" s="50">
        <v>2113.1999999999998</v>
      </c>
      <c r="K113" s="50">
        <v>0</v>
      </c>
      <c r="L113" s="50">
        <f>SUM(M113+N113)</f>
        <v>0</v>
      </c>
      <c r="M113" s="50">
        <v>0</v>
      </c>
      <c r="N113" s="50">
        <v>0</v>
      </c>
      <c r="O113" s="50">
        <v>0</v>
      </c>
    </row>
    <row r="114" spans="1:15" ht="25.5" customHeight="1" x14ac:dyDescent="0.2">
      <c r="A114" s="49">
        <v>160101</v>
      </c>
      <c r="B114" s="99" t="s">
        <v>64</v>
      </c>
      <c r="C114" s="8">
        <f t="shared" si="25"/>
        <v>326.89999999999998</v>
      </c>
      <c r="D114" s="8">
        <v>279</v>
      </c>
      <c r="E114" s="8">
        <v>47.9</v>
      </c>
      <c r="F114" s="8">
        <v>47.9</v>
      </c>
      <c r="G114" s="8">
        <f t="shared" si="26"/>
        <v>2048.8000000000002</v>
      </c>
      <c r="H114" s="8">
        <v>369.9</v>
      </c>
      <c r="I114" s="8">
        <v>1678.9</v>
      </c>
      <c r="J114" s="8">
        <v>47.9</v>
      </c>
      <c r="K114" s="8">
        <v>23.3</v>
      </c>
      <c r="L114" s="8">
        <f>SUM(M114+N114)</f>
        <v>341.7</v>
      </c>
      <c r="M114" s="8">
        <v>23.3</v>
      </c>
      <c r="N114" s="8">
        <v>318.39999999999998</v>
      </c>
      <c r="O114" s="8">
        <v>0</v>
      </c>
    </row>
    <row r="115" spans="1:15" ht="16.5" x14ac:dyDescent="0.2">
      <c r="A115" s="6">
        <v>170000</v>
      </c>
      <c r="B115" s="53" t="s">
        <v>54</v>
      </c>
      <c r="C115" s="8">
        <f t="shared" si="25"/>
        <v>394990.70000000007</v>
      </c>
      <c r="D115" s="8">
        <f>SUM(D117:D122)</f>
        <v>376523.30000000005</v>
      </c>
      <c r="E115" s="8">
        <f t="shared" ref="E115:F115" si="27">SUM(E117:E122)</f>
        <v>18467.400000000001</v>
      </c>
      <c r="F115" s="8">
        <f t="shared" si="27"/>
        <v>18467.400000000001</v>
      </c>
      <c r="G115" s="8">
        <f t="shared" si="26"/>
        <v>472821.6</v>
      </c>
      <c r="H115" s="8">
        <f>SUM(H117:H122)</f>
        <v>434354.2</v>
      </c>
      <c r="I115" s="8">
        <f t="shared" ref="I115:J115" si="28">SUM(I117:I122)</f>
        <v>38467.399999999994</v>
      </c>
      <c r="J115" s="8">
        <f t="shared" si="28"/>
        <v>38467.399999999994</v>
      </c>
      <c r="K115" s="8">
        <f>SUM(K117:K122)</f>
        <v>198405.40000000002</v>
      </c>
      <c r="L115" s="8">
        <f>SUM(L117:L122)</f>
        <v>212775.6</v>
      </c>
      <c r="M115" s="8">
        <f>SUM(M117:M122)</f>
        <v>198359.1</v>
      </c>
      <c r="N115" s="8">
        <f t="shared" ref="N115:O115" si="29">SUM(N117:N122)</f>
        <v>14416.5</v>
      </c>
      <c r="O115" s="8">
        <f t="shared" si="29"/>
        <v>14416.5</v>
      </c>
    </row>
    <row r="116" spans="1:15" ht="16.5" x14ac:dyDescent="0.2">
      <c r="A116" s="49"/>
      <c r="B116" s="17" t="s">
        <v>4</v>
      </c>
      <c r="C116" s="50"/>
      <c r="D116" s="50"/>
      <c r="E116" s="50"/>
      <c r="F116" s="50"/>
      <c r="G116" s="50"/>
      <c r="H116" s="50"/>
      <c r="I116" s="50"/>
      <c r="J116" s="50"/>
      <c r="K116" s="50"/>
      <c r="L116" s="50"/>
      <c r="M116" s="50"/>
      <c r="N116" s="50"/>
      <c r="O116" s="50"/>
    </row>
    <row r="117" spans="1:15" ht="24.75" customHeight="1" x14ac:dyDescent="0.2">
      <c r="A117" s="49">
        <v>170102</v>
      </c>
      <c r="B117" s="20" t="s">
        <v>137</v>
      </c>
      <c r="C117" s="61">
        <f t="shared" ref="C117" si="30">D117+E117</f>
        <v>0</v>
      </c>
      <c r="D117" s="61">
        <v>0</v>
      </c>
      <c r="E117" s="61">
        <v>0</v>
      </c>
      <c r="F117" s="61">
        <v>0</v>
      </c>
      <c r="G117" s="61">
        <f t="shared" ref="G117" si="31">H117+I117</f>
        <v>21.1</v>
      </c>
      <c r="H117" s="61">
        <v>21.1</v>
      </c>
      <c r="I117" s="61">
        <v>0</v>
      </c>
      <c r="J117" s="61">
        <v>0</v>
      </c>
      <c r="K117" s="61">
        <v>4.0999999999999996</v>
      </c>
      <c r="L117" s="61">
        <f>M117+N117</f>
        <v>4.0999999999999996</v>
      </c>
      <c r="M117" s="61">
        <v>4.0999999999999996</v>
      </c>
      <c r="N117" s="61">
        <v>0</v>
      </c>
      <c r="O117" s="61">
        <v>0</v>
      </c>
    </row>
    <row r="118" spans="1:15" ht="16.5" x14ac:dyDescent="0.2">
      <c r="A118" s="49">
        <v>170103</v>
      </c>
      <c r="B118" s="20" t="s">
        <v>26</v>
      </c>
      <c r="C118" s="50">
        <f t="shared" ref="C118:C126" si="32">D118+E118</f>
        <v>10</v>
      </c>
      <c r="D118" s="50">
        <v>10</v>
      </c>
      <c r="E118" s="50">
        <v>0</v>
      </c>
      <c r="F118" s="50">
        <v>0</v>
      </c>
      <c r="G118" s="50">
        <f t="shared" ref="G118:G126" si="33">H118+I118</f>
        <v>1329</v>
      </c>
      <c r="H118" s="50">
        <v>1329</v>
      </c>
      <c r="I118" s="50">
        <v>0</v>
      </c>
      <c r="J118" s="50">
        <v>0</v>
      </c>
      <c r="K118" s="50">
        <v>453.3</v>
      </c>
      <c r="L118" s="50">
        <f>M118+N118</f>
        <v>453.3</v>
      </c>
      <c r="M118" s="50">
        <v>453.3</v>
      </c>
      <c r="N118" s="50">
        <v>0</v>
      </c>
      <c r="O118" s="50">
        <v>0</v>
      </c>
    </row>
    <row r="119" spans="1:15" ht="16.5" x14ac:dyDescent="0.2">
      <c r="A119" s="49">
        <v>170602</v>
      </c>
      <c r="B119" s="18" t="s">
        <v>9</v>
      </c>
      <c r="C119" s="50">
        <f t="shared" si="32"/>
        <v>811.1</v>
      </c>
      <c r="D119" s="50">
        <v>811.1</v>
      </c>
      <c r="E119" s="50">
        <v>0</v>
      </c>
      <c r="F119" s="50">
        <v>0</v>
      </c>
      <c r="G119" s="50">
        <f t="shared" si="33"/>
        <v>1120.8</v>
      </c>
      <c r="H119" s="50">
        <v>1120.8</v>
      </c>
      <c r="I119" s="50">
        <v>0</v>
      </c>
      <c r="J119" s="50">
        <v>0</v>
      </c>
      <c r="K119" s="50">
        <v>380.1</v>
      </c>
      <c r="L119" s="50">
        <f t="shared" ref="L119:L122" si="34">SUM(M119+N119)</f>
        <v>380.1</v>
      </c>
      <c r="M119" s="50">
        <v>380.1</v>
      </c>
      <c r="N119" s="50">
        <v>0</v>
      </c>
      <c r="O119" s="50">
        <v>0</v>
      </c>
    </row>
    <row r="120" spans="1:15" ht="16.5" x14ac:dyDescent="0.2">
      <c r="A120" s="49">
        <v>170603</v>
      </c>
      <c r="B120" s="20" t="s">
        <v>10</v>
      </c>
      <c r="C120" s="50">
        <f t="shared" si="32"/>
        <v>200117.30000000002</v>
      </c>
      <c r="D120" s="50">
        <v>183174.6</v>
      </c>
      <c r="E120" s="50">
        <v>16942.7</v>
      </c>
      <c r="F120" s="50">
        <v>16942.7</v>
      </c>
      <c r="G120" s="50">
        <f t="shared" si="33"/>
        <v>206298.30000000002</v>
      </c>
      <c r="H120" s="50">
        <v>189355.6</v>
      </c>
      <c r="I120" s="50">
        <v>16942.7</v>
      </c>
      <c r="J120" s="50">
        <v>16942.7</v>
      </c>
      <c r="K120" s="50">
        <v>102614.6</v>
      </c>
      <c r="L120" s="50">
        <f t="shared" si="34"/>
        <v>116955.90000000001</v>
      </c>
      <c r="M120" s="50">
        <v>102614.6</v>
      </c>
      <c r="N120" s="50">
        <v>14341.3</v>
      </c>
      <c r="O120" s="50">
        <v>14341.3</v>
      </c>
    </row>
    <row r="121" spans="1:15" ht="34.5" customHeight="1" x14ac:dyDescent="0.2">
      <c r="A121" s="49">
        <v>170703</v>
      </c>
      <c r="B121" s="20" t="s">
        <v>55</v>
      </c>
      <c r="C121" s="50">
        <f t="shared" si="32"/>
        <v>183645.2</v>
      </c>
      <c r="D121" s="50">
        <v>183145.2</v>
      </c>
      <c r="E121" s="50">
        <v>500</v>
      </c>
      <c r="F121" s="50">
        <v>500</v>
      </c>
      <c r="G121" s="50">
        <f t="shared" si="33"/>
        <v>253645.3</v>
      </c>
      <c r="H121" s="50">
        <v>233145.3</v>
      </c>
      <c r="I121" s="50">
        <v>20500</v>
      </c>
      <c r="J121" s="50">
        <v>20500</v>
      </c>
      <c r="K121" s="50">
        <v>90708.3</v>
      </c>
      <c r="L121" s="50">
        <f t="shared" si="34"/>
        <v>90713.2</v>
      </c>
      <c r="M121" s="50">
        <v>90662</v>
      </c>
      <c r="N121" s="50">
        <v>51.2</v>
      </c>
      <c r="O121" s="50">
        <v>51.2</v>
      </c>
    </row>
    <row r="122" spans="1:15" ht="22.5" customHeight="1" x14ac:dyDescent="0.2">
      <c r="A122" s="49">
        <v>171000</v>
      </c>
      <c r="B122" s="20" t="s">
        <v>12</v>
      </c>
      <c r="C122" s="50">
        <f t="shared" si="32"/>
        <v>10407.1</v>
      </c>
      <c r="D122" s="50">
        <v>9382.4</v>
      </c>
      <c r="E122" s="50">
        <v>1024.7</v>
      </c>
      <c r="F122" s="50">
        <v>1024.7</v>
      </c>
      <c r="G122" s="50">
        <f t="shared" si="33"/>
        <v>10407.1</v>
      </c>
      <c r="H122" s="50">
        <v>9382.4</v>
      </c>
      <c r="I122" s="50">
        <v>1024.7</v>
      </c>
      <c r="J122" s="50">
        <v>1024.7</v>
      </c>
      <c r="K122" s="50">
        <v>4245</v>
      </c>
      <c r="L122" s="50">
        <f t="shared" si="34"/>
        <v>4269</v>
      </c>
      <c r="M122" s="50">
        <v>4245</v>
      </c>
      <c r="N122" s="50">
        <v>24</v>
      </c>
      <c r="O122" s="50">
        <v>24</v>
      </c>
    </row>
    <row r="123" spans="1:15" ht="27.75" customHeight="1" x14ac:dyDescent="0.2">
      <c r="A123" s="6">
        <v>180000</v>
      </c>
      <c r="B123" s="16" t="s">
        <v>57</v>
      </c>
      <c r="C123" s="8">
        <f t="shared" si="32"/>
        <v>14222.8</v>
      </c>
      <c r="D123" s="8">
        <v>4192.8</v>
      </c>
      <c r="E123" s="8">
        <v>10030</v>
      </c>
      <c r="F123" s="8">
        <v>10030</v>
      </c>
      <c r="G123" s="8">
        <f t="shared" si="33"/>
        <v>17706.400000000001</v>
      </c>
      <c r="H123" s="8">
        <v>5100</v>
      </c>
      <c r="I123" s="8">
        <v>12606.4</v>
      </c>
      <c r="J123" s="8">
        <v>12606.4</v>
      </c>
      <c r="K123" s="8">
        <v>2305.5</v>
      </c>
      <c r="L123" s="8">
        <f>SUM(M123+N123)</f>
        <v>5287.3</v>
      </c>
      <c r="M123" s="8">
        <v>2195.9</v>
      </c>
      <c r="N123" s="8">
        <v>3091.4</v>
      </c>
      <c r="O123" s="8">
        <v>3091.4</v>
      </c>
    </row>
    <row r="124" spans="1:15" ht="27.75" customHeight="1" thickBot="1" x14ac:dyDescent="0.25">
      <c r="A124" s="6">
        <v>200000</v>
      </c>
      <c r="B124" s="68" t="s">
        <v>93</v>
      </c>
      <c r="C124" s="69">
        <f t="shared" si="32"/>
        <v>0</v>
      </c>
      <c r="D124" s="69">
        <v>0</v>
      </c>
      <c r="E124" s="69">
        <v>0</v>
      </c>
      <c r="F124" s="69">
        <v>0</v>
      </c>
      <c r="G124" s="69">
        <f t="shared" si="33"/>
        <v>7488.2</v>
      </c>
      <c r="H124" s="69">
        <v>0</v>
      </c>
      <c r="I124" s="69">
        <v>7488.2</v>
      </c>
      <c r="J124" s="69">
        <v>7488.2</v>
      </c>
      <c r="K124" s="69">
        <v>0</v>
      </c>
      <c r="L124" s="69">
        <f>SUM(M124+N124)</f>
        <v>0</v>
      </c>
      <c r="M124" s="69">
        <v>0</v>
      </c>
      <c r="N124" s="69">
        <v>0</v>
      </c>
      <c r="O124" s="69">
        <v>0</v>
      </c>
    </row>
    <row r="125" spans="1:15" ht="22.5" customHeight="1" thickBot="1" x14ac:dyDescent="0.25">
      <c r="A125" s="6">
        <v>210000</v>
      </c>
      <c r="B125" s="70" t="s">
        <v>14</v>
      </c>
      <c r="C125" s="71">
        <f t="shared" si="32"/>
        <v>2032.9</v>
      </c>
      <c r="D125" s="71">
        <v>2032.9</v>
      </c>
      <c r="E125" s="71">
        <v>0</v>
      </c>
      <c r="F125" s="71">
        <v>0</v>
      </c>
      <c r="G125" s="71">
        <f t="shared" si="33"/>
        <v>2032.9</v>
      </c>
      <c r="H125" s="71">
        <v>2032.9</v>
      </c>
      <c r="I125" s="71">
        <v>0</v>
      </c>
      <c r="J125" s="71">
        <v>0</v>
      </c>
      <c r="K125" s="71">
        <v>796.6</v>
      </c>
      <c r="L125" s="71">
        <f>SUM(M125+N125)</f>
        <v>732.1</v>
      </c>
      <c r="M125" s="71">
        <v>732.1</v>
      </c>
      <c r="N125" s="71">
        <v>0</v>
      </c>
      <c r="O125" s="71">
        <v>0</v>
      </c>
    </row>
    <row r="126" spans="1:15" ht="21.75" customHeight="1" x14ac:dyDescent="0.2">
      <c r="A126" s="6">
        <v>240000</v>
      </c>
      <c r="B126" s="16" t="s">
        <v>41</v>
      </c>
      <c r="C126" s="8">
        <f t="shared" si="32"/>
        <v>38220</v>
      </c>
      <c r="D126" s="8">
        <f>SUM(D128:D129)</f>
        <v>0</v>
      </c>
      <c r="E126" s="8">
        <f>SUM(E128:E129)</f>
        <v>38220</v>
      </c>
      <c r="F126" s="8">
        <f>SUM(F128:F129)</f>
        <v>0</v>
      </c>
      <c r="G126" s="8">
        <f t="shared" si="33"/>
        <v>66739</v>
      </c>
      <c r="H126" s="8">
        <f t="shared" ref="H126:O126" si="35">SUM(H128:H129)</f>
        <v>0</v>
      </c>
      <c r="I126" s="8">
        <f t="shared" si="35"/>
        <v>66739</v>
      </c>
      <c r="J126" s="8">
        <f t="shared" si="35"/>
        <v>0</v>
      </c>
      <c r="K126" s="8">
        <f t="shared" si="35"/>
        <v>0</v>
      </c>
      <c r="L126" s="71">
        <f>SUM(M126+N126)</f>
        <v>18892.2</v>
      </c>
      <c r="M126" s="8">
        <f t="shared" si="35"/>
        <v>0</v>
      </c>
      <c r="N126" s="8">
        <f>SUM(N128:N129)</f>
        <v>18892.2</v>
      </c>
      <c r="O126" s="8">
        <f t="shared" si="35"/>
        <v>0</v>
      </c>
    </row>
    <row r="127" spans="1:15" ht="16.5" x14ac:dyDescent="0.2">
      <c r="A127" s="49"/>
      <c r="B127" s="17" t="s">
        <v>27</v>
      </c>
      <c r="C127" s="50"/>
      <c r="D127" s="50"/>
      <c r="E127" s="50"/>
      <c r="F127" s="50"/>
      <c r="G127" s="50"/>
      <c r="H127" s="50"/>
      <c r="I127" s="50"/>
      <c r="J127" s="50"/>
      <c r="K127" s="50"/>
      <c r="L127" s="50" t="s">
        <v>0</v>
      </c>
      <c r="M127" s="50"/>
      <c r="N127" s="50"/>
      <c r="O127" s="50"/>
    </row>
    <row r="128" spans="1:15" ht="28.5" customHeight="1" x14ac:dyDescent="0.2">
      <c r="A128" s="54" t="s">
        <v>39</v>
      </c>
      <c r="B128" s="20" t="s">
        <v>30</v>
      </c>
      <c r="C128" s="50">
        <f>D128+E128</f>
        <v>36000</v>
      </c>
      <c r="D128" s="50">
        <v>0</v>
      </c>
      <c r="E128" s="50">
        <f>20430.4+1000+14550.9+18.7</f>
        <v>36000</v>
      </c>
      <c r="F128" s="50">
        <v>0</v>
      </c>
      <c r="G128" s="50">
        <f>H128+I128</f>
        <v>57780</v>
      </c>
      <c r="H128" s="50">
        <v>0</v>
      </c>
      <c r="I128" s="50">
        <v>57780</v>
      </c>
      <c r="J128" s="50">
        <v>0</v>
      </c>
      <c r="K128" s="50">
        <v>0</v>
      </c>
      <c r="L128" s="50">
        <f>M128+N128</f>
        <v>17017.3</v>
      </c>
      <c r="M128" s="50">
        <v>0</v>
      </c>
      <c r="N128" s="50">
        <v>17017.3</v>
      </c>
      <c r="O128" s="50">
        <v>0</v>
      </c>
    </row>
    <row r="129" spans="1:15" ht="30.75" customHeight="1" x14ac:dyDescent="0.2">
      <c r="A129" s="49">
        <v>240900</v>
      </c>
      <c r="B129" s="18" t="s">
        <v>42</v>
      </c>
      <c r="C129" s="50">
        <f>D129+E129</f>
        <v>2220</v>
      </c>
      <c r="D129" s="50">
        <v>0</v>
      </c>
      <c r="E129" s="50">
        <v>2220</v>
      </c>
      <c r="F129" s="50">
        <v>0</v>
      </c>
      <c r="G129" s="50">
        <f>H129+I129</f>
        <v>8959</v>
      </c>
      <c r="H129" s="50">
        <v>0</v>
      </c>
      <c r="I129" s="50">
        <v>8959</v>
      </c>
      <c r="J129" s="50">
        <v>0</v>
      </c>
      <c r="K129" s="50">
        <v>0</v>
      </c>
      <c r="L129" s="50">
        <f>SUM(M129+N129)</f>
        <v>1874.9</v>
      </c>
      <c r="M129" s="50">
        <v>0</v>
      </c>
      <c r="N129" s="50">
        <v>1874.9</v>
      </c>
      <c r="O129" s="50">
        <v>0</v>
      </c>
    </row>
    <row r="130" spans="1:15" ht="22.5" customHeight="1" x14ac:dyDescent="0.2">
      <c r="A130" s="6">
        <v>250000</v>
      </c>
      <c r="B130" s="16" t="s">
        <v>83</v>
      </c>
      <c r="C130" s="8">
        <f>D130+E130</f>
        <v>965408.6</v>
      </c>
      <c r="D130" s="8">
        <f>SUM(D132:D143)</f>
        <v>962408.7</v>
      </c>
      <c r="E130" s="8">
        <f>SUM(E132:E143)</f>
        <v>2999.9</v>
      </c>
      <c r="F130" s="8">
        <f>SUM(F132:F143)</f>
        <v>99.9</v>
      </c>
      <c r="G130" s="8">
        <f>H130+I130</f>
        <v>928694.19999999984</v>
      </c>
      <c r="H130" s="8">
        <f>SUM(H132:H143)</f>
        <v>885504.49999999988</v>
      </c>
      <c r="I130" s="8">
        <f t="shared" ref="I130:O130" si="36">SUM(I132:I143)</f>
        <v>43189.700000000004</v>
      </c>
      <c r="J130" s="8">
        <f t="shared" si="36"/>
        <v>39775.599999999999</v>
      </c>
      <c r="K130" s="8">
        <f t="shared" si="36"/>
        <v>445397.1</v>
      </c>
      <c r="L130" s="8">
        <f>M130+N130</f>
        <v>480252.1</v>
      </c>
      <c r="M130" s="8">
        <f>SUM(M132:M143)</f>
        <v>441023.2</v>
      </c>
      <c r="N130" s="8">
        <f>SUM(N132:N143)</f>
        <v>39228.899999999994</v>
      </c>
      <c r="O130" s="8">
        <f t="shared" si="36"/>
        <v>37103.699999999997</v>
      </c>
    </row>
    <row r="131" spans="1:15" ht="16.5" x14ac:dyDescent="0.2">
      <c r="A131" s="49"/>
      <c r="B131" s="17" t="s">
        <v>27</v>
      </c>
      <c r="C131" s="50"/>
      <c r="D131" s="50"/>
      <c r="E131" s="50"/>
      <c r="F131" s="50"/>
      <c r="G131" s="50"/>
      <c r="H131" s="50"/>
      <c r="I131" s="50"/>
      <c r="J131" s="50"/>
      <c r="K131" s="50"/>
      <c r="L131" s="50"/>
      <c r="M131" s="50"/>
      <c r="N131" s="50"/>
      <c r="O131" s="50"/>
    </row>
    <row r="132" spans="1:15" ht="16.5" x14ac:dyDescent="0.2">
      <c r="A132" s="49">
        <v>250102</v>
      </c>
      <c r="B132" s="20" t="s">
        <v>11</v>
      </c>
      <c r="C132" s="50">
        <f t="shared" ref="C132:C140" si="37">D132+E132</f>
        <v>24747.5</v>
      </c>
      <c r="D132" s="50">
        <v>24747.5</v>
      </c>
      <c r="E132" s="50">
        <v>0</v>
      </c>
      <c r="F132" s="50">
        <v>0</v>
      </c>
      <c r="G132" s="50">
        <f t="shared" ref="G132:G138" si="38">H132+I132</f>
        <v>24747.5</v>
      </c>
      <c r="H132" s="50">
        <v>24747.5</v>
      </c>
      <c r="I132" s="50">
        <v>0</v>
      </c>
      <c r="J132" s="50">
        <v>0</v>
      </c>
      <c r="K132" s="50">
        <v>0</v>
      </c>
      <c r="L132" s="50">
        <f t="shared" ref="L132:L143" si="39">SUM(M132+N132)</f>
        <v>0</v>
      </c>
      <c r="M132" s="50">
        <v>0</v>
      </c>
      <c r="N132" s="50">
        <v>0</v>
      </c>
      <c r="O132" s="50">
        <v>0</v>
      </c>
    </row>
    <row r="133" spans="1:15" ht="22.5" customHeight="1" x14ac:dyDescent="0.2">
      <c r="A133" s="49">
        <v>250203</v>
      </c>
      <c r="B133" s="20" t="s">
        <v>95</v>
      </c>
      <c r="C133" s="50">
        <f t="shared" si="37"/>
        <v>0</v>
      </c>
      <c r="D133" s="50">
        <v>0</v>
      </c>
      <c r="E133" s="50">
        <v>0</v>
      </c>
      <c r="F133" s="50">
        <v>0</v>
      </c>
      <c r="G133" s="50">
        <f t="shared" si="38"/>
        <v>711.8</v>
      </c>
      <c r="H133" s="50">
        <v>711.8</v>
      </c>
      <c r="I133" s="50">
        <v>0</v>
      </c>
      <c r="J133" s="50">
        <v>0</v>
      </c>
      <c r="K133" s="50">
        <v>711.8</v>
      </c>
      <c r="L133" s="50">
        <f t="shared" si="39"/>
        <v>694.3</v>
      </c>
      <c r="M133" s="50">
        <v>694.3</v>
      </c>
      <c r="N133" s="50">
        <v>0</v>
      </c>
      <c r="O133" s="50">
        <v>0</v>
      </c>
    </row>
    <row r="134" spans="1:15" ht="22.5" customHeight="1" x14ac:dyDescent="0.2">
      <c r="A134" s="49">
        <v>250301</v>
      </c>
      <c r="B134" s="18" t="s">
        <v>91</v>
      </c>
      <c r="C134" s="50">
        <f t="shared" si="37"/>
        <v>154738</v>
      </c>
      <c r="D134" s="50">
        <v>154738</v>
      </c>
      <c r="E134" s="50">
        <v>0</v>
      </c>
      <c r="F134" s="50">
        <v>0</v>
      </c>
      <c r="G134" s="50">
        <f t="shared" si="38"/>
        <v>154738</v>
      </c>
      <c r="H134" s="50">
        <v>154738</v>
      </c>
      <c r="I134" s="50">
        <v>0</v>
      </c>
      <c r="J134" s="50">
        <v>0</v>
      </c>
      <c r="K134" s="50">
        <v>77368.800000000003</v>
      </c>
      <c r="L134" s="50">
        <f t="shared" si="39"/>
        <v>77368.800000000003</v>
      </c>
      <c r="M134" s="50">
        <v>77368.800000000003</v>
      </c>
      <c r="N134" s="50">
        <v>0</v>
      </c>
      <c r="O134" s="50">
        <v>0</v>
      </c>
    </row>
    <row r="135" spans="1:15" ht="24.75" customHeight="1" x14ac:dyDescent="0.2">
      <c r="A135" s="49">
        <v>250315</v>
      </c>
      <c r="B135" s="18" t="s">
        <v>92</v>
      </c>
      <c r="C135" s="50">
        <f t="shared" si="37"/>
        <v>56615.7</v>
      </c>
      <c r="D135" s="50">
        <v>56615.7</v>
      </c>
      <c r="E135" s="50">
        <v>0</v>
      </c>
      <c r="F135" s="50">
        <v>0</v>
      </c>
      <c r="G135" s="50">
        <f t="shared" si="38"/>
        <v>73498.7</v>
      </c>
      <c r="H135" s="50">
        <v>73498.7</v>
      </c>
      <c r="I135" s="50">
        <v>0</v>
      </c>
      <c r="J135" s="50">
        <v>0</v>
      </c>
      <c r="K135" s="50">
        <v>38449.599999999999</v>
      </c>
      <c r="L135" s="50">
        <f t="shared" si="39"/>
        <v>38449.599999999999</v>
      </c>
      <c r="M135" s="50">
        <v>38449.599999999999</v>
      </c>
      <c r="N135" s="50">
        <v>0</v>
      </c>
      <c r="O135" s="50">
        <v>0</v>
      </c>
    </row>
    <row r="136" spans="1:15" ht="36" customHeight="1" x14ac:dyDescent="0.2">
      <c r="A136" s="54" t="s">
        <v>138</v>
      </c>
      <c r="B136" s="18" t="s">
        <v>94</v>
      </c>
      <c r="C136" s="50">
        <f t="shared" si="37"/>
        <v>0</v>
      </c>
      <c r="D136" s="50">
        <v>0</v>
      </c>
      <c r="E136" s="50">
        <v>0</v>
      </c>
      <c r="F136" s="50">
        <v>0</v>
      </c>
      <c r="G136" s="50">
        <f t="shared" si="38"/>
        <v>48197.4</v>
      </c>
      <c r="H136" s="61">
        <f>8489.4+100</f>
        <v>8589.4</v>
      </c>
      <c r="I136" s="61">
        <f>7597.4+32010.6</f>
        <v>39608</v>
      </c>
      <c r="J136" s="61">
        <v>39608</v>
      </c>
      <c r="K136" s="61">
        <f>8489.4+100</f>
        <v>8589.4</v>
      </c>
      <c r="L136" s="61">
        <f t="shared" si="39"/>
        <v>45693.1</v>
      </c>
      <c r="M136" s="61">
        <f>8489.4+100</f>
        <v>8589.4</v>
      </c>
      <c r="N136" s="50">
        <f>5093.1+32010.6</f>
        <v>37103.699999999997</v>
      </c>
      <c r="O136" s="50">
        <v>37103.699999999997</v>
      </c>
    </row>
    <row r="137" spans="1:15" ht="42.75" customHeight="1" x14ac:dyDescent="0.2">
      <c r="A137" s="49">
        <v>250326</v>
      </c>
      <c r="B137" s="18" t="s">
        <v>58</v>
      </c>
      <c r="C137" s="50">
        <f t="shared" si="37"/>
        <v>606960.1</v>
      </c>
      <c r="D137" s="50">
        <v>606960.1</v>
      </c>
      <c r="E137" s="50">
        <v>0</v>
      </c>
      <c r="F137" s="50">
        <v>0</v>
      </c>
      <c r="G137" s="50">
        <f t="shared" si="38"/>
        <v>606960.1</v>
      </c>
      <c r="H137" s="50">
        <v>606960.1</v>
      </c>
      <c r="I137" s="50">
        <v>0</v>
      </c>
      <c r="J137" s="50">
        <v>0</v>
      </c>
      <c r="K137" s="50">
        <v>309886.59999999998</v>
      </c>
      <c r="L137" s="50">
        <f t="shared" si="39"/>
        <v>306408.2</v>
      </c>
      <c r="M137" s="50">
        <v>306408.2</v>
      </c>
      <c r="N137" s="50">
        <v>0</v>
      </c>
      <c r="O137" s="50">
        <v>0</v>
      </c>
    </row>
    <row r="138" spans="1:15" ht="56.25" customHeight="1" x14ac:dyDescent="0.2">
      <c r="A138" s="49">
        <v>250376</v>
      </c>
      <c r="B138" s="18" t="s">
        <v>85</v>
      </c>
      <c r="C138" s="50">
        <f t="shared" si="37"/>
        <v>8279.6</v>
      </c>
      <c r="D138" s="50">
        <v>8279.6</v>
      </c>
      <c r="E138" s="50">
        <v>0</v>
      </c>
      <c r="F138" s="50">
        <v>0</v>
      </c>
      <c r="G138" s="50">
        <f t="shared" si="38"/>
        <v>8279.6</v>
      </c>
      <c r="H138" s="50">
        <v>8279.6</v>
      </c>
      <c r="I138" s="50">
        <v>0</v>
      </c>
      <c r="J138" s="50">
        <v>0</v>
      </c>
      <c r="K138" s="50">
        <v>4071</v>
      </c>
      <c r="L138" s="50">
        <f>SUM(M138+N138)</f>
        <v>3897.5</v>
      </c>
      <c r="M138" s="50">
        <v>3897.5</v>
      </c>
      <c r="N138" s="50">
        <v>0</v>
      </c>
      <c r="O138" s="50">
        <v>0</v>
      </c>
    </row>
    <row r="139" spans="1:15" ht="36" customHeight="1" x14ac:dyDescent="0.2">
      <c r="A139" s="49">
        <v>250388</v>
      </c>
      <c r="B139" s="18" t="s">
        <v>96</v>
      </c>
      <c r="C139" s="50">
        <f>D139+E139</f>
        <v>0</v>
      </c>
      <c r="D139" s="50">
        <v>0</v>
      </c>
      <c r="E139" s="50">
        <v>0</v>
      </c>
      <c r="F139" s="50">
        <v>0</v>
      </c>
      <c r="G139" s="50">
        <f>H139+I139</f>
        <v>5058.7</v>
      </c>
      <c r="H139" s="50">
        <v>5058.7</v>
      </c>
      <c r="I139" s="50">
        <v>0</v>
      </c>
      <c r="J139" s="50">
        <v>0</v>
      </c>
      <c r="K139" s="50">
        <v>5058.7</v>
      </c>
      <c r="L139" s="50">
        <f>SUM(M139+N139)</f>
        <v>4698.6000000000004</v>
      </c>
      <c r="M139" s="50">
        <v>4698.6000000000004</v>
      </c>
      <c r="N139" s="50">
        <v>0</v>
      </c>
      <c r="O139" s="50">
        <v>0</v>
      </c>
    </row>
    <row r="140" spans="1:15" ht="21" customHeight="1" x14ac:dyDescent="0.2">
      <c r="A140" s="49">
        <v>250404</v>
      </c>
      <c r="B140" s="18" t="s">
        <v>6</v>
      </c>
      <c r="C140" s="50">
        <f t="shared" si="37"/>
        <v>113966.7</v>
      </c>
      <c r="D140" s="50">
        <v>111066.7</v>
      </c>
      <c r="E140" s="50">
        <v>2900</v>
      </c>
      <c r="F140" s="50">
        <v>0</v>
      </c>
      <c r="G140" s="50">
        <f>H140+I140</f>
        <v>6370</v>
      </c>
      <c r="H140" s="50">
        <v>2888.2</v>
      </c>
      <c r="I140" s="73">
        <f>3414.1+67.7</f>
        <v>3481.7999999999997</v>
      </c>
      <c r="J140" s="50">
        <v>67.7</v>
      </c>
      <c r="K140" s="50">
        <v>1228.7</v>
      </c>
      <c r="L140" s="50">
        <f t="shared" si="39"/>
        <v>3042</v>
      </c>
      <c r="M140" s="50">
        <v>916.8</v>
      </c>
      <c r="N140" s="50">
        <v>2125.1999999999998</v>
      </c>
      <c r="O140" s="50">
        <v>0</v>
      </c>
    </row>
    <row r="141" spans="1:15" ht="32.25" customHeight="1" x14ac:dyDescent="0.2">
      <c r="A141" s="49">
        <v>250500</v>
      </c>
      <c r="B141" s="18" t="s">
        <v>132</v>
      </c>
      <c r="C141" s="50">
        <f t="shared" ref="C141:C147" si="40">D141+E141</f>
        <v>99.9</v>
      </c>
      <c r="D141" s="50">
        <v>0</v>
      </c>
      <c r="E141" s="50">
        <v>99.9</v>
      </c>
      <c r="F141" s="50">
        <v>99.9</v>
      </c>
      <c r="G141" s="50">
        <f t="shared" ref="G141:G147" si="41">H141+I141</f>
        <v>99.9</v>
      </c>
      <c r="H141" s="50">
        <v>0</v>
      </c>
      <c r="I141" s="50">
        <v>99.9</v>
      </c>
      <c r="J141" s="50">
        <v>99.9</v>
      </c>
      <c r="K141" s="50">
        <v>0</v>
      </c>
      <c r="L141" s="50">
        <f t="shared" si="39"/>
        <v>0</v>
      </c>
      <c r="M141" s="50">
        <v>0</v>
      </c>
      <c r="N141" s="50">
        <v>0</v>
      </c>
      <c r="O141" s="50">
        <v>0</v>
      </c>
    </row>
    <row r="142" spans="1:15" ht="24" hidden="1" customHeight="1" x14ac:dyDescent="0.2">
      <c r="A142" s="49">
        <v>250380</v>
      </c>
      <c r="B142" s="18" t="s">
        <v>60</v>
      </c>
      <c r="C142" s="50">
        <f t="shared" si="40"/>
        <v>0</v>
      </c>
      <c r="D142" s="50">
        <v>0</v>
      </c>
      <c r="E142" s="50"/>
      <c r="F142" s="50">
        <v>0</v>
      </c>
      <c r="G142" s="50">
        <f t="shared" si="41"/>
        <v>0</v>
      </c>
      <c r="H142" s="50"/>
      <c r="I142" s="50"/>
      <c r="J142" s="50">
        <v>0</v>
      </c>
      <c r="K142" s="50"/>
      <c r="L142" s="50">
        <f t="shared" si="39"/>
        <v>0</v>
      </c>
      <c r="M142" s="50"/>
      <c r="N142" s="50">
        <v>0</v>
      </c>
      <c r="O142" s="50">
        <v>0</v>
      </c>
    </row>
    <row r="143" spans="1:15" ht="36" customHeight="1" thickBot="1" x14ac:dyDescent="0.25">
      <c r="A143" s="49">
        <v>250913</v>
      </c>
      <c r="B143" s="55" t="s">
        <v>59</v>
      </c>
      <c r="C143" s="11">
        <f t="shared" si="40"/>
        <v>1.1000000000000001</v>
      </c>
      <c r="D143" s="11">
        <v>1.1000000000000001</v>
      </c>
      <c r="E143" s="11">
        <v>0</v>
      </c>
      <c r="F143" s="11">
        <v>0</v>
      </c>
      <c r="G143" s="11">
        <f t="shared" si="41"/>
        <v>32.5</v>
      </c>
      <c r="H143" s="11">
        <v>32.5</v>
      </c>
      <c r="I143" s="11">
        <v>0</v>
      </c>
      <c r="J143" s="11">
        <v>0</v>
      </c>
      <c r="K143" s="11">
        <v>32.5</v>
      </c>
      <c r="L143" s="11">
        <f t="shared" si="39"/>
        <v>0</v>
      </c>
      <c r="M143" s="11">
        <v>0</v>
      </c>
      <c r="N143" s="11">
        <v>0</v>
      </c>
      <c r="O143" s="11">
        <v>0</v>
      </c>
    </row>
    <row r="144" spans="1:15" ht="17.25" thickBot="1" x14ac:dyDescent="0.25">
      <c r="A144" s="7"/>
      <c r="B144" s="35" t="s">
        <v>72</v>
      </c>
      <c r="C144" s="36">
        <f t="shared" si="40"/>
        <v>4348603.0999999996</v>
      </c>
      <c r="D144" s="36">
        <f>D65+D66+D67+D68+D94+D104+D105+D109+D110+D114+D115+D123+D124+D125+D126+D130</f>
        <v>3970927.0999999996</v>
      </c>
      <c r="E144" s="36">
        <f>E65+E66+E67+E68+E94+E104+E105+E109+E110+E114+E115+E123+E124+E125+E126+E130</f>
        <v>377676.00000000006</v>
      </c>
      <c r="F144" s="36">
        <f>F65+F66+F67+F68+F94+F104+F105+F109+F110+F114+F115+F123+F124+F125+F126+F130</f>
        <v>226223.79999999996</v>
      </c>
      <c r="G144" s="36">
        <f t="shared" si="41"/>
        <v>4827112.5000000009</v>
      </c>
      <c r="H144" s="36">
        <f>H65+H66+H67+H68+H94+H104+H105+H109+H110+H114+H115+H123+H124+H125+H126+H130</f>
        <v>4206089.1000000006</v>
      </c>
      <c r="I144" s="36">
        <f>I65+I66+I67+I68+I94+I104+I105+I109+I110+I114+I115+I123+I124+I125+I126+I130</f>
        <v>621023.40000000014</v>
      </c>
      <c r="J144" s="36">
        <f>J65+J66+J67+J68+J94+J104+J105+J109+J110+J114+J115+J123+J124+J125+J126+J130</f>
        <v>411116.50000000006</v>
      </c>
      <c r="K144" s="36">
        <f>K65+K66+K67+K68+K94+K104+K105+K109+K110+K114+K115+K123+K124+K125+K126+K130</f>
        <v>2399439.3000000003</v>
      </c>
      <c r="L144" s="36">
        <f>SUM(M144:N144)</f>
        <v>2488503.4000000004</v>
      </c>
      <c r="M144" s="36">
        <f>M65+M66+M67+M68+M94+M104+M105+M109+M110+M114+M115+M123+M124+M125+M126+M130</f>
        <v>2294058.4000000004</v>
      </c>
      <c r="N144" s="36">
        <f>N65+N66+N67+N68+N94+N104+N105+N109+N110+N114+N115+N123+N124+N125+N126+N130</f>
        <v>194444.99999999997</v>
      </c>
      <c r="O144" s="36">
        <f>O65+O66+O67+O68+O94+O104+O105+O109+O110+O114+O115+O123+O124+O125+O126+O130</f>
        <v>108757.29999999999</v>
      </c>
    </row>
    <row r="145" spans="1:15" ht="24.75" customHeight="1" x14ac:dyDescent="0.2">
      <c r="A145" s="49">
        <v>250908</v>
      </c>
      <c r="B145" s="18" t="s">
        <v>28</v>
      </c>
      <c r="C145" s="50">
        <f t="shared" si="40"/>
        <v>17.7</v>
      </c>
      <c r="D145" s="50">
        <v>0</v>
      </c>
      <c r="E145" s="50">
        <v>17.7</v>
      </c>
      <c r="F145" s="50">
        <v>0</v>
      </c>
      <c r="G145" s="50">
        <f t="shared" si="41"/>
        <v>542.33000000000004</v>
      </c>
      <c r="H145" s="50">
        <v>335</v>
      </c>
      <c r="I145" s="50">
        <v>207.33</v>
      </c>
      <c r="J145" s="50">
        <v>0</v>
      </c>
      <c r="K145" s="50">
        <v>328.5</v>
      </c>
      <c r="L145" s="50">
        <f>M145+N145</f>
        <v>0</v>
      </c>
      <c r="M145" s="50">
        <v>0</v>
      </c>
      <c r="N145" s="50">
        <v>0</v>
      </c>
      <c r="O145" s="50">
        <v>0</v>
      </c>
    </row>
    <row r="146" spans="1:15" ht="28.5" customHeight="1" thickBot="1" x14ac:dyDescent="0.25">
      <c r="A146" s="49">
        <v>250909</v>
      </c>
      <c r="B146" s="18" t="s">
        <v>29</v>
      </c>
      <c r="C146" s="50">
        <f t="shared" si="40"/>
        <v>-17.7</v>
      </c>
      <c r="D146" s="50">
        <v>0</v>
      </c>
      <c r="E146" s="50">
        <v>-17.7</v>
      </c>
      <c r="F146" s="50">
        <v>0</v>
      </c>
      <c r="G146" s="50">
        <f t="shared" si="41"/>
        <v>-17.7</v>
      </c>
      <c r="H146" s="50">
        <v>0</v>
      </c>
      <c r="I146" s="50">
        <v>-17.7</v>
      </c>
      <c r="J146" s="50">
        <v>0</v>
      </c>
      <c r="K146" s="50">
        <v>0</v>
      </c>
      <c r="L146" s="50">
        <f>M146+N146</f>
        <v>-254.6</v>
      </c>
      <c r="M146" s="50">
        <v>0</v>
      </c>
      <c r="N146" s="72">
        <v>-254.6</v>
      </c>
      <c r="O146" s="50">
        <v>0</v>
      </c>
    </row>
    <row r="147" spans="1:15" ht="19.5" thickBot="1" x14ac:dyDescent="0.25">
      <c r="A147" s="7"/>
      <c r="B147" s="21" t="s">
        <v>49</v>
      </c>
      <c r="C147" s="12">
        <f t="shared" si="40"/>
        <v>4348603.0999999996</v>
      </c>
      <c r="D147" s="12">
        <f>D144+D145+D146</f>
        <v>3970927.0999999996</v>
      </c>
      <c r="E147" s="12">
        <f>E144+E145+E146</f>
        <v>377676.00000000006</v>
      </c>
      <c r="F147" s="12">
        <f>F144+F145+F146</f>
        <v>226223.79999999996</v>
      </c>
      <c r="G147" s="12">
        <f t="shared" si="41"/>
        <v>4827637.1300000008</v>
      </c>
      <c r="H147" s="12">
        <f t="shared" ref="H147:O147" si="42">H144+H145+H146</f>
        <v>4206424.1000000006</v>
      </c>
      <c r="I147" s="12">
        <f t="shared" si="42"/>
        <v>621213.03000000014</v>
      </c>
      <c r="J147" s="12">
        <f t="shared" si="42"/>
        <v>411116.50000000006</v>
      </c>
      <c r="K147" s="12">
        <f t="shared" si="42"/>
        <v>2399767.8000000003</v>
      </c>
      <c r="L147" s="12">
        <f>L144+L145+L146</f>
        <v>2488248.8000000003</v>
      </c>
      <c r="M147" s="12">
        <f t="shared" si="42"/>
        <v>2294058.4000000004</v>
      </c>
      <c r="N147" s="12">
        <f t="shared" si="42"/>
        <v>194190.39999999997</v>
      </c>
      <c r="O147" s="12">
        <f t="shared" si="42"/>
        <v>108757.29999999999</v>
      </c>
    </row>
    <row r="148" spans="1:15" ht="87" customHeight="1" x14ac:dyDescent="0.45">
      <c r="B148" s="43" t="s">
        <v>86</v>
      </c>
      <c r="C148" s="29"/>
      <c r="D148" s="100" t="s">
        <v>114</v>
      </c>
      <c r="E148" s="100"/>
      <c r="F148" s="100"/>
      <c r="G148" s="100"/>
      <c r="H148" s="47"/>
      <c r="I148" s="56"/>
      <c r="J148" s="47"/>
      <c r="K148" s="47"/>
      <c r="L148" s="3"/>
      <c r="M148" s="37"/>
      <c r="N148" s="37"/>
    </row>
    <row r="149" spans="1:15" ht="27" x14ac:dyDescent="0.35">
      <c r="B149" s="27"/>
      <c r="C149" s="26"/>
      <c r="D149" s="26"/>
      <c r="E149" s="26"/>
      <c r="F149" s="1"/>
      <c r="G149" s="1"/>
      <c r="H149" s="38"/>
      <c r="I149" s="1"/>
      <c r="J149" s="38"/>
      <c r="K149" s="38"/>
      <c r="L149" s="1"/>
      <c r="M149" s="38"/>
      <c r="N149" s="38"/>
    </row>
    <row r="150" spans="1:15" ht="16.5" x14ac:dyDescent="0.25">
      <c r="B150" s="45"/>
      <c r="E150" s="4"/>
      <c r="F150" s="4"/>
      <c r="G150" s="4"/>
      <c r="H150" s="38"/>
      <c r="I150" s="4"/>
      <c r="J150" s="38"/>
      <c r="K150" s="38"/>
      <c r="L150" s="1"/>
      <c r="M150" s="38"/>
      <c r="N150" s="38"/>
    </row>
    <row r="151" spans="1:15" ht="16.5" x14ac:dyDescent="0.25">
      <c r="B151" s="45"/>
      <c r="C151" s="1"/>
      <c r="D151" s="1"/>
      <c r="E151" s="4"/>
      <c r="F151" s="4"/>
      <c r="G151" s="4"/>
      <c r="H151" s="38"/>
      <c r="I151" s="4"/>
      <c r="J151" s="38"/>
      <c r="K151" s="38"/>
      <c r="L151" s="1"/>
      <c r="M151" s="38"/>
      <c r="N151" s="38"/>
    </row>
    <row r="152" spans="1:15" x14ac:dyDescent="0.2">
      <c r="B152" s="45"/>
      <c r="C152" s="45"/>
      <c r="D152" s="45"/>
      <c r="L152" s="45"/>
    </row>
    <row r="153" spans="1:15" x14ac:dyDescent="0.2">
      <c r="B153" s="45"/>
      <c r="C153" s="45"/>
      <c r="D153" s="45"/>
      <c r="L153" s="45"/>
    </row>
    <row r="154" spans="1:15" x14ac:dyDescent="0.2">
      <c r="B154" s="45"/>
      <c r="C154" s="45"/>
      <c r="D154" s="45"/>
      <c r="L154" s="45"/>
    </row>
    <row r="155" spans="1:15" x14ac:dyDescent="0.2">
      <c r="B155" s="45"/>
      <c r="C155" s="45"/>
      <c r="D155" s="45"/>
      <c r="L155" s="45"/>
    </row>
    <row r="156" spans="1:15" x14ac:dyDescent="0.2">
      <c r="B156" s="45"/>
      <c r="C156" s="45"/>
      <c r="D156" s="45"/>
      <c r="L156" s="45"/>
    </row>
    <row r="157" spans="1:15" x14ac:dyDescent="0.2">
      <c r="B157" s="45"/>
      <c r="C157" s="45"/>
      <c r="D157" s="45"/>
      <c r="L157" s="45"/>
    </row>
    <row r="158" spans="1:15" x14ac:dyDescent="0.2">
      <c r="B158" s="45"/>
      <c r="C158" s="45"/>
      <c r="D158" s="45"/>
      <c r="L158" s="45"/>
    </row>
    <row r="159" spans="1:15" x14ac:dyDescent="0.2">
      <c r="B159" s="45"/>
      <c r="C159" s="45"/>
      <c r="D159" s="45"/>
      <c r="L159" s="45"/>
    </row>
    <row r="160" spans="1:15" x14ac:dyDescent="0.2">
      <c r="B160" s="45"/>
      <c r="C160" s="45"/>
      <c r="D160" s="45"/>
      <c r="L160" s="45"/>
    </row>
    <row r="161" spans="2:12" x14ac:dyDescent="0.2">
      <c r="B161" s="45"/>
      <c r="C161" s="45"/>
      <c r="D161" s="45"/>
      <c r="L161" s="45"/>
    </row>
    <row r="162" spans="2:12" x14ac:dyDescent="0.2">
      <c r="B162" s="45"/>
      <c r="C162" s="45"/>
      <c r="D162" s="45"/>
      <c r="L162" s="45"/>
    </row>
    <row r="163" spans="2:12" x14ac:dyDescent="0.2">
      <c r="B163" s="45"/>
      <c r="C163" s="45"/>
      <c r="D163" s="45"/>
      <c r="L163" s="45"/>
    </row>
    <row r="164" spans="2:12" x14ac:dyDescent="0.2">
      <c r="B164" s="45"/>
      <c r="C164" s="45"/>
      <c r="D164" s="45"/>
      <c r="L164" s="45"/>
    </row>
    <row r="165" spans="2:12" x14ac:dyDescent="0.2">
      <c r="B165" s="45"/>
      <c r="C165" s="45"/>
      <c r="D165" s="45"/>
      <c r="L165" s="45"/>
    </row>
    <row r="166" spans="2:12" x14ac:dyDescent="0.2">
      <c r="B166" s="45"/>
      <c r="C166" s="45"/>
      <c r="D166" s="45"/>
      <c r="L166" s="45"/>
    </row>
    <row r="167" spans="2:12" x14ac:dyDescent="0.2">
      <c r="B167" s="45"/>
      <c r="C167" s="45"/>
      <c r="D167" s="45"/>
      <c r="L167" s="45"/>
    </row>
    <row r="168" spans="2:12" x14ac:dyDescent="0.2">
      <c r="B168" s="45"/>
      <c r="C168" s="45"/>
      <c r="D168" s="45"/>
      <c r="L168" s="45"/>
    </row>
    <row r="169" spans="2:12" x14ac:dyDescent="0.2">
      <c r="B169" s="45"/>
      <c r="C169" s="45"/>
      <c r="D169" s="45"/>
      <c r="L169" s="45"/>
    </row>
    <row r="170" spans="2:12" x14ac:dyDescent="0.2">
      <c r="B170" s="45"/>
      <c r="C170" s="45"/>
      <c r="D170" s="45"/>
      <c r="L170" s="45"/>
    </row>
  </sheetData>
  <mergeCells count="52">
    <mergeCell ref="J3:O3"/>
    <mergeCell ref="N9:N12"/>
    <mergeCell ref="L8:L12"/>
    <mergeCell ref="M9:M12"/>
    <mergeCell ref="H9:H12"/>
    <mergeCell ref="K8:K12"/>
    <mergeCell ref="I1:O1"/>
    <mergeCell ref="G8:G12"/>
    <mergeCell ref="N74:N75"/>
    <mergeCell ref="L74:L75"/>
    <mergeCell ref="B4:N4"/>
    <mergeCell ref="B5:N5"/>
    <mergeCell ref="B6:N6"/>
    <mergeCell ref="I2:O2"/>
    <mergeCell ref="N72:N73"/>
    <mergeCell ref="L72:L73"/>
    <mergeCell ref="H8:J8"/>
    <mergeCell ref="O9:O12"/>
    <mergeCell ref="M8:O8"/>
    <mergeCell ref="J72:J73"/>
    <mergeCell ref="C74:C75"/>
    <mergeCell ref="O72:O73"/>
    <mergeCell ref="M74:M75"/>
    <mergeCell ref="M72:M73"/>
    <mergeCell ref="K74:K75"/>
    <mergeCell ref="K72:K73"/>
    <mergeCell ref="O74:O75"/>
    <mergeCell ref="A8:A12"/>
    <mergeCell ref="B8:B12"/>
    <mergeCell ref="C8:C12"/>
    <mergeCell ref="F72:F73"/>
    <mergeCell ref="D8:F8"/>
    <mergeCell ref="A72:A73"/>
    <mergeCell ref="C72:C73"/>
    <mergeCell ref="D72:D73"/>
    <mergeCell ref="F9:F12"/>
    <mergeCell ref="D148:G148"/>
    <mergeCell ref="J9:J12"/>
    <mergeCell ref="E72:E73"/>
    <mergeCell ref="J74:J75"/>
    <mergeCell ref="H72:H73"/>
    <mergeCell ref="E9:E12"/>
    <mergeCell ref="D9:D12"/>
    <mergeCell ref="E74:E75"/>
    <mergeCell ref="F74:F75"/>
    <mergeCell ref="H74:H75"/>
    <mergeCell ref="I72:I73"/>
    <mergeCell ref="I9:I12"/>
    <mergeCell ref="D74:D75"/>
    <mergeCell ref="G72:G73"/>
    <mergeCell ref="I74:I75"/>
    <mergeCell ref="G74:G75"/>
  </mergeCells>
  <phoneticPr fontId="0" type="noConversion"/>
  <printOptions horizontalCentered="1"/>
  <pageMargins left="0.19685039370078741" right="0.19685039370078741" top="0.43307086614173229" bottom="0.39370078740157483" header="0" footer="0.39370078740157483"/>
  <pageSetup paperSize="9" scale="49" fitToHeight="0" orientation="landscape" r:id="rId1"/>
  <headerFooter differentFirst="1" alignWithMargins="0">
    <oddHeader>&amp;C&amp;"Times New Roman,курсив"&amp;24&amp;P&amp;R&amp;"Times New Roman,курсив"&amp;24Продовження додатка</oddHeader>
  </headerFooter>
  <rowBreaks count="3" manualBreakCount="3">
    <brk id="47" min="1" max="14" man="1"/>
    <brk id="73" min="1" max="14" man="1"/>
    <brk id="10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І пів. 2016м</vt:lpstr>
      <vt:lpstr>'І пів. 2016м'!Заголовки_для_печати</vt:lpstr>
      <vt:lpstr>'І пів. 2016м'!Область_печати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org301</cp:lastModifiedBy>
  <cp:lastPrinted>2016-07-21T10:26:50Z</cp:lastPrinted>
  <dcterms:created xsi:type="dcterms:W3CDTF">2004-02-10T09:04:32Z</dcterms:created>
  <dcterms:modified xsi:type="dcterms:W3CDTF">2016-07-21T10:30:24Z</dcterms:modified>
</cp:coreProperties>
</file>