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955" yWindow="-30" windowWidth="11520" windowHeight="933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додаток!$A$1:$E$148</definedName>
  </definedNames>
  <calcPr calcId="145621"/>
</workbook>
</file>

<file path=xl/calcChain.xml><?xml version="1.0" encoding="utf-8"?>
<calcChain xmlns="http://schemas.openxmlformats.org/spreadsheetml/2006/main">
  <c r="D143" i="4" l="1"/>
  <c r="D142" i="4"/>
  <c r="D64" i="4"/>
  <c r="F108" i="4"/>
  <c r="F118" i="4"/>
  <c r="D119" i="4"/>
  <c r="D88" i="4"/>
  <c r="D86" i="4"/>
  <c r="D85" i="4"/>
  <c r="D84" i="4" s="1"/>
  <c r="E84" i="4" s="1"/>
  <c r="D82" i="4"/>
  <c r="D80" i="4" s="1"/>
  <c r="E80" i="4" s="1"/>
  <c r="D83" i="4"/>
  <c r="D81" i="4" s="1"/>
  <c r="E85" i="4"/>
  <c r="E83" i="4"/>
  <c r="E82" i="4"/>
  <c r="D71" i="4"/>
  <c r="D20" i="4"/>
  <c r="D21" i="4"/>
  <c r="D18" i="4" s="1"/>
  <c r="D22" i="4"/>
  <c r="D19" i="4" s="1"/>
  <c r="E19" i="4" s="1"/>
  <c r="E37" i="4"/>
  <c r="E35" i="4"/>
  <c r="E33" i="4"/>
  <c r="E32" i="4"/>
  <c r="E30" i="4"/>
  <c r="E28" i="4"/>
  <c r="E26" i="4"/>
  <c r="E24" i="4"/>
  <c r="E22" i="4"/>
  <c r="E20" i="4"/>
  <c r="D99" i="4"/>
  <c r="D101" i="4"/>
  <c r="D100" i="4" s="1"/>
  <c r="D60" i="4"/>
  <c r="D61" i="4"/>
  <c r="E99" i="4"/>
  <c r="G146" i="4"/>
  <c r="G144" i="4"/>
  <c r="G145" i="4"/>
  <c r="D146" i="4"/>
  <c r="E146" i="4"/>
  <c r="E143" i="4"/>
  <c r="D139" i="4"/>
  <c r="D138" i="4"/>
  <c r="D135" i="4"/>
  <c r="D134" i="4"/>
  <c r="E134" i="4" s="1"/>
  <c r="D133" i="4"/>
  <c r="D132" i="4"/>
  <c r="D129" i="4"/>
  <c r="D128" i="4"/>
  <c r="E128" i="4" s="1"/>
  <c r="D127" i="4"/>
  <c r="D126" i="4"/>
  <c r="E126" i="4"/>
  <c r="D125" i="4"/>
  <c r="D124" i="4" s="1"/>
  <c r="D123" i="4"/>
  <c r="D122" i="4"/>
  <c r="D121" i="4"/>
  <c r="D120" i="4"/>
  <c r="E120" i="4"/>
  <c r="D117" i="4"/>
  <c r="E117" i="4" s="1"/>
  <c r="D69" i="4"/>
  <c r="E69" i="4"/>
  <c r="D115" i="4"/>
  <c r="E115" i="4"/>
  <c r="D113" i="4"/>
  <c r="D112" i="4"/>
  <c r="E112" i="4" s="1"/>
  <c r="D111" i="4"/>
  <c r="D110" i="4" s="1"/>
  <c r="D109" i="4"/>
  <c r="F109" i="4" s="1"/>
  <c r="D108" i="4"/>
  <c r="E108" i="4" s="1"/>
  <c r="D107" i="4"/>
  <c r="D106" i="4"/>
  <c r="D105" i="4"/>
  <c r="D67" i="4"/>
  <c r="E67" i="4"/>
  <c r="D66" i="4"/>
  <c r="D65" i="4"/>
  <c r="E65" i="4" s="1"/>
  <c r="F64" i="4"/>
  <c r="E64" i="4"/>
  <c r="D63" i="4"/>
  <c r="E113" i="4"/>
  <c r="D95" i="4"/>
  <c r="D91" i="4"/>
  <c r="E91" i="4" s="1"/>
  <c r="D59" i="4"/>
  <c r="E59" i="4"/>
  <c r="D58" i="4"/>
  <c r="E58" i="4"/>
  <c r="D57" i="4"/>
  <c r="D56" i="4"/>
  <c r="D55" i="4"/>
  <c r="E56" i="4"/>
  <c r="E57" i="4"/>
  <c r="E36" i="4"/>
  <c r="E31" i="4"/>
  <c r="D77" i="4"/>
  <c r="D76" i="4" s="1"/>
  <c r="D79" i="4"/>
  <c r="D78" i="4" s="1"/>
  <c r="E78" i="4" s="1"/>
  <c r="D15" i="4"/>
  <c r="E15" i="4"/>
  <c r="D16" i="4"/>
  <c r="D17" i="4"/>
  <c r="E17" i="4" s="1"/>
  <c r="D13" i="4"/>
  <c r="D12" i="4"/>
  <c r="E13" i="4"/>
  <c r="E12" i="4"/>
  <c r="C144" i="4"/>
  <c r="C141" i="4"/>
  <c r="D92" i="4"/>
  <c r="E92" i="4"/>
  <c r="E93" i="4"/>
  <c r="D70" i="4"/>
  <c r="E70" i="4"/>
  <c r="C71" i="4"/>
  <c r="F39" i="4"/>
  <c r="D41" i="4"/>
  <c r="E41" i="4"/>
  <c r="D51" i="4"/>
  <c r="E51" i="4"/>
  <c r="D48" i="4"/>
  <c r="D45" i="4"/>
  <c r="E45" i="4" s="1"/>
  <c r="D42" i="4"/>
  <c r="E42" i="4"/>
  <c r="D52" i="4"/>
  <c r="D50" i="4"/>
  <c r="E50" i="4"/>
  <c r="D49" i="4"/>
  <c r="E49" i="4"/>
  <c r="D47" i="4"/>
  <c r="E47" i="4"/>
  <c r="D46" i="4"/>
  <c r="E46" i="4"/>
  <c r="D44" i="4"/>
  <c r="E44" i="4"/>
  <c r="D43" i="4"/>
  <c r="D40" i="4"/>
  <c r="E40" i="4" s="1"/>
  <c r="D53" i="4"/>
  <c r="E53" i="4" s="1"/>
  <c r="E52" i="4"/>
  <c r="E48" i="4"/>
  <c r="E43" i="4"/>
  <c r="C38" i="4"/>
  <c r="C73" i="4"/>
  <c r="C72" i="4"/>
  <c r="C10" i="4"/>
  <c r="C140" i="4" s="1"/>
  <c r="E129" i="4"/>
  <c r="E63" i="4"/>
  <c r="E127" i="4"/>
  <c r="E123" i="4"/>
  <c r="E66" i="4"/>
  <c r="E133" i="4"/>
  <c r="E139" i="4"/>
  <c r="E27" i="4"/>
  <c r="E119" i="4"/>
  <c r="E111" i="4"/>
  <c r="E109" i="4"/>
  <c r="E107" i="4"/>
  <c r="E105" i="4"/>
  <c r="E101" i="4"/>
  <c r="E61" i="4"/>
  <c r="E60" i="4"/>
  <c r="E89" i="4"/>
  <c r="E87" i="4"/>
  <c r="E88" i="4"/>
  <c r="E86" i="4"/>
  <c r="E29" i="4"/>
  <c r="E34" i="4"/>
  <c r="E23" i="4"/>
  <c r="E25" i="4"/>
  <c r="E21" i="4"/>
  <c r="E77" i="4"/>
  <c r="E145" i="4"/>
  <c r="E142" i="4"/>
  <c r="D144" i="4"/>
  <c r="E144" i="4"/>
  <c r="D137" i="4"/>
  <c r="E137" i="4"/>
  <c r="D131" i="4"/>
  <c r="E131" i="4"/>
  <c r="D141" i="4"/>
  <c r="E141" i="4"/>
  <c r="E125" i="4"/>
  <c r="E135" i="4"/>
  <c r="D103" i="4"/>
  <c r="E103" i="4"/>
  <c r="D68" i="4"/>
  <c r="E68" i="4"/>
  <c r="D118" i="4"/>
  <c r="D62" i="4"/>
  <c r="E62" i="4" s="1"/>
  <c r="D104" i="4"/>
  <c r="D114" i="4"/>
  <c r="E114" i="4"/>
  <c r="E121" i="4"/>
  <c r="D54" i="4"/>
  <c r="E54" i="4" s="1"/>
  <c r="E95" i="4"/>
  <c r="D14" i="4"/>
  <c r="E14" i="4"/>
  <c r="E16" i="4"/>
  <c r="E79" i="4"/>
  <c r="E71" i="4"/>
  <c r="E55" i="4"/>
  <c r="D11" i="4"/>
  <c r="E11" i="4"/>
  <c r="D75" i="4"/>
  <c r="E75" i="4"/>
  <c r="D94" i="4"/>
  <c r="D90" i="4"/>
  <c r="E90" i="4" s="1"/>
  <c r="D39" i="4"/>
  <c r="E39" i="4" s="1"/>
  <c r="D38" i="4"/>
  <c r="E38" i="4" s="1"/>
  <c r="E118" i="4"/>
  <c r="E104" i="4"/>
  <c r="E94" i="4"/>
  <c r="D136" i="4"/>
  <c r="E136" i="4" s="1"/>
  <c r="E138" i="4"/>
  <c r="E122" i="4"/>
  <c r="E106" i="4"/>
  <c r="E132" i="4"/>
  <c r="D130" i="4"/>
  <c r="E130" i="4" s="1"/>
  <c r="D98" i="4"/>
  <c r="E98" i="4" s="1"/>
  <c r="E110" i="4" l="1"/>
  <c r="D102" i="4"/>
  <c r="E102" i="4" s="1"/>
  <c r="D96" i="4"/>
  <c r="E96" i="4" s="1"/>
  <c r="E100" i="4"/>
  <c r="D74" i="4"/>
  <c r="E76" i="4"/>
  <c r="E124" i="4"/>
  <c r="D116" i="4"/>
  <c r="E116" i="4" s="1"/>
  <c r="E18" i="4"/>
  <c r="D10" i="4"/>
  <c r="E81" i="4"/>
  <c r="D97" i="4"/>
  <c r="E97" i="4" s="1"/>
  <c r="D73" i="4" l="1"/>
  <c r="E73" i="4" s="1"/>
  <c r="E74" i="4"/>
  <c r="D72" i="4"/>
  <c r="E72" i="4" s="1"/>
  <c r="E10" i="4"/>
  <c r="D140" i="4" l="1"/>
  <c r="E140" i="4" s="1"/>
</calcChain>
</file>

<file path=xl/sharedStrings.xml><?xml version="1.0" encoding="utf-8"?>
<sst xmlns="http://schemas.openxmlformats.org/spreadsheetml/2006/main" count="217" uniqueCount="115">
  <si>
    <t>грн.</t>
  </si>
  <si>
    <t>Показники бюджету</t>
  </si>
  <si>
    <t>КТКВ</t>
  </si>
  <si>
    <t>Зміни до показників</t>
  </si>
  <si>
    <t>Код бюджетної класифіка- ції</t>
  </si>
  <si>
    <t>Джерела фінансування загального фонду всього: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</si>
  <si>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</si>
  <si>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>Джерела фінансування спеціального фонду всього: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</si>
  <si>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</si>
  <si>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Управління благоустрою та житлової політики виконкому міської ради</t>
  </si>
  <si>
    <t>Інші заходи у сфері електротранспорту</t>
  </si>
  <si>
    <t>Інші заходи, пов'язані з економічною діяльністю</t>
  </si>
  <si>
    <t>Управління містобудування і архітектури виконкому міської ради</t>
  </si>
  <si>
    <t>Керуюча справами виконкому</t>
  </si>
  <si>
    <t>у тому числі бюджет розвитку</t>
  </si>
  <si>
    <t>Благоустрій міст, сіл, селищ</t>
  </si>
  <si>
    <t>03</t>
  </si>
  <si>
    <t>Виконавчий комітет Криворізької міської ради</t>
  </si>
  <si>
    <t>010116</t>
  </si>
  <si>
    <t>Органи місцевого самоврядування</t>
  </si>
  <si>
    <t>Інші видатки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</si>
  <si>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</si>
  <si>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</si>
  <si>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Внески органів влади Автономної Республіки Крим та органів місцевого самоврядування у статутні капітали суб'єктів підприємницької діяльності</t>
  </si>
  <si>
    <t>Управління освіти і науки виконкому міської ради</t>
  </si>
  <si>
    <t>070101</t>
  </si>
  <si>
    <t>Дошкільні заклади освіти</t>
  </si>
  <si>
    <t>070201</t>
  </si>
  <si>
    <t>Загальноосвітні школи (в т.ч. школа-дитячий садок, інтернат при школі), спеціалізовані школи, ліцеї, гімназії,  колегіуми</t>
  </si>
  <si>
    <t>070301</t>
  </si>
  <si>
    <t>Загальноосвітні школи-інтернати, загальноосвітні санаторні школи-інтернати</t>
  </si>
  <si>
    <t>070401</t>
  </si>
  <si>
    <t>Позашкільні заклади освіти, заходи із позашкільної роботи з дітьми</t>
  </si>
  <si>
    <t>070802</t>
  </si>
  <si>
    <t>Методична робота, інші заходи у сфері народної освіти</t>
  </si>
  <si>
    <t>070804</t>
  </si>
  <si>
    <t>Централізовані бухгалтерії  обласних, міських, районних відділів освіти</t>
  </si>
  <si>
    <t>Управління охорони  здоров'я виконкому міської ради</t>
  </si>
  <si>
    <t>Управління праці та соціального захисту населення виконкому міської ради</t>
  </si>
  <si>
    <t>091214</t>
  </si>
  <si>
    <t>Інші установи та заклади</t>
  </si>
  <si>
    <t>080800</t>
  </si>
  <si>
    <t>Центри первинної медичної (медико-санітарної) допомоги</t>
  </si>
  <si>
    <t>Управління культури і туризму виконкому міської ради</t>
  </si>
  <si>
    <t>110102</t>
  </si>
  <si>
    <t>Театри</t>
  </si>
  <si>
    <t>110204</t>
  </si>
  <si>
    <t>Палаци і будинки культури, клуби та інші заклади клубного типу</t>
  </si>
  <si>
    <t>Капітальний ремонт житлового фонду місцевих органів влади</t>
  </si>
  <si>
    <t>Капітальний ремонт житлового фонду об'єднань співвласників багатоквартирних будинків</t>
  </si>
  <si>
    <t>Видатки на проведення робіт, пов'язаних із будівництвом, реконструкцією, ремонтом та утриманням автомобільних доріг</t>
  </si>
  <si>
    <t>Охорона та раціональне використання природних ресурсів</t>
  </si>
  <si>
    <t>Ліквідація іншого забруднення навколишнього природного середовища</t>
  </si>
  <si>
    <t>Розробка схем та проектних рішень масового застосування</t>
  </si>
  <si>
    <t>Капітальні вкладення</t>
  </si>
  <si>
    <t>Управління капітального будівництва виконкому міської ради</t>
  </si>
  <si>
    <t>Видатки та кредитування загального фонду разом:</t>
  </si>
  <si>
    <t>Видатки та кредитування  спеціального фонду разом:</t>
  </si>
  <si>
    <t>Видатки та кредитування загального та спеціального фондів разом:</t>
  </si>
  <si>
    <t xml:space="preserve">    О.Шовгеля</t>
  </si>
  <si>
    <t>070304</t>
  </si>
  <si>
    <t>Спеціальні загальноосвітні школи-інтернати, школи та інші заклади освіти для дітей з вадами у фізичному чи розумовому розвитку</t>
  </si>
  <si>
    <t>090412</t>
  </si>
  <si>
    <t>Інші видатки на соціальний захист населення</t>
  </si>
  <si>
    <t>Школи естетичного виховання дітей</t>
  </si>
  <si>
    <t xml:space="preserve">Відділ транспорту і зв'язку виконкому міської ради </t>
  </si>
  <si>
    <t>у тому числі видатки споживання</t>
  </si>
  <si>
    <t>у тому числі видатки розвитку</t>
  </si>
  <si>
    <t>Фінансове управління виконкому міської ради</t>
  </si>
  <si>
    <t>з них оплата праці</t>
  </si>
  <si>
    <t>комунальні послуги та енергоносії</t>
  </si>
  <si>
    <t xml:space="preserve">Теплові мережі </t>
  </si>
  <si>
    <t xml:space="preserve">Субвенція іншим бюджетам на виконання інвестиційних проектів </t>
  </si>
  <si>
    <t>080101</t>
  </si>
  <si>
    <t>Лікарні</t>
  </si>
  <si>
    <t>Перинатальні центри, пологові будинки</t>
  </si>
  <si>
    <t>080203</t>
  </si>
  <si>
    <t>080500</t>
  </si>
  <si>
    <t>Загальні і спеціалізовані стоматологічні поліклініки</t>
  </si>
  <si>
    <t xml:space="preserve">Проект унесення змін до показників міського бюджету на 2016 рік </t>
  </si>
  <si>
    <t xml:space="preserve">Затверджено на 2016 рік </t>
  </si>
  <si>
    <t>Уточнені показники на 2016 рік</t>
  </si>
  <si>
    <t>080300</t>
  </si>
  <si>
    <t>Поліклініки і амбулаторії (крім спеціалізованих поліклінік та загальних і спеціалізованих стоматологічних поліклінік)</t>
  </si>
  <si>
    <t>субвенція</t>
  </si>
  <si>
    <t>загальний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</si>
  <si>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01.01.2016</t>
  </si>
  <si>
    <t xml:space="preserve"> - дефіцит за рахунок розподілу залишків коштів, що склалися на рахунках спеціального фонду міського бюджету станом на 01.01.2016</t>
  </si>
  <si>
    <t>01</t>
  </si>
  <si>
    <t>Криворізька міська рада</t>
  </si>
  <si>
    <t>залишок</t>
  </si>
  <si>
    <t>070501</t>
  </si>
  <si>
    <t>Професійно-технічні заклади освіти</t>
  </si>
  <si>
    <t>070806</t>
  </si>
  <si>
    <t>Інші заклади освіти</t>
  </si>
  <si>
    <t>фонд озеленення</t>
  </si>
  <si>
    <t>091207</t>
  </si>
  <si>
    <t>091209</t>
  </si>
  <si>
    <t>Пільги, що надаються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</si>
  <si>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Фінансова підтримка громадських організацій інвалідів і ветеранів</t>
  </si>
  <si>
    <t>Компенсаційні виплати на пільговий проїзд електротранспортом  окремим категоріям громадян</t>
  </si>
  <si>
    <t>170602</t>
  </si>
  <si>
    <t>у тому числі  видатки споживання</t>
  </si>
  <si>
    <t>залишок БР</t>
  </si>
  <si>
    <t>зал. Еколог</t>
  </si>
  <si>
    <t xml:space="preserve">Інші природоохоронні заходи </t>
  </si>
  <si>
    <t>зал.еколог</t>
  </si>
  <si>
    <t>БР</t>
  </si>
  <si>
    <t>екол</t>
  </si>
  <si>
    <t>озелен</t>
  </si>
  <si>
    <t>дотація загал</t>
  </si>
  <si>
    <t>дотац</t>
  </si>
  <si>
    <t xml:space="preserve">                          до рішення виконкому міської ради </t>
  </si>
  <si>
    <t xml:space="preserve">                          Додаток </t>
  </si>
  <si>
    <t>20.01.2016 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</si>
</sst>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5" fillId="2" borderId="1" xfId="0" applyFont="1" applyFill="1" applyBorder="1" applyAlignment="1">
      <alignment vertical="center" wrapText="1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2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4" fontId="2" fillId="3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2" fillId="3" borderId="8" xfId="0" applyNumberFormat="1" applyFont="1" applyFill="1" applyBorder="1" applyAlignment="1">
      <alignment horizontal="center" vertical="center"/>
    </xf>
    <xf numFmtId="0" fontId="5" fillId="2" borderId="9" xfId="0" applyFont="1" applyFill="1" applyBorder="1"/>
    <xf numFmtId="0" fontId="5" fillId="2" borderId="10" xfId="0" applyFont="1" applyFill="1" applyBorder="1" applyAlignment="1">
      <alignment vertical="center" wrapText="1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13" xfId="0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4" fontId="2" fillId="3" borderId="16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9" fontId="6" fillId="0" borderId="5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4" fontId="8" fillId="0" borderId="17" xfId="0" applyNumberFormat="1" applyFont="1" applyFill="1" applyBorder="1" applyAlignment="1">
      <alignment horizontal="center" vertical="center"/>
    </xf>
    <xf numFmtId="4" fontId="8" fillId="0" borderId="16" xfId="0" applyNumberFormat="1" applyFont="1" applyFill="1" applyBorder="1" applyAlignment="1">
      <alignment horizontal="center" vertical="center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6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tabSelected="1" view="pageBreakPreview" zoomScale="85" zoomScaleSheetLayoutView="85" workbookViewId="0">
      <selection activeCell="E17" sqref="E17"/>
    </sheetView>
  </sheetViews>
  <sheetFormatPr defaultRowHeight="12.75" x14ac:dyDescent="0.2"/>
  <cols>
    <col min="1" max="1" width="15.7109375" customWidth="1"/>
    <col min="2" max="2" width="44.85546875" customWidth="1"/>
    <col min="3" max="3" width="22.42578125" customWidth="1"/>
    <col min="4" max="4" width="20.42578125" customWidth="1"/>
    <col min="5" max="5" width="21.7109375" customWidth="1"/>
    <col min="6" max="6" width="15.28515625" customWidth="1"/>
    <col min="7" max="7" width="15.42578125" bestFit="1" customWidth="1"/>
    <col min="8" max="8" width="9.85546875" customWidth="1"/>
    <col min="9" max="9" width="11.28515625" customWidth="1"/>
    <col min="10" max="10" width="15.7109375" customWidth="1"/>
  </cols>
  <sheetData>
    <row r="1" spans="1:7" ht="18" customHeight="1" x14ac:dyDescent="0.4">
      <c r="A1" s="6"/>
      <c r="B1" s="6"/>
      <c r="C1" s="26" t="s">
        <v>113</v>
      </c>
      <c r="D1" s="101"/>
      <c r="E1" s="26"/>
      <c r="F1" s="26"/>
    </row>
    <row r="2" spans="1:7" ht="17.25" customHeight="1" x14ac:dyDescent="0.4">
      <c r="A2" s="6"/>
      <c r="B2" s="6"/>
      <c r="C2" s="26" t="s">
        <v>112</v>
      </c>
      <c r="D2" s="101"/>
      <c r="E2" s="27"/>
      <c r="F2" s="27"/>
    </row>
    <row r="3" spans="1:7" ht="17.25" customHeight="1" x14ac:dyDescent="0.3">
      <c r="A3" s="6"/>
      <c r="B3" s="6"/>
      <c r="C3" s="4"/>
      <c r="D3" s="26" t="s">
        <v>114</v>
      </c>
      <c r="E3" s="27"/>
      <c r="F3" s="27"/>
    </row>
    <row r="4" spans="1:7" ht="26.25" customHeight="1" x14ac:dyDescent="0.25">
      <c r="A4" s="103" t="s">
        <v>79</v>
      </c>
      <c r="B4" s="104"/>
      <c r="C4" s="104"/>
      <c r="D4" s="104"/>
      <c r="E4" s="104"/>
      <c r="F4" s="20"/>
      <c r="G4" s="1"/>
    </row>
    <row r="5" spans="1:7" ht="12" customHeight="1" x14ac:dyDescent="0.25">
      <c r="A5" s="19"/>
      <c r="B5" s="20"/>
      <c r="C5" s="20"/>
      <c r="D5" s="20"/>
      <c r="E5" s="20"/>
      <c r="F5" s="20"/>
      <c r="G5" s="1"/>
    </row>
    <row r="6" spans="1:7" ht="15" customHeight="1" thickBot="1" x14ac:dyDescent="0.35">
      <c r="A6" s="6"/>
      <c r="B6" s="6"/>
      <c r="C6" s="7"/>
      <c r="D6" s="7"/>
      <c r="E6" s="5" t="s">
        <v>0</v>
      </c>
      <c r="F6" s="5"/>
    </row>
    <row r="7" spans="1:7" ht="52.5" customHeight="1" x14ac:dyDescent="0.2">
      <c r="A7" s="107" t="s">
        <v>4</v>
      </c>
      <c r="B7" s="105" t="s">
        <v>1</v>
      </c>
      <c r="C7" s="107" t="s">
        <v>80</v>
      </c>
      <c r="D7" s="107" t="s">
        <v>3</v>
      </c>
      <c r="E7" s="109" t="s">
        <v>81</v>
      </c>
      <c r="F7" s="77"/>
    </row>
    <row r="8" spans="1:7" ht="20.25" customHeight="1" thickBot="1" x14ac:dyDescent="0.25">
      <c r="A8" s="108" t="s">
        <v>2</v>
      </c>
      <c r="B8" s="106"/>
      <c r="C8" s="108"/>
      <c r="D8" s="108"/>
      <c r="E8" s="110"/>
      <c r="F8" s="77"/>
    </row>
    <row r="9" spans="1:7" ht="18.75" customHeight="1" thickBot="1" x14ac:dyDescent="0.25">
      <c r="A9" s="21">
        <v>1</v>
      </c>
      <c r="B9" s="22">
        <v>2</v>
      </c>
      <c r="C9" s="21">
        <v>3</v>
      </c>
      <c r="D9" s="21">
        <v>4</v>
      </c>
      <c r="E9" s="23">
        <v>5</v>
      </c>
      <c r="F9" s="77"/>
    </row>
    <row r="10" spans="1:7" ht="38.25" customHeight="1" thickBot="1" x14ac:dyDescent="0.35">
      <c r="A10" s="13"/>
      <c r="B10" s="17" t="s">
        <v>56</v>
      </c>
      <c r="C10" s="63">
        <f>3970927096</f>
        <v>3970927096</v>
      </c>
      <c r="D10" s="63">
        <f>D11+D14+D18+D38+D54+D60+D62+D68+D70</f>
        <v>128312811.19</v>
      </c>
      <c r="E10" s="63">
        <f t="shared" ref="E10:E22" si="0">C10+D10</f>
        <v>4099239907.1900001</v>
      </c>
      <c r="F10" s="78"/>
    </row>
    <row r="11" spans="1:7" ht="33" customHeight="1" x14ac:dyDescent="0.2">
      <c r="A11" s="60" t="s">
        <v>88</v>
      </c>
      <c r="B11" s="61" t="s">
        <v>89</v>
      </c>
      <c r="C11" s="24">
        <v>0</v>
      </c>
      <c r="D11" s="24">
        <f>SUM(D12:D13)</f>
        <v>697147</v>
      </c>
      <c r="E11" s="62">
        <f>C11+D11</f>
        <v>697147</v>
      </c>
      <c r="F11" s="78"/>
    </row>
    <row r="12" spans="1:7" ht="27.75" customHeight="1" x14ac:dyDescent="0.2">
      <c r="A12" s="43" t="s">
        <v>18</v>
      </c>
      <c r="B12" s="45" t="s">
        <v>19</v>
      </c>
      <c r="C12" s="46">
        <v>0</v>
      </c>
      <c r="D12" s="33">
        <f>446075</f>
        <v>446075</v>
      </c>
      <c r="E12" s="59">
        <f>C12+D12</f>
        <v>446075</v>
      </c>
      <c r="F12" s="78"/>
    </row>
    <row r="13" spans="1:7" ht="24" customHeight="1" x14ac:dyDescent="0.2">
      <c r="A13" s="43">
        <v>250404</v>
      </c>
      <c r="B13" s="45" t="s">
        <v>20</v>
      </c>
      <c r="C13" s="46">
        <v>0</v>
      </c>
      <c r="D13" s="33">
        <f>251072</f>
        <v>251072</v>
      </c>
      <c r="E13" s="59">
        <f>C13+D13</f>
        <v>251072</v>
      </c>
      <c r="F13" s="78"/>
    </row>
    <row r="14" spans="1:7" ht="38.25" customHeight="1" x14ac:dyDescent="0.2">
      <c r="A14" s="60" t="s">
        <v>16</v>
      </c>
      <c r="B14" s="61" t="s">
        <v>17</v>
      </c>
      <c r="C14" s="24">
        <v>83819127</v>
      </c>
      <c r="D14" s="24">
        <f>SUM(D15:D17)</f>
        <v>7792293</v>
      </c>
      <c r="E14" s="62">
        <f t="shared" si="0"/>
        <v>91611420</v>
      </c>
      <c r="F14" s="79"/>
    </row>
    <row r="15" spans="1:7" ht="30.75" customHeight="1" x14ac:dyDescent="0.2">
      <c r="A15" s="43" t="s">
        <v>18</v>
      </c>
      <c r="B15" s="45" t="s">
        <v>19</v>
      </c>
      <c r="C15" s="46">
        <v>81974308</v>
      </c>
      <c r="D15" s="33">
        <f>-446075</f>
        <v>-446075</v>
      </c>
      <c r="E15" s="59">
        <f t="shared" si="0"/>
        <v>81528233</v>
      </c>
      <c r="F15" s="8"/>
    </row>
    <row r="16" spans="1:7" ht="25.5" customHeight="1" x14ac:dyDescent="0.2">
      <c r="A16" s="43">
        <v>250404</v>
      </c>
      <c r="B16" s="45" t="s">
        <v>20</v>
      </c>
      <c r="C16" s="46">
        <v>1514529</v>
      </c>
      <c r="D16" s="33">
        <f>-251072</f>
        <v>-251072</v>
      </c>
      <c r="E16" s="59">
        <f t="shared" si="0"/>
        <v>1263457</v>
      </c>
      <c r="F16" s="8"/>
    </row>
    <row r="17" spans="1:7" ht="69" customHeight="1" x14ac:dyDescent="0.2">
      <c r="A17" s="43">
        <v>250344</v>
      </c>
      <c r="B17" s="45" t="s">
        <v>21</v>
      </c>
      <c r="C17" s="46">
        <v>0</v>
      </c>
      <c r="D17" s="33">
        <f>8489440</f>
        <v>8489440</v>
      </c>
      <c r="E17" s="33">
        <f t="shared" si="0"/>
        <v>8489440</v>
      </c>
      <c r="F17" s="98">
        <v>8489440</v>
      </c>
      <c r="G17" s="98" t="s">
        <v>90</v>
      </c>
    </row>
    <row r="18" spans="1:7" ht="40.5" customHeight="1" x14ac:dyDescent="0.2">
      <c r="A18" s="42">
        <v>10</v>
      </c>
      <c r="B18" s="44" t="s">
        <v>24</v>
      </c>
      <c r="C18" s="24">
        <v>1236492972</v>
      </c>
      <c r="D18" s="24">
        <f>D21+D23+D25+D27+D29+D31+D34+D36</f>
        <v>30256226.039999999</v>
      </c>
      <c r="E18" s="62">
        <f t="shared" si="0"/>
        <v>1266749198.04</v>
      </c>
      <c r="F18" s="98">
        <v>3416281.04</v>
      </c>
      <c r="G18" s="98" t="s">
        <v>84</v>
      </c>
    </row>
    <row r="19" spans="1:7" ht="20.25" customHeight="1" x14ac:dyDescent="0.2">
      <c r="A19" s="92"/>
      <c r="B19" s="93" t="s">
        <v>69</v>
      </c>
      <c r="C19" s="94">
        <v>667505334</v>
      </c>
      <c r="D19" s="95">
        <f>D22+D24+D26+D28+D30+D32+D35+D37</f>
        <v>55957771.359999999</v>
      </c>
      <c r="E19" s="95">
        <f t="shared" si="0"/>
        <v>723463105.36000001</v>
      </c>
      <c r="F19" s="98"/>
      <c r="G19" s="98"/>
    </row>
    <row r="20" spans="1:7" ht="21.75" customHeight="1" x14ac:dyDescent="0.2">
      <c r="A20" s="92"/>
      <c r="B20" s="93" t="s">
        <v>70</v>
      </c>
      <c r="C20" s="94">
        <v>205556418</v>
      </c>
      <c r="D20" s="95">
        <f>D33</f>
        <v>7283192</v>
      </c>
      <c r="E20" s="95">
        <f t="shared" si="0"/>
        <v>212839610</v>
      </c>
      <c r="F20" s="98"/>
      <c r="G20" s="98"/>
    </row>
    <row r="21" spans="1:7" ht="22.5" customHeight="1" x14ac:dyDescent="0.2">
      <c r="A21" s="43" t="s">
        <v>25</v>
      </c>
      <c r="B21" s="45" t="s">
        <v>26</v>
      </c>
      <c r="C21" s="46">
        <v>462545650</v>
      </c>
      <c r="D21" s="33">
        <f>-376161</f>
        <v>-376161</v>
      </c>
      <c r="E21" s="33">
        <f t="shared" si="0"/>
        <v>462169489</v>
      </c>
      <c r="F21" s="8"/>
    </row>
    <row r="22" spans="1:7" ht="20.25" customHeight="1" x14ac:dyDescent="0.2">
      <c r="A22" s="75"/>
      <c r="B22" s="37" t="s">
        <v>69</v>
      </c>
      <c r="C22" s="96">
        <v>241920549</v>
      </c>
      <c r="D22" s="39">
        <f>2848142</f>
        <v>2848142</v>
      </c>
      <c r="E22" s="39">
        <f t="shared" si="0"/>
        <v>244768691</v>
      </c>
      <c r="F22" s="8"/>
    </row>
    <row r="23" spans="1:7" ht="67.5" customHeight="1" x14ac:dyDescent="0.2">
      <c r="A23" s="43" t="s">
        <v>27</v>
      </c>
      <c r="B23" s="45" t="s">
        <v>28</v>
      </c>
      <c r="C23" s="46">
        <v>597953368</v>
      </c>
      <c r="D23" s="33">
        <v>3792442.04</v>
      </c>
      <c r="E23" s="33">
        <f t="shared" ref="E23:E35" si="1">C23+D23</f>
        <v>601745810.03999996</v>
      </c>
      <c r="F23" s="8"/>
    </row>
    <row r="24" spans="1:7" ht="20.25" customHeight="1" x14ac:dyDescent="0.2">
      <c r="A24" s="75"/>
      <c r="B24" s="37" t="s">
        <v>69</v>
      </c>
      <c r="C24" s="96">
        <v>338132091</v>
      </c>
      <c r="D24" s="39">
        <v>41184934.359999999</v>
      </c>
      <c r="E24" s="39">
        <f t="shared" si="1"/>
        <v>379317025.36000001</v>
      </c>
      <c r="F24" s="8"/>
    </row>
    <row r="25" spans="1:7" ht="36.75" customHeight="1" x14ac:dyDescent="0.2">
      <c r="A25" s="43" t="s">
        <v>29</v>
      </c>
      <c r="B25" s="45" t="s">
        <v>30</v>
      </c>
      <c r="C25" s="46">
        <v>34454223</v>
      </c>
      <c r="D25" s="33">
        <v>0</v>
      </c>
      <c r="E25" s="33">
        <f t="shared" si="1"/>
        <v>34454223</v>
      </c>
      <c r="F25" s="8"/>
    </row>
    <row r="26" spans="1:7" ht="21" customHeight="1" x14ac:dyDescent="0.2">
      <c r="A26" s="75"/>
      <c r="B26" s="37" t="s">
        <v>69</v>
      </c>
      <c r="C26" s="96">
        <v>16214680</v>
      </c>
      <c r="D26" s="39">
        <v>1081451</v>
      </c>
      <c r="E26" s="39">
        <f t="shared" si="1"/>
        <v>17296131</v>
      </c>
      <c r="F26" s="8"/>
    </row>
    <row r="27" spans="1:7" ht="69.75" customHeight="1" x14ac:dyDescent="0.2">
      <c r="A27" s="75" t="s">
        <v>60</v>
      </c>
      <c r="B27" s="45" t="s">
        <v>61</v>
      </c>
      <c r="C27" s="46">
        <v>7525472</v>
      </c>
      <c r="D27" s="33">
        <v>0</v>
      </c>
      <c r="E27" s="33">
        <f t="shared" si="1"/>
        <v>7525472</v>
      </c>
      <c r="F27" s="8"/>
    </row>
    <row r="28" spans="1:7" ht="22.5" customHeight="1" x14ac:dyDescent="0.2">
      <c r="A28" s="75"/>
      <c r="B28" s="37" t="s">
        <v>69</v>
      </c>
      <c r="C28" s="96">
        <v>3796437</v>
      </c>
      <c r="D28" s="39">
        <v>80086</v>
      </c>
      <c r="E28" s="39">
        <f>C28+D28</f>
        <v>3876523</v>
      </c>
      <c r="F28" s="8"/>
    </row>
    <row r="29" spans="1:7" ht="38.25" customHeight="1" x14ac:dyDescent="0.2">
      <c r="A29" s="65" t="s">
        <v>31</v>
      </c>
      <c r="B29" s="45" t="s">
        <v>32</v>
      </c>
      <c r="C29" s="46">
        <v>73634108</v>
      </c>
      <c r="D29" s="33">
        <v>0</v>
      </c>
      <c r="E29" s="33">
        <f t="shared" si="1"/>
        <v>73634108</v>
      </c>
      <c r="F29" s="8"/>
    </row>
    <row r="30" spans="1:7" ht="24" customHeight="1" x14ac:dyDescent="0.2">
      <c r="A30" s="75"/>
      <c r="B30" s="37" t="s">
        <v>69</v>
      </c>
      <c r="C30" s="96">
        <v>39938535</v>
      </c>
      <c r="D30" s="39">
        <v>503141</v>
      </c>
      <c r="E30" s="39">
        <f t="shared" si="1"/>
        <v>40441676</v>
      </c>
      <c r="F30" s="8"/>
    </row>
    <row r="31" spans="1:7" ht="27.75" customHeight="1" x14ac:dyDescent="0.2">
      <c r="A31" s="75" t="s">
        <v>91</v>
      </c>
      <c r="B31" s="45" t="s">
        <v>92</v>
      </c>
      <c r="C31" s="46">
        <v>12060055</v>
      </c>
      <c r="D31" s="33">
        <v>26839945</v>
      </c>
      <c r="E31" s="33">
        <f>C31+D31</f>
        <v>38900000</v>
      </c>
      <c r="F31" s="8"/>
    </row>
    <row r="32" spans="1:7" ht="21.75" customHeight="1" x14ac:dyDescent="0.2">
      <c r="A32" s="75"/>
      <c r="B32" s="37" t="s">
        <v>69</v>
      </c>
      <c r="C32" s="96">
        <v>4503096</v>
      </c>
      <c r="D32" s="39">
        <v>9485271</v>
      </c>
      <c r="E32" s="39">
        <f>C32+D32</f>
        <v>13988367</v>
      </c>
      <c r="F32" s="8"/>
    </row>
    <row r="33" spans="1:7" ht="20.25" customHeight="1" x14ac:dyDescent="0.2">
      <c r="A33" s="75"/>
      <c r="B33" s="37" t="s">
        <v>70</v>
      </c>
      <c r="C33" s="96">
        <v>3040152</v>
      </c>
      <c r="D33" s="39">
        <v>7283192</v>
      </c>
      <c r="E33" s="39">
        <f>C33+D33</f>
        <v>10323344</v>
      </c>
      <c r="F33" s="8"/>
    </row>
    <row r="34" spans="1:7" ht="35.25" customHeight="1" x14ac:dyDescent="0.2">
      <c r="A34" s="65" t="s">
        <v>35</v>
      </c>
      <c r="B34" s="45" t="s">
        <v>36</v>
      </c>
      <c r="C34" s="46">
        <v>21331845</v>
      </c>
      <c r="D34" s="33">
        <v>0</v>
      </c>
      <c r="E34" s="33">
        <f t="shared" si="1"/>
        <v>21331845</v>
      </c>
      <c r="F34" s="8"/>
    </row>
    <row r="35" spans="1:7" ht="23.25" customHeight="1" x14ac:dyDescent="0.2">
      <c r="A35" s="75"/>
      <c r="B35" s="37" t="s">
        <v>69</v>
      </c>
      <c r="C35" s="96">
        <v>14615026</v>
      </c>
      <c r="D35" s="39">
        <v>736884</v>
      </c>
      <c r="E35" s="39">
        <f t="shared" si="1"/>
        <v>15351910</v>
      </c>
      <c r="F35" s="8"/>
    </row>
    <row r="36" spans="1:7" ht="24" customHeight="1" x14ac:dyDescent="0.2">
      <c r="A36" s="72" t="s">
        <v>93</v>
      </c>
      <c r="B36" s="45" t="s">
        <v>94</v>
      </c>
      <c r="C36" s="46">
        <v>2207447</v>
      </c>
      <c r="D36" s="33">
        <v>0</v>
      </c>
      <c r="E36" s="33">
        <f>C36+D36</f>
        <v>2207447</v>
      </c>
      <c r="F36" s="8"/>
    </row>
    <row r="37" spans="1:7" ht="21.75" customHeight="1" x14ac:dyDescent="0.2">
      <c r="A37" s="75"/>
      <c r="B37" s="37" t="s">
        <v>69</v>
      </c>
      <c r="C37" s="96">
        <v>1307734</v>
      </c>
      <c r="D37" s="39">
        <v>37862</v>
      </c>
      <c r="E37" s="39">
        <f>C37+D37</f>
        <v>1345596</v>
      </c>
      <c r="F37" s="8"/>
    </row>
    <row r="38" spans="1:7" ht="41.25" customHeight="1" x14ac:dyDescent="0.2">
      <c r="A38" s="42">
        <v>14</v>
      </c>
      <c r="B38" s="44" t="s">
        <v>37</v>
      </c>
      <c r="C38" s="49">
        <f>472376470</f>
        <v>472376470</v>
      </c>
      <c r="D38" s="38">
        <f>D41+D44+D47+D50+D53</f>
        <v>61809824.150000006</v>
      </c>
      <c r="E38" s="38">
        <f t="shared" ref="E38:E69" si="2">C38+D38</f>
        <v>534186294.14999998</v>
      </c>
      <c r="F38" s="97">
        <v>4864914.1500000004</v>
      </c>
      <c r="G38" s="97" t="s">
        <v>84</v>
      </c>
    </row>
    <row r="39" spans="1:7" ht="18.75" customHeight="1" x14ac:dyDescent="0.2">
      <c r="A39" s="92"/>
      <c r="B39" s="93" t="s">
        <v>69</v>
      </c>
      <c r="C39" s="94">
        <v>267720234</v>
      </c>
      <c r="D39" s="95">
        <f>D42+D45+D48+D51</f>
        <v>40954397</v>
      </c>
      <c r="E39" s="95">
        <f t="shared" si="2"/>
        <v>308674631</v>
      </c>
      <c r="F39" s="97">
        <f>3000000+244910</f>
        <v>3244910</v>
      </c>
      <c r="G39" t="s">
        <v>90</v>
      </c>
    </row>
    <row r="40" spans="1:7" ht="19.5" customHeight="1" x14ac:dyDescent="0.2">
      <c r="A40" s="92"/>
      <c r="B40" s="93" t="s">
        <v>70</v>
      </c>
      <c r="C40" s="94">
        <v>51044732</v>
      </c>
      <c r="D40" s="95">
        <f>D43+D46+D49+D52</f>
        <v>31727724.59</v>
      </c>
      <c r="E40" s="95">
        <f t="shared" si="2"/>
        <v>82772456.590000004</v>
      </c>
      <c r="F40" s="79"/>
    </row>
    <row r="41" spans="1:7" ht="21.75" customHeight="1" x14ac:dyDescent="0.2">
      <c r="A41" s="72" t="s">
        <v>73</v>
      </c>
      <c r="B41" s="45" t="s">
        <v>74</v>
      </c>
      <c r="C41" s="66">
        <v>270837134</v>
      </c>
      <c r="D41" s="33">
        <f>4809632.59+46353582+3000000+244910</f>
        <v>54408124.590000004</v>
      </c>
      <c r="E41" s="33">
        <f t="shared" si="2"/>
        <v>325245258.59000003</v>
      </c>
      <c r="F41" s="79"/>
    </row>
    <row r="42" spans="1:7" ht="19.5" customHeight="1" x14ac:dyDescent="0.2">
      <c r="A42" s="75"/>
      <c r="B42" s="37" t="s">
        <v>69</v>
      </c>
      <c r="C42" s="96">
        <v>157757612</v>
      </c>
      <c r="D42" s="39">
        <f>18241346+15890307</f>
        <v>34131653</v>
      </c>
      <c r="E42" s="39">
        <f t="shared" ref="E42:E53" si="3">C42+D42</f>
        <v>191889265</v>
      </c>
      <c r="F42" s="79"/>
    </row>
    <row r="43" spans="1:7" ht="18.75" customHeight="1" x14ac:dyDescent="0.2">
      <c r="A43" s="75"/>
      <c r="B43" s="37" t="s">
        <v>70</v>
      </c>
      <c r="C43" s="96">
        <v>29440248</v>
      </c>
      <c r="D43" s="39">
        <f>4809632.59+23672602</f>
        <v>28482234.59</v>
      </c>
      <c r="E43" s="39">
        <f t="shared" si="3"/>
        <v>57922482.590000004</v>
      </c>
      <c r="F43" s="79"/>
    </row>
    <row r="44" spans="1:7" ht="18.75" customHeight="1" x14ac:dyDescent="0.2">
      <c r="A44" s="72" t="s">
        <v>76</v>
      </c>
      <c r="B44" s="45" t="s">
        <v>75</v>
      </c>
      <c r="C44" s="66">
        <v>31394432</v>
      </c>
      <c r="D44" s="33">
        <f>4385297</f>
        <v>4385297</v>
      </c>
      <c r="E44" s="33">
        <f t="shared" si="3"/>
        <v>35779729</v>
      </c>
      <c r="F44" s="79"/>
    </row>
    <row r="45" spans="1:7" ht="18.75" customHeight="1" x14ac:dyDescent="0.2">
      <c r="A45" s="75"/>
      <c r="B45" s="37" t="s">
        <v>69</v>
      </c>
      <c r="C45" s="96">
        <v>18609412</v>
      </c>
      <c r="D45" s="39">
        <f>1835100+2000015</f>
        <v>3835115</v>
      </c>
      <c r="E45" s="39">
        <f t="shared" si="3"/>
        <v>22444527</v>
      </c>
      <c r="F45" s="79"/>
    </row>
    <row r="46" spans="1:7" ht="18.75" customHeight="1" x14ac:dyDescent="0.2">
      <c r="A46" s="75"/>
      <c r="B46" s="37" t="s">
        <v>70</v>
      </c>
      <c r="C46" s="96">
        <v>3358620</v>
      </c>
      <c r="D46" s="39">
        <f>2146477</f>
        <v>2146477</v>
      </c>
      <c r="E46" s="39">
        <f t="shared" si="3"/>
        <v>5505097</v>
      </c>
      <c r="F46" s="79"/>
    </row>
    <row r="47" spans="1:7" ht="66.75" customHeight="1" x14ac:dyDescent="0.2">
      <c r="A47" s="72" t="s">
        <v>82</v>
      </c>
      <c r="B47" s="45" t="s">
        <v>83</v>
      </c>
      <c r="C47" s="66">
        <v>3087943</v>
      </c>
      <c r="D47" s="33">
        <f>423081</f>
        <v>423081</v>
      </c>
      <c r="E47" s="33">
        <f t="shared" si="3"/>
        <v>3511024</v>
      </c>
      <c r="F47" s="79"/>
    </row>
    <row r="48" spans="1:7" ht="18.75" customHeight="1" x14ac:dyDescent="0.2">
      <c r="A48" s="75"/>
      <c r="B48" s="37" t="s">
        <v>69</v>
      </c>
      <c r="C48" s="96">
        <v>1136029</v>
      </c>
      <c r="D48" s="39">
        <f>245740+132560</f>
        <v>378300</v>
      </c>
      <c r="E48" s="39">
        <f t="shared" si="3"/>
        <v>1514329</v>
      </c>
      <c r="F48" s="79"/>
    </row>
    <row r="49" spans="1:8" ht="18.75" customHeight="1" x14ac:dyDescent="0.2">
      <c r="A49" s="75"/>
      <c r="B49" s="37" t="s">
        <v>70</v>
      </c>
      <c r="C49" s="96">
        <v>320550</v>
      </c>
      <c r="D49" s="39">
        <f>83391</f>
        <v>83391</v>
      </c>
      <c r="E49" s="39">
        <f t="shared" si="3"/>
        <v>403941</v>
      </c>
      <c r="F49" s="79"/>
    </row>
    <row r="50" spans="1:8" ht="36" customHeight="1" x14ac:dyDescent="0.2">
      <c r="A50" s="72" t="s">
        <v>77</v>
      </c>
      <c r="B50" s="45" t="s">
        <v>78</v>
      </c>
      <c r="C50" s="66">
        <v>19747255</v>
      </c>
      <c r="D50" s="33">
        <f>2538040</f>
        <v>2538040</v>
      </c>
      <c r="E50" s="33">
        <f t="shared" si="3"/>
        <v>22285295</v>
      </c>
      <c r="F50" s="79"/>
    </row>
    <row r="51" spans="1:8" ht="18.75" customHeight="1" x14ac:dyDescent="0.2">
      <c r="A51" s="75"/>
      <c r="B51" s="37" t="s">
        <v>69</v>
      </c>
      <c r="C51" s="96">
        <v>13180181</v>
      </c>
      <c r="D51" s="39">
        <f>1241337+1367992</f>
        <v>2609329</v>
      </c>
      <c r="E51" s="39">
        <f t="shared" si="3"/>
        <v>15789510</v>
      </c>
      <c r="F51" s="79"/>
    </row>
    <row r="52" spans="1:8" ht="18.75" customHeight="1" x14ac:dyDescent="0.2">
      <c r="A52" s="75"/>
      <c r="B52" s="37" t="s">
        <v>70</v>
      </c>
      <c r="C52" s="96">
        <v>753264</v>
      </c>
      <c r="D52" s="39">
        <f>1015622</f>
        <v>1015622</v>
      </c>
      <c r="E52" s="39">
        <f t="shared" si="3"/>
        <v>1768886</v>
      </c>
      <c r="F52" s="79"/>
    </row>
    <row r="53" spans="1:8" ht="33.75" customHeight="1" x14ac:dyDescent="0.2">
      <c r="A53" s="65" t="s">
        <v>41</v>
      </c>
      <c r="B53" s="45" t="s">
        <v>42</v>
      </c>
      <c r="C53" s="46">
        <v>145312787</v>
      </c>
      <c r="D53" s="33">
        <f>55281.56</f>
        <v>55281.56</v>
      </c>
      <c r="E53" s="33">
        <f t="shared" si="3"/>
        <v>145368068.56</v>
      </c>
      <c r="F53" s="8"/>
    </row>
    <row r="54" spans="1:8" ht="60.75" customHeight="1" x14ac:dyDescent="0.2">
      <c r="A54" s="42">
        <v>15</v>
      </c>
      <c r="B54" s="71" t="s">
        <v>38</v>
      </c>
      <c r="C54" s="49">
        <v>617529280</v>
      </c>
      <c r="D54" s="38">
        <f>SUM(D55:D59)</f>
        <v>52578266</v>
      </c>
      <c r="E54" s="38">
        <f t="shared" si="2"/>
        <v>670107546</v>
      </c>
      <c r="F54" s="97" t="s">
        <v>90</v>
      </c>
    </row>
    <row r="55" spans="1:8" ht="36" customHeight="1" x14ac:dyDescent="0.2">
      <c r="A55" s="72" t="s">
        <v>62</v>
      </c>
      <c r="B55" s="45" t="s">
        <v>63</v>
      </c>
      <c r="C55" s="46">
        <v>18728608</v>
      </c>
      <c r="D55" s="33">
        <f>52044500</f>
        <v>52044500</v>
      </c>
      <c r="E55" s="33">
        <f>C55+D55</f>
        <v>70773108</v>
      </c>
      <c r="F55" s="79"/>
    </row>
    <row r="56" spans="1:8" ht="103.5" customHeight="1" x14ac:dyDescent="0.2">
      <c r="A56" s="72" t="s">
        <v>96</v>
      </c>
      <c r="B56" s="45" t="s">
        <v>98</v>
      </c>
      <c r="C56" s="46">
        <v>3735261</v>
      </c>
      <c r="D56" s="33">
        <f>559200</f>
        <v>559200</v>
      </c>
      <c r="E56" s="33">
        <f>C56+D56</f>
        <v>4294461</v>
      </c>
      <c r="F56" s="79"/>
    </row>
    <row r="57" spans="1:8" ht="36" customHeight="1" x14ac:dyDescent="0.2">
      <c r="A57" s="72" t="s">
        <v>97</v>
      </c>
      <c r="B57" s="45" t="s">
        <v>99</v>
      </c>
      <c r="C57" s="46">
        <v>846750</v>
      </c>
      <c r="D57" s="33">
        <f>160000</f>
        <v>160000</v>
      </c>
      <c r="E57" s="33">
        <f>C57+D57</f>
        <v>1006750</v>
      </c>
      <c r="F57" s="79"/>
    </row>
    <row r="58" spans="1:8" ht="29.25" customHeight="1" x14ac:dyDescent="0.2">
      <c r="A58" s="72" t="s">
        <v>39</v>
      </c>
      <c r="B58" s="45" t="s">
        <v>40</v>
      </c>
      <c r="C58" s="46">
        <v>7954261</v>
      </c>
      <c r="D58" s="33">
        <f>-516274</f>
        <v>-516274</v>
      </c>
      <c r="E58" s="33">
        <f t="shared" si="2"/>
        <v>7437987</v>
      </c>
      <c r="F58" s="8"/>
    </row>
    <row r="59" spans="1:8" ht="52.5" customHeight="1" x14ac:dyDescent="0.2">
      <c r="A59" s="72" t="s">
        <v>101</v>
      </c>
      <c r="B59" s="45" t="s">
        <v>100</v>
      </c>
      <c r="C59" s="66">
        <v>811080</v>
      </c>
      <c r="D59" s="33">
        <f>330840</f>
        <v>330840</v>
      </c>
      <c r="E59" s="33">
        <f t="shared" si="2"/>
        <v>1141920</v>
      </c>
      <c r="F59" s="8"/>
    </row>
    <row r="60" spans="1:8" ht="42.75" customHeight="1" x14ac:dyDescent="0.2">
      <c r="A60" s="42">
        <v>24</v>
      </c>
      <c r="B60" s="44" t="s">
        <v>43</v>
      </c>
      <c r="C60" s="49">
        <v>126199924</v>
      </c>
      <c r="D60" s="38">
        <f>D61</f>
        <v>20000</v>
      </c>
      <c r="E60" s="38">
        <f t="shared" si="2"/>
        <v>126219924</v>
      </c>
      <c r="F60" s="98">
        <v>20000</v>
      </c>
      <c r="G60" s="98" t="s">
        <v>90</v>
      </c>
    </row>
    <row r="61" spans="1:8" ht="33.75" customHeight="1" x14ac:dyDescent="0.2">
      <c r="A61" s="65" t="s">
        <v>46</v>
      </c>
      <c r="B61" s="45" t="s">
        <v>47</v>
      </c>
      <c r="C61" s="46">
        <v>16052269</v>
      </c>
      <c r="D61" s="33">
        <f>20000</f>
        <v>20000</v>
      </c>
      <c r="E61" s="33">
        <f t="shared" si="2"/>
        <v>16072269</v>
      </c>
      <c r="F61" s="8"/>
    </row>
    <row r="62" spans="1:8" ht="64.5" customHeight="1" x14ac:dyDescent="0.2">
      <c r="A62" s="47">
        <v>40</v>
      </c>
      <c r="B62" s="48" t="s">
        <v>9</v>
      </c>
      <c r="C62" s="24">
        <v>443906495</v>
      </c>
      <c r="D62" s="24">
        <f>SUM(D63:D67)</f>
        <v>55599000</v>
      </c>
      <c r="E62" s="24">
        <f t="shared" si="2"/>
        <v>499505495</v>
      </c>
      <c r="F62" s="79"/>
    </row>
    <row r="63" spans="1:8" ht="26.25" customHeight="1" x14ac:dyDescent="0.2">
      <c r="A63" s="65">
        <v>100201</v>
      </c>
      <c r="B63" s="45" t="s">
        <v>71</v>
      </c>
      <c r="C63" s="46">
        <v>0</v>
      </c>
      <c r="D63" s="33">
        <f>2000000</f>
        <v>2000000</v>
      </c>
      <c r="E63" s="33">
        <f>C63+D63</f>
        <v>2000000</v>
      </c>
      <c r="F63" s="98">
        <v>2000000</v>
      </c>
      <c r="G63" s="98" t="s">
        <v>90</v>
      </c>
    </row>
    <row r="64" spans="1:8" ht="27" customHeight="1" x14ac:dyDescent="0.2">
      <c r="A64" s="65">
        <v>100203</v>
      </c>
      <c r="B64" s="45" t="s">
        <v>15</v>
      </c>
      <c r="C64" s="46">
        <v>70114672</v>
      </c>
      <c r="D64" s="33">
        <f>-5024400+300000+595000</f>
        <v>-4129400</v>
      </c>
      <c r="E64" s="33">
        <f t="shared" si="2"/>
        <v>65985272</v>
      </c>
      <c r="F64" s="98">
        <f>300000+595000</f>
        <v>895000</v>
      </c>
      <c r="G64" s="98" t="s">
        <v>90</v>
      </c>
      <c r="H64">
        <v>5024400</v>
      </c>
    </row>
    <row r="65" spans="1:7" ht="27" customHeight="1" x14ac:dyDescent="0.2">
      <c r="A65" s="65">
        <v>170603</v>
      </c>
      <c r="B65" s="45" t="s">
        <v>10</v>
      </c>
      <c r="C65" s="84">
        <v>183174600</v>
      </c>
      <c r="D65" s="25">
        <f>7500000</f>
        <v>7500000</v>
      </c>
      <c r="E65" s="33">
        <f t="shared" si="2"/>
        <v>190674600</v>
      </c>
      <c r="F65" s="98">
        <v>7500000</v>
      </c>
    </row>
    <row r="66" spans="1:7" ht="54.75" customHeight="1" x14ac:dyDescent="0.2">
      <c r="A66" s="65">
        <v>170703</v>
      </c>
      <c r="B66" s="45" t="s">
        <v>50</v>
      </c>
      <c r="C66" s="46">
        <v>183145272</v>
      </c>
      <c r="D66" s="25">
        <f>50000000</f>
        <v>50000000</v>
      </c>
      <c r="E66" s="33">
        <f t="shared" si="2"/>
        <v>233145272</v>
      </c>
      <c r="F66" s="98">
        <v>50000000</v>
      </c>
    </row>
    <row r="67" spans="1:7" ht="35.25" customHeight="1" x14ac:dyDescent="0.2">
      <c r="A67" s="65">
        <v>180410</v>
      </c>
      <c r="B67" s="45" t="s">
        <v>11</v>
      </c>
      <c r="C67" s="46">
        <v>1820291</v>
      </c>
      <c r="D67" s="25">
        <f>228400</f>
        <v>228400</v>
      </c>
      <c r="E67" s="33">
        <f t="shared" si="2"/>
        <v>2048691</v>
      </c>
      <c r="F67" s="98">
        <v>228400</v>
      </c>
    </row>
    <row r="68" spans="1:7" ht="55.5" customHeight="1" x14ac:dyDescent="0.2">
      <c r="A68" s="42">
        <v>48</v>
      </c>
      <c r="B68" s="44" t="s">
        <v>12</v>
      </c>
      <c r="C68" s="24">
        <v>0</v>
      </c>
      <c r="D68" s="24">
        <f>D69</f>
        <v>100000</v>
      </c>
      <c r="E68" s="62">
        <f t="shared" si="2"/>
        <v>100000</v>
      </c>
      <c r="F68" s="98">
        <v>100000</v>
      </c>
      <c r="G68" s="98" t="s">
        <v>90</v>
      </c>
    </row>
    <row r="69" spans="1:7" ht="35.25" customHeight="1" x14ac:dyDescent="0.2">
      <c r="A69" s="65">
        <v>150202</v>
      </c>
      <c r="B69" s="45" t="s">
        <v>53</v>
      </c>
      <c r="C69" s="100">
        <v>0</v>
      </c>
      <c r="D69" s="25">
        <f>100000</f>
        <v>100000</v>
      </c>
      <c r="E69" s="73">
        <f t="shared" si="2"/>
        <v>100000</v>
      </c>
      <c r="F69" s="98"/>
    </row>
    <row r="70" spans="1:7" ht="36" customHeight="1" x14ac:dyDescent="0.2">
      <c r="A70" s="42">
        <v>76</v>
      </c>
      <c r="B70" s="85" t="s">
        <v>68</v>
      </c>
      <c r="C70" s="24">
        <v>960194768</v>
      </c>
      <c r="D70" s="24">
        <f>D71</f>
        <v>-80539945</v>
      </c>
      <c r="E70" s="62">
        <f>C70+D70</f>
        <v>879654823</v>
      </c>
      <c r="F70" s="8"/>
    </row>
    <row r="71" spans="1:7" ht="33.75" customHeight="1" thickBot="1" x14ac:dyDescent="0.25">
      <c r="A71" s="43">
        <v>250404</v>
      </c>
      <c r="B71" s="45" t="s">
        <v>20</v>
      </c>
      <c r="C71" s="84">
        <f>131137719-12060055-21223800+11000000</f>
        <v>108853864</v>
      </c>
      <c r="D71" s="33">
        <f>-53700000-26839945</f>
        <v>-80539945</v>
      </c>
      <c r="E71" s="59">
        <f>C71+D71</f>
        <v>28313919</v>
      </c>
      <c r="F71" s="8"/>
    </row>
    <row r="72" spans="1:7" ht="37.5" customHeight="1" x14ac:dyDescent="0.3">
      <c r="A72" s="50"/>
      <c r="B72" s="51" t="s">
        <v>57</v>
      </c>
      <c r="C72" s="52">
        <f>377676032</f>
        <v>377676032</v>
      </c>
      <c r="D72" s="53">
        <f>D74+D80+D90+D96+D102+D116+D130+D136</f>
        <v>188224423.20999998</v>
      </c>
      <c r="E72" s="53">
        <f t="shared" ref="E72:E89" si="4">C72+D72</f>
        <v>565900455.21000004</v>
      </c>
      <c r="F72" s="78"/>
    </row>
    <row r="73" spans="1:7" ht="28.5" customHeight="1" thickBot="1" x14ac:dyDescent="0.35">
      <c r="A73" s="54"/>
      <c r="B73" s="55" t="s">
        <v>14</v>
      </c>
      <c r="C73" s="56">
        <f>226223776</f>
        <v>226223776</v>
      </c>
      <c r="D73" s="57">
        <f>D75+D81+D91+D97+D103+D117+D131+D137</f>
        <v>161385436.10999998</v>
      </c>
      <c r="E73" s="57">
        <f t="shared" si="4"/>
        <v>387609212.11000001</v>
      </c>
      <c r="F73" s="81"/>
    </row>
    <row r="74" spans="1:7" ht="39" customHeight="1" x14ac:dyDescent="0.2">
      <c r="A74" s="60" t="s">
        <v>16</v>
      </c>
      <c r="B74" s="61" t="s">
        <v>17</v>
      </c>
      <c r="C74" s="24">
        <v>8308770</v>
      </c>
      <c r="D74" s="24">
        <f>D76+D78</f>
        <v>14010560</v>
      </c>
      <c r="E74" s="62">
        <f t="shared" si="4"/>
        <v>22319330</v>
      </c>
      <c r="F74" s="79"/>
    </row>
    <row r="75" spans="1:7" ht="23.25" customHeight="1" x14ac:dyDescent="0.2">
      <c r="A75" s="67"/>
      <c r="B75" s="68" t="s">
        <v>14</v>
      </c>
      <c r="C75" s="69">
        <v>8240928</v>
      </c>
      <c r="D75" s="70">
        <f>D77+D79</f>
        <v>14010560</v>
      </c>
      <c r="E75" s="70">
        <f t="shared" si="4"/>
        <v>22251488</v>
      </c>
      <c r="F75" s="82"/>
    </row>
    <row r="76" spans="1:7" ht="28.5" customHeight="1" x14ac:dyDescent="0.2">
      <c r="A76" s="43" t="s">
        <v>18</v>
      </c>
      <c r="B76" s="45" t="s">
        <v>19</v>
      </c>
      <c r="C76" s="46">
        <v>8282070</v>
      </c>
      <c r="D76" s="33">
        <f>D77</f>
        <v>2000000</v>
      </c>
      <c r="E76" s="59">
        <f t="shared" si="4"/>
        <v>10282070</v>
      </c>
      <c r="F76" s="98">
        <v>2000000</v>
      </c>
      <c r="G76" s="98" t="s">
        <v>85</v>
      </c>
    </row>
    <row r="77" spans="1:7" ht="21.75" customHeight="1" x14ac:dyDescent="0.2">
      <c r="A77" s="58"/>
      <c r="B77" s="37" t="s">
        <v>14</v>
      </c>
      <c r="C77" s="39">
        <v>8232928</v>
      </c>
      <c r="D77" s="34">
        <f>2000000</f>
        <v>2000000</v>
      </c>
      <c r="E77" s="34">
        <f t="shared" si="4"/>
        <v>10232928</v>
      </c>
      <c r="F77" s="80"/>
    </row>
    <row r="78" spans="1:7" ht="68.25" customHeight="1" x14ac:dyDescent="0.2">
      <c r="A78" s="43">
        <v>250344</v>
      </c>
      <c r="B78" s="45" t="s">
        <v>21</v>
      </c>
      <c r="C78" s="46">
        <v>0</v>
      </c>
      <c r="D78" s="33">
        <f>D79</f>
        <v>12010560</v>
      </c>
      <c r="E78" s="33">
        <f t="shared" si="4"/>
        <v>12010560</v>
      </c>
      <c r="F78" s="98">
        <v>12010560</v>
      </c>
      <c r="G78" s="98" t="s">
        <v>85</v>
      </c>
    </row>
    <row r="79" spans="1:7" ht="22.5" customHeight="1" x14ac:dyDescent="0.2">
      <c r="A79" s="58"/>
      <c r="B79" s="37" t="s">
        <v>14</v>
      </c>
      <c r="C79" s="39">
        <v>0</v>
      </c>
      <c r="D79" s="34">
        <f>12010560</f>
        <v>12010560</v>
      </c>
      <c r="E79" s="34">
        <f t="shared" si="4"/>
        <v>12010560</v>
      </c>
      <c r="F79" s="80"/>
    </row>
    <row r="80" spans="1:7" ht="43.5" customHeight="1" x14ac:dyDescent="0.2">
      <c r="A80" s="42">
        <v>10</v>
      </c>
      <c r="B80" s="44" t="s">
        <v>24</v>
      </c>
      <c r="C80" s="24">
        <v>85275916</v>
      </c>
      <c r="D80" s="24">
        <f>D82+D84+D86+D88</f>
        <v>2083350</v>
      </c>
      <c r="E80" s="62">
        <f t="shared" si="4"/>
        <v>87359266</v>
      </c>
      <c r="F80" s="98">
        <v>2083350</v>
      </c>
      <c r="G80" s="98" t="s">
        <v>85</v>
      </c>
    </row>
    <row r="81" spans="1:7" ht="21" customHeight="1" x14ac:dyDescent="0.2">
      <c r="A81" s="67"/>
      <c r="B81" s="68" t="s">
        <v>14</v>
      </c>
      <c r="C81" s="69">
        <v>11973300</v>
      </c>
      <c r="D81" s="70">
        <f>D83+D85+D87+D89</f>
        <v>2083350</v>
      </c>
      <c r="E81" s="70">
        <f t="shared" si="4"/>
        <v>14056650</v>
      </c>
      <c r="F81" s="82"/>
    </row>
    <row r="82" spans="1:7" ht="64.5" customHeight="1" x14ac:dyDescent="0.2">
      <c r="A82" s="43" t="s">
        <v>27</v>
      </c>
      <c r="B82" s="45" t="s">
        <v>28</v>
      </c>
      <c r="C82" s="46">
        <v>29957148</v>
      </c>
      <c r="D82" s="33">
        <f>D83</f>
        <v>97500</v>
      </c>
      <c r="E82" s="33">
        <f>C82+D82</f>
        <v>30054648</v>
      </c>
      <c r="F82" s="82"/>
    </row>
    <row r="83" spans="1:7" ht="21" customHeight="1" x14ac:dyDescent="0.2">
      <c r="A83" s="58"/>
      <c r="B83" s="37" t="s">
        <v>14</v>
      </c>
      <c r="C83" s="39">
        <v>132000</v>
      </c>
      <c r="D83" s="34">
        <f>97500</f>
        <v>97500</v>
      </c>
      <c r="E83" s="34">
        <f>C83+D83</f>
        <v>229500</v>
      </c>
      <c r="F83" s="82"/>
    </row>
    <row r="84" spans="1:7" ht="38.25" customHeight="1" x14ac:dyDescent="0.2">
      <c r="A84" s="43" t="s">
        <v>29</v>
      </c>
      <c r="B84" s="45" t="s">
        <v>30</v>
      </c>
      <c r="C84" s="46">
        <v>232862</v>
      </c>
      <c r="D84" s="33">
        <f>D85</f>
        <v>195000</v>
      </c>
      <c r="E84" s="33">
        <f>C84+D84</f>
        <v>427862</v>
      </c>
      <c r="F84" s="82"/>
    </row>
    <row r="85" spans="1:7" ht="21" customHeight="1" x14ac:dyDescent="0.2">
      <c r="A85" s="58"/>
      <c r="B85" s="37" t="s">
        <v>14</v>
      </c>
      <c r="C85" s="39">
        <v>12000</v>
      </c>
      <c r="D85" s="34">
        <f>195000</f>
        <v>195000</v>
      </c>
      <c r="E85" s="34">
        <f>C85+D85</f>
        <v>207000</v>
      </c>
      <c r="F85" s="82"/>
    </row>
    <row r="86" spans="1:7" ht="39.75" customHeight="1" x14ac:dyDescent="0.2">
      <c r="A86" s="43" t="s">
        <v>31</v>
      </c>
      <c r="B86" s="45" t="s">
        <v>32</v>
      </c>
      <c r="C86" s="46">
        <v>707967</v>
      </c>
      <c r="D86" s="33">
        <f>D87</f>
        <v>540850</v>
      </c>
      <c r="E86" s="33">
        <f t="shared" si="4"/>
        <v>1248817</v>
      </c>
      <c r="F86" s="8"/>
    </row>
    <row r="87" spans="1:7" ht="16.5" customHeight="1" x14ac:dyDescent="0.2">
      <c r="A87" s="58"/>
      <c r="B87" s="37" t="s">
        <v>14</v>
      </c>
      <c r="C87" s="39">
        <v>88000</v>
      </c>
      <c r="D87" s="34">
        <v>540850</v>
      </c>
      <c r="E87" s="34">
        <f t="shared" si="4"/>
        <v>628850</v>
      </c>
      <c r="F87" s="80"/>
    </row>
    <row r="88" spans="1:7" ht="32.25" customHeight="1" x14ac:dyDescent="0.2">
      <c r="A88" s="65" t="s">
        <v>33</v>
      </c>
      <c r="B88" s="45" t="s">
        <v>34</v>
      </c>
      <c r="C88" s="46">
        <v>11637300</v>
      </c>
      <c r="D88" s="33">
        <f>D89</f>
        <v>1250000</v>
      </c>
      <c r="E88" s="33">
        <f t="shared" si="4"/>
        <v>12887300</v>
      </c>
      <c r="F88" s="8"/>
    </row>
    <row r="89" spans="1:7" ht="19.5" customHeight="1" x14ac:dyDescent="0.2">
      <c r="A89" s="58"/>
      <c r="B89" s="37" t="s">
        <v>14</v>
      </c>
      <c r="C89" s="39">
        <v>11637300</v>
      </c>
      <c r="D89" s="34">
        <v>1250000</v>
      </c>
      <c r="E89" s="34">
        <f t="shared" si="4"/>
        <v>12887300</v>
      </c>
      <c r="F89" s="80"/>
    </row>
    <row r="90" spans="1:7" ht="42" customHeight="1" x14ac:dyDescent="0.2">
      <c r="A90" s="42">
        <v>14</v>
      </c>
      <c r="B90" s="44" t="s">
        <v>37</v>
      </c>
      <c r="C90" s="49">
        <v>68866211</v>
      </c>
      <c r="D90" s="38">
        <f>D92+D94</f>
        <v>52900775</v>
      </c>
      <c r="E90" s="38">
        <f t="shared" ref="E90:E95" si="5">C90+D90</f>
        <v>121766986</v>
      </c>
      <c r="F90" s="98">
        <v>52900775</v>
      </c>
      <c r="G90" s="98" t="s">
        <v>85</v>
      </c>
    </row>
    <row r="91" spans="1:7" ht="24" customHeight="1" x14ac:dyDescent="0.2">
      <c r="A91" s="67"/>
      <c r="B91" s="68" t="s">
        <v>14</v>
      </c>
      <c r="C91" s="69">
        <v>39581211</v>
      </c>
      <c r="D91" s="70">
        <f>D93+D95</f>
        <v>52900775</v>
      </c>
      <c r="E91" s="70">
        <f t="shared" si="5"/>
        <v>92481986</v>
      </c>
      <c r="F91" s="82"/>
    </row>
    <row r="92" spans="1:7" ht="25.5" customHeight="1" x14ac:dyDescent="0.2">
      <c r="A92" s="72" t="s">
        <v>73</v>
      </c>
      <c r="B92" s="45" t="s">
        <v>74</v>
      </c>
      <c r="C92" s="66">
        <v>11322000</v>
      </c>
      <c r="D92" s="33">
        <f>D93</f>
        <v>30831394</v>
      </c>
      <c r="E92" s="33">
        <f t="shared" si="5"/>
        <v>42153394</v>
      </c>
      <c r="F92" s="82"/>
    </row>
    <row r="93" spans="1:7" ht="20.25" customHeight="1" x14ac:dyDescent="0.2">
      <c r="A93" s="58"/>
      <c r="B93" s="37" t="s">
        <v>14</v>
      </c>
      <c r="C93" s="39">
        <v>0</v>
      </c>
      <c r="D93" s="34">
        <v>30831394</v>
      </c>
      <c r="E93" s="34">
        <f t="shared" si="5"/>
        <v>30831394</v>
      </c>
      <c r="F93" s="82"/>
    </row>
    <row r="94" spans="1:7" ht="38.25" customHeight="1" x14ac:dyDescent="0.2">
      <c r="A94" s="65" t="s">
        <v>41</v>
      </c>
      <c r="B94" s="45" t="s">
        <v>42</v>
      </c>
      <c r="C94" s="66">
        <v>34345911</v>
      </c>
      <c r="D94" s="33">
        <f>D95</f>
        <v>22069381</v>
      </c>
      <c r="E94" s="33">
        <f t="shared" si="5"/>
        <v>56415292</v>
      </c>
      <c r="F94" s="8"/>
    </row>
    <row r="95" spans="1:7" ht="19.5" customHeight="1" x14ac:dyDescent="0.2">
      <c r="A95" s="58"/>
      <c r="B95" s="37" t="s">
        <v>14</v>
      </c>
      <c r="C95" s="39">
        <v>33750411</v>
      </c>
      <c r="D95" s="34">
        <f>10961588+11107793</f>
        <v>22069381</v>
      </c>
      <c r="E95" s="34">
        <f t="shared" si="5"/>
        <v>55819792</v>
      </c>
      <c r="F95" s="8"/>
    </row>
    <row r="96" spans="1:7" ht="42" customHeight="1" x14ac:dyDescent="0.2">
      <c r="A96" s="42">
        <v>24</v>
      </c>
      <c r="B96" s="44" t="s">
        <v>43</v>
      </c>
      <c r="C96" s="49">
        <v>12539444</v>
      </c>
      <c r="D96" s="38">
        <f>D98+D100</f>
        <v>1943624.77</v>
      </c>
      <c r="E96" s="38">
        <f t="shared" ref="E96:E110" si="6">C96+D96</f>
        <v>14483068.77</v>
      </c>
      <c r="F96" s="98">
        <v>967689</v>
      </c>
      <c r="G96" s="98" t="s">
        <v>85</v>
      </c>
    </row>
    <row r="97" spans="1:8" ht="23.25" customHeight="1" x14ac:dyDescent="0.2">
      <c r="A97" s="67"/>
      <c r="B97" s="68" t="s">
        <v>14</v>
      </c>
      <c r="C97" s="69">
        <v>6901300</v>
      </c>
      <c r="D97" s="70">
        <f>D99+D101</f>
        <v>1943624.77</v>
      </c>
      <c r="E97" s="70">
        <f t="shared" si="6"/>
        <v>8844924.7699999996</v>
      </c>
      <c r="F97" s="98">
        <v>975935.77</v>
      </c>
      <c r="G97" s="98" t="s">
        <v>110</v>
      </c>
    </row>
    <row r="98" spans="1:8" ht="23.25" customHeight="1" x14ac:dyDescent="0.2">
      <c r="A98" s="65" t="s">
        <v>44</v>
      </c>
      <c r="B98" s="45" t="s">
        <v>45</v>
      </c>
      <c r="C98" s="46">
        <v>5252800</v>
      </c>
      <c r="D98" s="33">
        <f>D99</f>
        <v>1908284.77</v>
      </c>
      <c r="E98" s="33">
        <f t="shared" si="6"/>
        <v>7161084.7699999996</v>
      </c>
      <c r="F98" s="8"/>
    </row>
    <row r="99" spans="1:8" ht="18" customHeight="1" x14ac:dyDescent="0.2">
      <c r="A99" s="58"/>
      <c r="B99" s="37" t="s">
        <v>14</v>
      </c>
      <c r="C99" s="39">
        <v>5252800</v>
      </c>
      <c r="D99" s="34">
        <f>1908284.77</f>
        <v>1908284.77</v>
      </c>
      <c r="E99" s="34">
        <f t="shared" si="6"/>
        <v>7161084.7699999996</v>
      </c>
      <c r="F99" s="80"/>
    </row>
    <row r="100" spans="1:8" ht="23.25" customHeight="1" x14ac:dyDescent="0.2">
      <c r="A100" s="65">
        <v>110205</v>
      </c>
      <c r="B100" s="45" t="s">
        <v>64</v>
      </c>
      <c r="C100" s="66">
        <v>5216584</v>
      </c>
      <c r="D100" s="33">
        <f>D101</f>
        <v>35340</v>
      </c>
      <c r="E100" s="33">
        <f t="shared" si="6"/>
        <v>5251924</v>
      </c>
      <c r="F100" s="8"/>
    </row>
    <row r="101" spans="1:8" ht="23.25" customHeight="1" x14ac:dyDescent="0.2">
      <c r="A101" s="58"/>
      <c r="B101" s="37" t="s">
        <v>14</v>
      </c>
      <c r="C101" s="39">
        <v>100000</v>
      </c>
      <c r="D101" s="34">
        <f>35340</f>
        <v>35340</v>
      </c>
      <c r="E101" s="34">
        <f t="shared" si="6"/>
        <v>135340</v>
      </c>
      <c r="F101" s="80"/>
    </row>
    <row r="102" spans="1:8" ht="54.75" customHeight="1" x14ac:dyDescent="0.2">
      <c r="A102" s="42">
        <v>40</v>
      </c>
      <c r="B102" s="44" t="s">
        <v>9</v>
      </c>
      <c r="C102" s="49">
        <v>87047600</v>
      </c>
      <c r="D102" s="38">
        <f>D104+D106+D108+D110+D112+D114</f>
        <v>42707765.93</v>
      </c>
      <c r="E102" s="38">
        <f t="shared" si="6"/>
        <v>129755365.93000001</v>
      </c>
      <c r="F102" s="79"/>
    </row>
    <row r="103" spans="1:8" ht="26.25" customHeight="1" x14ac:dyDescent="0.2">
      <c r="A103" s="67"/>
      <c r="B103" s="68" t="s">
        <v>14</v>
      </c>
      <c r="C103" s="69">
        <v>69130900</v>
      </c>
      <c r="D103" s="70">
        <f>D105+D107+D109+D111</f>
        <v>32624400</v>
      </c>
      <c r="E103" s="70">
        <f t="shared" si="6"/>
        <v>101755300</v>
      </c>
      <c r="F103" s="82"/>
    </row>
    <row r="104" spans="1:8" ht="35.25" customHeight="1" x14ac:dyDescent="0.2">
      <c r="A104" s="65">
        <v>100102</v>
      </c>
      <c r="B104" s="45" t="s">
        <v>48</v>
      </c>
      <c r="C104" s="66">
        <v>7162400</v>
      </c>
      <c r="D104" s="33">
        <f>D105</f>
        <v>5000000</v>
      </c>
      <c r="E104" s="33">
        <f t="shared" si="6"/>
        <v>12162400</v>
      </c>
      <c r="F104" s="98">
        <v>5000000</v>
      </c>
      <c r="G104" s="98" t="s">
        <v>103</v>
      </c>
    </row>
    <row r="105" spans="1:8" ht="23.25" customHeight="1" x14ac:dyDescent="0.2">
      <c r="A105" s="58"/>
      <c r="B105" s="37" t="s">
        <v>14</v>
      </c>
      <c r="C105" s="39">
        <v>7062400</v>
      </c>
      <c r="D105" s="34">
        <f>5000000</f>
        <v>5000000</v>
      </c>
      <c r="E105" s="34">
        <f t="shared" si="6"/>
        <v>12062400</v>
      </c>
      <c r="F105" s="80"/>
    </row>
    <row r="106" spans="1:8" ht="48" customHeight="1" x14ac:dyDescent="0.2">
      <c r="A106" s="65">
        <v>100106</v>
      </c>
      <c r="B106" s="45" t="s">
        <v>49</v>
      </c>
      <c r="C106" s="66">
        <v>3426000</v>
      </c>
      <c r="D106" s="33">
        <f>D107</f>
        <v>5000000</v>
      </c>
      <c r="E106" s="33">
        <f t="shared" si="6"/>
        <v>8426000</v>
      </c>
      <c r="F106" s="98">
        <v>5000000</v>
      </c>
      <c r="G106" s="98" t="s">
        <v>103</v>
      </c>
    </row>
    <row r="107" spans="1:8" ht="20.25" customHeight="1" x14ac:dyDescent="0.2">
      <c r="A107" s="58"/>
      <c r="B107" s="37" t="s">
        <v>14</v>
      </c>
      <c r="C107" s="39">
        <v>3426000</v>
      </c>
      <c r="D107" s="34">
        <f>5000000</f>
        <v>5000000</v>
      </c>
      <c r="E107" s="34">
        <f t="shared" si="6"/>
        <v>8426000</v>
      </c>
      <c r="F107" s="80"/>
    </row>
    <row r="108" spans="1:8" ht="24.75" customHeight="1" x14ac:dyDescent="0.2">
      <c r="A108" s="65">
        <v>100203</v>
      </c>
      <c r="B108" s="45" t="s">
        <v>15</v>
      </c>
      <c r="C108" s="66">
        <v>20844600</v>
      </c>
      <c r="D108" s="33">
        <f>D109</f>
        <v>15624400</v>
      </c>
      <c r="E108" s="33">
        <f t="shared" si="6"/>
        <v>36469000</v>
      </c>
      <c r="F108" s="98">
        <f>1737326-600000</f>
        <v>1137326</v>
      </c>
      <c r="G108" s="98" t="s">
        <v>103</v>
      </c>
    </row>
    <row r="109" spans="1:8" ht="21" customHeight="1" x14ac:dyDescent="0.2">
      <c r="A109" s="58"/>
      <c r="B109" s="37" t="s">
        <v>14</v>
      </c>
      <c r="C109" s="39">
        <v>20844600</v>
      </c>
      <c r="D109" s="34">
        <f>5024400+10600000</f>
        <v>15624400</v>
      </c>
      <c r="E109" s="34">
        <f t="shared" si="6"/>
        <v>36469000</v>
      </c>
      <c r="F109" s="98">
        <f>D109-F108-H109</f>
        <v>9462674</v>
      </c>
      <c r="G109" s="98" t="s">
        <v>85</v>
      </c>
      <c r="H109">
        <v>5024400</v>
      </c>
    </row>
    <row r="110" spans="1:8" ht="24.75" customHeight="1" x14ac:dyDescent="0.2">
      <c r="A110" s="65">
        <v>150101</v>
      </c>
      <c r="B110" s="45" t="s">
        <v>54</v>
      </c>
      <c r="C110" s="66">
        <v>10355200</v>
      </c>
      <c r="D110" s="33">
        <f>D111</f>
        <v>7000000</v>
      </c>
      <c r="E110" s="33">
        <f t="shared" si="6"/>
        <v>17355200</v>
      </c>
      <c r="F110" s="98">
        <v>7000000</v>
      </c>
      <c r="G110" s="98" t="s">
        <v>103</v>
      </c>
    </row>
    <row r="111" spans="1:8" ht="18.75" customHeight="1" x14ac:dyDescent="0.2">
      <c r="A111" s="58"/>
      <c r="B111" s="37" t="s">
        <v>14</v>
      </c>
      <c r="C111" s="39">
        <v>10355200</v>
      </c>
      <c r="D111" s="34">
        <f>7000000</f>
        <v>7000000</v>
      </c>
      <c r="E111" s="34">
        <f t="shared" ref="E111:E143" si="7">C111+D111</f>
        <v>17355200</v>
      </c>
      <c r="F111" s="80"/>
    </row>
    <row r="112" spans="1:8" ht="36.75" customHeight="1" x14ac:dyDescent="0.2">
      <c r="A112" s="65">
        <v>240601</v>
      </c>
      <c r="B112" s="45" t="s">
        <v>51</v>
      </c>
      <c r="C112" s="66">
        <v>16310400</v>
      </c>
      <c r="D112" s="33">
        <f>D113</f>
        <v>5024400</v>
      </c>
      <c r="E112" s="33">
        <f t="shared" si="7"/>
        <v>21334800</v>
      </c>
      <c r="F112" s="98">
        <v>5024400</v>
      </c>
      <c r="G112" s="98" t="s">
        <v>104</v>
      </c>
    </row>
    <row r="113" spans="1:7" ht="19.5" customHeight="1" x14ac:dyDescent="0.2">
      <c r="A113" s="65"/>
      <c r="B113" s="37" t="s">
        <v>102</v>
      </c>
      <c r="C113" s="86">
        <v>16310400</v>
      </c>
      <c r="D113" s="34">
        <f>5024400</f>
        <v>5024400</v>
      </c>
      <c r="E113" s="87">
        <f t="shared" si="7"/>
        <v>21334800</v>
      </c>
      <c r="F113" s="8"/>
    </row>
    <row r="114" spans="1:7" ht="72" customHeight="1" x14ac:dyDescent="0.2">
      <c r="A114" s="65">
        <v>240900</v>
      </c>
      <c r="B114" s="45" t="s">
        <v>22</v>
      </c>
      <c r="C114" s="64">
        <v>600000</v>
      </c>
      <c r="D114" s="25">
        <f>D115</f>
        <v>5058965.93</v>
      </c>
      <c r="E114" s="33">
        <f t="shared" si="7"/>
        <v>5658965.9299999997</v>
      </c>
      <c r="F114" s="8"/>
    </row>
    <row r="115" spans="1:7" ht="18.75" customHeight="1" x14ac:dyDescent="0.2">
      <c r="A115" s="65"/>
      <c r="B115" s="37" t="s">
        <v>102</v>
      </c>
      <c r="C115" s="86">
        <v>500000</v>
      </c>
      <c r="D115" s="34">
        <f>5058965.93</f>
        <v>5058965.93</v>
      </c>
      <c r="E115" s="87">
        <f>C115+D115</f>
        <v>5558965.9299999997</v>
      </c>
      <c r="F115" s="98">
        <v>5058965.93</v>
      </c>
      <c r="G115" s="99" t="s">
        <v>95</v>
      </c>
    </row>
    <row r="116" spans="1:7" ht="52.5" customHeight="1" x14ac:dyDescent="0.2">
      <c r="A116" s="42">
        <v>47</v>
      </c>
      <c r="B116" s="44" t="s">
        <v>55</v>
      </c>
      <c r="C116" s="24">
        <v>105995400</v>
      </c>
      <c r="D116" s="24">
        <f>D118+D120+D122+D124+D126+D128</f>
        <v>72203147.510000005</v>
      </c>
      <c r="E116" s="62">
        <f t="shared" si="7"/>
        <v>178198547.50999999</v>
      </c>
      <c r="F116" s="79"/>
    </row>
    <row r="117" spans="1:7" ht="24.75" customHeight="1" x14ac:dyDescent="0.2">
      <c r="A117" s="67"/>
      <c r="B117" s="68" t="s">
        <v>14</v>
      </c>
      <c r="C117" s="69">
        <v>86620800</v>
      </c>
      <c r="D117" s="70">
        <f>D119+D121+D127+D129</f>
        <v>55541326.339999996</v>
      </c>
      <c r="E117" s="70">
        <f t="shared" si="7"/>
        <v>142162126.34</v>
      </c>
      <c r="F117" s="82"/>
    </row>
    <row r="118" spans="1:7" ht="27" customHeight="1" x14ac:dyDescent="0.2">
      <c r="A118" s="65">
        <v>150101</v>
      </c>
      <c r="B118" s="45" t="s">
        <v>54</v>
      </c>
      <c r="C118" s="66">
        <v>86620800</v>
      </c>
      <c r="D118" s="33">
        <f>D119</f>
        <v>22960000</v>
      </c>
      <c r="E118" s="33">
        <f t="shared" si="7"/>
        <v>109580800</v>
      </c>
      <c r="F118" s="98">
        <f>22360000+600000</f>
        <v>22960000</v>
      </c>
      <c r="G118" s="98" t="s">
        <v>103</v>
      </c>
    </row>
    <row r="119" spans="1:7" ht="21" customHeight="1" x14ac:dyDescent="0.2">
      <c r="A119" s="58"/>
      <c r="B119" s="37" t="s">
        <v>14</v>
      </c>
      <c r="C119" s="39">
        <v>86620800</v>
      </c>
      <c r="D119" s="34">
        <f>22360000+600000</f>
        <v>22960000</v>
      </c>
      <c r="E119" s="34">
        <f t="shared" si="7"/>
        <v>109580800</v>
      </c>
      <c r="F119" s="98"/>
      <c r="G119" s="98"/>
    </row>
    <row r="120" spans="1:7" ht="21" customHeight="1" x14ac:dyDescent="0.2">
      <c r="A120" s="65">
        <v>200700</v>
      </c>
      <c r="B120" s="45" t="s">
        <v>105</v>
      </c>
      <c r="C120" s="66">
        <v>0</v>
      </c>
      <c r="D120" s="33">
        <f>D121</f>
        <v>7488178.8300000001</v>
      </c>
      <c r="E120" s="33">
        <f>C120+D120</f>
        <v>7488178.8300000001</v>
      </c>
      <c r="F120" s="98">
        <v>7488178.8300000001</v>
      </c>
      <c r="G120" s="98" t="s">
        <v>85</v>
      </c>
    </row>
    <row r="121" spans="1:7" ht="21" customHeight="1" x14ac:dyDescent="0.2">
      <c r="A121" s="58"/>
      <c r="B121" s="37" t="s">
        <v>14</v>
      </c>
      <c r="C121" s="39">
        <v>0</v>
      </c>
      <c r="D121" s="34">
        <f>7488178.83</f>
        <v>7488178.8300000001</v>
      </c>
      <c r="E121" s="34">
        <f>C121+D121</f>
        <v>7488178.8300000001</v>
      </c>
      <c r="F121" s="80"/>
    </row>
    <row r="122" spans="1:7" ht="36.75" customHeight="1" x14ac:dyDescent="0.2">
      <c r="A122" s="65">
        <v>240601</v>
      </c>
      <c r="B122" s="45" t="s">
        <v>51</v>
      </c>
      <c r="C122" s="66">
        <v>4120000</v>
      </c>
      <c r="D122" s="33">
        <f>D123</f>
        <v>16261821.17</v>
      </c>
      <c r="E122" s="33">
        <f t="shared" si="7"/>
        <v>20381821.170000002</v>
      </c>
      <c r="F122" s="98">
        <v>16261821.17</v>
      </c>
      <c r="G122" s="98" t="s">
        <v>106</v>
      </c>
    </row>
    <row r="123" spans="1:7" ht="20.25" customHeight="1" x14ac:dyDescent="0.2">
      <c r="A123" s="65"/>
      <c r="B123" s="37" t="s">
        <v>67</v>
      </c>
      <c r="C123" s="88">
        <v>4120000</v>
      </c>
      <c r="D123" s="89">
        <f>16261821.17</f>
        <v>16261821.17</v>
      </c>
      <c r="E123" s="90">
        <f>C123+D123</f>
        <v>20381821.170000002</v>
      </c>
      <c r="F123" s="8"/>
    </row>
    <row r="124" spans="1:7" ht="39" customHeight="1" x14ac:dyDescent="0.2">
      <c r="A124" s="65">
        <v>240603</v>
      </c>
      <c r="B124" s="45" t="s">
        <v>52</v>
      </c>
      <c r="C124" s="66">
        <v>14144600</v>
      </c>
      <c r="D124" s="33">
        <f>D125</f>
        <v>400000</v>
      </c>
      <c r="E124" s="33">
        <f t="shared" si="7"/>
        <v>14544600</v>
      </c>
      <c r="F124" s="98">
        <v>400000</v>
      </c>
      <c r="G124" s="98" t="s">
        <v>106</v>
      </c>
    </row>
    <row r="125" spans="1:7" ht="23.25" customHeight="1" x14ac:dyDescent="0.2">
      <c r="A125" s="65"/>
      <c r="B125" s="37" t="s">
        <v>67</v>
      </c>
      <c r="C125" s="88">
        <v>14144600</v>
      </c>
      <c r="D125" s="89">
        <f>400000</f>
        <v>400000</v>
      </c>
      <c r="E125" s="90">
        <f>C125+D125</f>
        <v>14544600</v>
      </c>
      <c r="F125" s="8"/>
    </row>
    <row r="126" spans="1:7" ht="72" customHeight="1" x14ac:dyDescent="0.2">
      <c r="A126" s="43">
        <v>250344</v>
      </c>
      <c r="B126" s="45" t="s">
        <v>21</v>
      </c>
      <c r="C126" s="46">
        <v>0</v>
      </c>
      <c r="D126" s="33">
        <f>D127</f>
        <v>20000000</v>
      </c>
      <c r="E126" s="33">
        <f t="shared" si="7"/>
        <v>20000000</v>
      </c>
      <c r="F126" s="98">
        <v>20000000</v>
      </c>
      <c r="G126" s="98" t="s">
        <v>85</v>
      </c>
    </row>
    <row r="127" spans="1:7" ht="23.25" customHeight="1" x14ac:dyDescent="0.2">
      <c r="A127" s="58"/>
      <c r="B127" s="37" t="s">
        <v>14</v>
      </c>
      <c r="C127" s="39">
        <v>0</v>
      </c>
      <c r="D127" s="34">
        <f>20000000</f>
        <v>20000000</v>
      </c>
      <c r="E127" s="34">
        <f t="shared" si="7"/>
        <v>20000000</v>
      </c>
      <c r="F127" s="8"/>
    </row>
    <row r="128" spans="1:7" ht="42" customHeight="1" x14ac:dyDescent="0.2">
      <c r="A128" s="43">
        <v>250324</v>
      </c>
      <c r="B128" s="45" t="s">
        <v>72</v>
      </c>
      <c r="C128" s="46">
        <v>0</v>
      </c>
      <c r="D128" s="33">
        <f>D129</f>
        <v>5093147.51</v>
      </c>
      <c r="E128" s="33">
        <f>C128+D128</f>
        <v>5093147.51</v>
      </c>
      <c r="F128" s="98">
        <v>5093147.51</v>
      </c>
      <c r="G128" s="98" t="s">
        <v>85</v>
      </c>
    </row>
    <row r="129" spans="1:10" ht="23.25" customHeight="1" x14ac:dyDescent="0.2">
      <c r="A129" s="58"/>
      <c r="B129" s="37" t="s">
        <v>14</v>
      </c>
      <c r="C129" s="39">
        <v>0</v>
      </c>
      <c r="D129" s="34">
        <f>5093147.51</f>
        <v>5093147.51</v>
      </c>
      <c r="E129" s="34">
        <f>C129+D129</f>
        <v>5093147.51</v>
      </c>
      <c r="F129" s="8"/>
    </row>
    <row r="130" spans="1:10" ht="53.25" customHeight="1" x14ac:dyDescent="0.2">
      <c r="A130" s="42">
        <v>48</v>
      </c>
      <c r="B130" s="44" t="s">
        <v>12</v>
      </c>
      <c r="C130" s="24">
        <v>2333200</v>
      </c>
      <c r="D130" s="24">
        <f>D132+D134</f>
        <v>1383800</v>
      </c>
      <c r="E130" s="62">
        <f t="shared" si="7"/>
        <v>3717000</v>
      </c>
      <c r="F130" s="79"/>
    </row>
    <row r="131" spans="1:10" ht="26.25" customHeight="1" x14ac:dyDescent="0.2">
      <c r="A131" s="67"/>
      <c r="B131" s="68" t="s">
        <v>14</v>
      </c>
      <c r="C131" s="69">
        <v>823200</v>
      </c>
      <c r="D131" s="70">
        <f>D133</f>
        <v>1290000</v>
      </c>
      <c r="E131" s="70">
        <f>C131+D131</f>
        <v>2113200</v>
      </c>
      <c r="F131" s="82"/>
    </row>
    <row r="132" spans="1:10" ht="37.5" customHeight="1" x14ac:dyDescent="0.2">
      <c r="A132" s="65">
        <v>150202</v>
      </c>
      <c r="B132" s="45" t="s">
        <v>53</v>
      </c>
      <c r="C132" s="66">
        <v>823200</v>
      </c>
      <c r="D132" s="33">
        <f>D133</f>
        <v>1290000</v>
      </c>
      <c r="E132" s="33">
        <f>C132+D132</f>
        <v>2113200</v>
      </c>
      <c r="F132" s="98">
        <v>1290000</v>
      </c>
      <c r="G132" s="98" t="s">
        <v>85</v>
      </c>
    </row>
    <row r="133" spans="1:10" ht="24" customHeight="1" x14ac:dyDescent="0.2">
      <c r="A133" s="58"/>
      <c r="B133" s="37" t="s">
        <v>14</v>
      </c>
      <c r="C133" s="39">
        <v>823200</v>
      </c>
      <c r="D133" s="34">
        <f>1290000</f>
        <v>1290000</v>
      </c>
      <c r="E133" s="34">
        <f>C133+D133</f>
        <v>2113200</v>
      </c>
      <c r="F133" s="80"/>
    </row>
    <row r="134" spans="1:10" ht="36" customHeight="1" x14ac:dyDescent="0.2">
      <c r="A134" s="65">
        <v>240601</v>
      </c>
      <c r="B134" s="45" t="s">
        <v>51</v>
      </c>
      <c r="C134" s="66">
        <v>0</v>
      </c>
      <c r="D134" s="33">
        <f>D135</f>
        <v>93800</v>
      </c>
      <c r="E134" s="33">
        <f t="shared" si="7"/>
        <v>93800</v>
      </c>
      <c r="F134" s="98">
        <v>93800</v>
      </c>
      <c r="G134" s="98" t="s">
        <v>106</v>
      </c>
    </row>
    <row r="135" spans="1:10" ht="21.75" customHeight="1" x14ac:dyDescent="0.2">
      <c r="A135" s="58"/>
      <c r="B135" s="37" t="s">
        <v>66</v>
      </c>
      <c r="C135" s="39">
        <v>0</v>
      </c>
      <c r="D135" s="34">
        <f>93800</f>
        <v>93800</v>
      </c>
      <c r="E135" s="34">
        <f>C135+D135</f>
        <v>93800</v>
      </c>
      <c r="F135" s="8"/>
    </row>
    <row r="136" spans="1:10" ht="36.75" customHeight="1" x14ac:dyDescent="0.2">
      <c r="A136" s="42">
        <v>65</v>
      </c>
      <c r="B136" s="44" t="s">
        <v>65</v>
      </c>
      <c r="C136" s="24">
        <v>1024700</v>
      </c>
      <c r="D136" s="24">
        <f>D138</f>
        <v>991400</v>
      </c>
      <c r="E136" s="62">
        <f>C136+D136</f>
        <v>2016100</v>
      </c>
      <c r="F136" s="79"/>
    </row>
    <row r="137" spans="1:10" ht="28.5" customHeight="1" x14ac:dyDescent="0.2">
      <c r="A137" s="67"/>
      <c r="B137" s="68" t="s">
        <v>14</v>
      </c>
      <c r="C137" s="69">
        <v>1024700</v>
      </c>
      <c r="D137" s="70">
        <f>D139</f>
        <v>991400</v>
      </c>
      <c r="E137" s="70">
        <f>C137+D137</f>
        <v>2016100</v>
      </c>
      <c r="F137" s="82"/>
    </row>
    <row r="138" spans="1:10" ht="70.5" customHeight="1" x14ac:dyDescent="0.2">
      <c r="A138" s="65">
        <v>180409</v>
      </c>
      <c r="B138" s="45" t="s">
        <v>23</v>
      </c>
      <c r="C138" s="64">
        <v>0</v>
      </c>
      <c r="D138" s="25">
        <f>D139</f>
        <v>991400</v>
      </c>
      <c r="E138" s="73">
        <f>C138+D138</f>
        <v>991400</v>
      </c>
      <c r="F138" s="98">
        <v>991400</v>
      </c>
      <c r="G138" s="98" t="s">
        <v>85</v>
      </c>
    </row>
    <row r="139" spans="1:10" ht="18" customHeight="1" thickBot="1" x14ac:dyDescent="0.25">
      <c r="A139" s="58"/>
      <c r="B139" s="37" t="s">
        <v>14</v>
      </c>
      <c r="C139" s="39">
        <v>0</v>
      </c>
      <c r="D139" s="34">
        <f>991400</f>
        <v>991400</v>
      </c>
      <c r="E139" s="34">
        <f>C139+D139</f>
        <v>991400</v>
      </c>
      <c r="F139" s="80"/>
    </row>
    <row r="140" spans="1:10" ht="54" customHeight="1" thickBot="1" x14ac:dyDescent="0.35">
      <c r="A140" s="13"/>
      <c r="B140" s="17" t="s">
        <v>58</v>
      </c>
      <c r="C140" s="12">
        <f>C10+C72</f>
        <v>4348603128</v>
      </c>
      <c r="D140" s="12">
        <f>D10+D72</f>
        <v>316537234.39999998</v>
      </c>
      <c r="E140" s="12">
        <f t="shared" si="7"/>
        <v>4665140362.3999996</v>
      </c>
      <c r="F140" s="83"/>
    </row>
    <row r="141" spans="1:10" ht="44.25" customHeight="1" thickBot="1" x14ac:dyDescent="0.35">
      <c r="A141" s="13"/>
      <c r="B141" s="17" t="s">
        <v>5</v>
      </c>
      <c r="C141" s="12">
        <f>C142+C143</f>
        <v>-214575876</v>
      </c>
      <c r="D141" s="12">
        <f>D142+D143</f>
        <v>128312811.19000001</v>
      </c>
      <c r="E141" s="12">
        <f t="shared" si="7"/>
        <v>-86263064.809999987</v>
      </c>
      <c r="F141" s="83"/>
    </row>
    <row r="142" spans="1:10" ht="65.25" customHeight="1" thickBot="1" x14ac:dyDescent="0.35">
      <c r="A142" s="74"/>
      <c r="B142" s="29" t="s">
        <v>86</v>
      </c>
      <c r="C142" s="30">
        <v>0</v>
      </c>
      <c r="D142" s="30">
        <f>8489440+3416281.04+4864914.15+3244910+52578266+60623400+20000+100000+14010560+2083350+52900775+1943624.77+9462674+7488178.83+20000000+5093147.51+1290000+991400</f>
        <v>248600921.30000001</v>
      </c>
      <c r="E142" s="30">
        <f t="shared" si="7"/>
        <v>248600921.30000001</v>
      </c>
      <c r="F142" s="8"/>
    </row>
    <row r="143" spans="1:10" ht="72" customHeight="1" thickBot="1" x14ac:dyDescent="0.25">
      <c r="A143" s="28"/>
      <c r="B143" s="29" t="s">
        <v>6</v>
      </c>
      <c r="C143" s="30">
        <v>-214575876</v>
      </c>
      <c r="D143" s="30">
        <f>-5024400-14010560-2083350-52900775-1943624.77-9462674-7488178.83-20000000-5093147.51-1290000-991400</f>
        <v>-120288110.11</v>
      </c>
      <c r="E143" s="30">
        <f t="shared" si="7"/>
        <v>-334863986.11000001</v>
      </c>
      <c r="F143" s="8"/>
    </row>
    <row r="144" spans="1:10" ht="46.5" customHeight="1" thickBot="1" x14ac:dyDescent="0.35">
      <c r="A144" s="13"/>
      <c r="B144" s="17" t="s">
        <v>7</v>
      </c>
      <c r="C144" s="12">
        <f>C145+C146</f>
        <v>214575876</v>
      </c>
      <c r="D144" s="12">
        <f>D145+D146</f>
        <v>188224423.20999998</v>
      </c>
      <c r="E144" s="36">
        <f>C144+D144</f>
        <v>402800299.20999998</v>
      </c>
      <c r="F144" s="98" t="s">
        <v>108</v>
      </c>
      <c r="G144" s="98">
        <f>F112+F122+F124+F134</f>
        <v>21780021.170000002</v>
      </c>
      <c r="H144" t="s">
        <v>111</v>
      </c>
      <c r="I144">
        <v>975935.77</v>
      </c>
      <c r="J144" s="76"/>
    </row>
    <row r="145" spans="1:11" ht="67.5" customHeight="1" thickBot="1" x14ac:dyDescent="0.25">
      <c r="A145" s="28"/>
      <c r="B145" s="29" t="s">
        <v>8</v>
      </c>
      <c r="C145" s="30">
        <v>214575876</v>
      </c>
      <c r="D145" s="30">
        <v>120288110.11</v>
      </c>
      <c r="E145" s="30">
        <f>C145+D145</f>
        <v>334863986.11000001</v>
      </c>
      <c r="F145" s="98" t="s">
        <v>107</v>
      </c>
      <c r="G145" s="98">
        <f>F104+F106+F108+F110+F118</f>
        <v>41097326</v>
      </c>
    </row>
    <row r="146" spans="1:11" ht="72.75" customHeight="1" thickBot="1" x14ac:dyDescent="0.25">
      <c r="A146" s="41"/>
      <c r="B146" s="29" t="s">
        <v>87</v>
      </c>
      <c r="C146" s="30">
        <v>0</v>
      </c>
      <c r="D146" s="30">
        <f>41097326+21780021.17+5058965.93</f>
        <v>67936313.099999994</v>
      </c>
      <c r="E146" s="30">
        <f>C146+D146</f>
        <v>67936313.099999994</v>
      </c>
      <c r="F146" s="98" t="s">
        <v>109</v>
      </c>
      <c r="G146" s="98">
        <f>F115</f>
        <v>5058965.93</v>
      </c>
    </row>
    <row r="147" spans="1:11" ht="16.5" customHeight="1" x14ac:dyDescent="0.2">
      <c r="A147" s="31"/>
      <c r="B147" s="32"/>
      <c r="C147" s="8"/>
      <c r="D147" s="8"/>
      <c r="E147" s="8"/>
      <c r="F147" s="8"/>
    </row>
    <row r="148" spans="1:11" ht="45" customHeight="1" x14ac:dyDescent="0.35">
      <c r="A148" s="102" t="s">
        <v>13</v>
      </c>
      <c r="B148" s="102"/>
      <c r="C148" s="11"/>
      <c r="D148" s="40" t="s">
        <v>59</v>
      </c>
      <c r="E148" s="14"/>
      <c r="F148" s="14"/>
      <c r="I148" s="76"/>
      <c r="J148" s="76"/>
      <c r="K148" s="76"/>
    </row>
    <row r="149" spans="1:11" ht="23.25" customHeight="1" x14ac:dyDescent="0.35">
      <c r="A149" s="18"/>
      <c r="B149" s="15"/>
      <c r="C149" s="11"/>
      <c r="D149" s="16"/>
      <c r="E149" s="14"/>
      <c r="F149" s="14"/>
      <c r="I149" s="76"/>
      <c r="J149" s="76"/>
      <c r="K149" s="76"/>
    </row>
    <row r="150" spans="1:11" ht="20.25" x14ac:dyDescent="0.3">
      <c r="A150" s="11"/>
      <c r="D150" s="11"/>
      <c r="E150" s="6"/>
      <c r="F150" s="6"/>
      <c r="I150" s="76"/>
      <c r="J150" s="76"/>
      <c r="K150" s="76"/>
    </row>
    <row r="151" spans="1:11" ht="18.75" x14ac:dyDescent="0.3">
      <c r="A151" s="9"/>
      <c r="B151" s="10"/>
      <c r="C151" s="6"/>
      <c r="D151" s="6"/>
      <c r="E151" s="6"/>
      <c r="F151" s="6"/>
    </row>
    <row r="152" spans="1:11" ht="18.75" x14ac:dyDescent="0.3">
      <c r="A152" s="9"/>
      <c r="B152" s="10"/>
      <c r="C152" s="6"/>
      <c r="D152" s="35"/>
      <c r="E152" s="6"/>
      <c r="F152" s="6"/>
    </row>
    <row r="153" spans="1:11" ht="18.75" x14ac:dyDescent="0.3">
      <c r="A153" s="9"/>
      <c r="B153" s="10"/>
      <c r="C153" s="6"/>
      <c r="D153" s="6"/>
      <c r="E153" s="6"/>
      <c r="F153" s="6"/>
      <c r="H153" s="91"/>
      <c r="I153" s="91"/>
      <c r="J153" s="91"/>
    </row>
    <row r="154" spans="1:11" ht="18.75" x14ac:dyDescent="0.3">
      <c r="A154" s="9"/>
      <c r="B154" s="10"/>
      <c r="C154" s="6"/>
      <c r="D154" s="6"/>
      <c r="E154" s="6"/>
      <c r="F154" s="6"/>
    </row>
    <row r="155" spans="1:11" ht="18.75" x14ac:dyDescent="0.3">
      <c r="A155" s="9"/>
      <c r="B155" s="10"/>
      <c r="C155" s="6"/>
      <c r="D155" s="6"/>
      <c r="E155" s="6"/>
      <c r="F155" s="6"/>
    </row>
    <row r="156" spans="1:11" ht="18.75" x14ac:dyDescent="0.3">
      <c r="A156" s="9"/>
      <c r="B156" s="10"/>
      <c r="C156" s="6"/>
      <c r="D156" s="6"/>
      <c r="E156" s="6"/>
      <c r="F156" s="6"/>
    </row>
    <row r="157" spans="1:11" ht="18.75" x14ac:dyDescent="0.3">
      <c r="A157" s="9"/>
      <c r="B157" s="10"/>
      <c r="C157" s="6"/>
      <c r="D157" s="6"/>
      <c r="E157" s="6"/>
      <c r="F157" s="6"/>
    </row>
    <row r="158" spans="1:11" ht="18.75" x14ac:dyDescent="0.3">
      <c r="A158" s="9"/>
      <c r="B158" s="10"/>
      <c r="C158" s="6"/>
      <c r="D158" s="6"/>
      <c r="E158" s="6"/>
      <c r="F158" s="6"/>
    </row>
    <row r="159" spans="1:11" ht="18.75" x14ac:dyDescent="0.3">
      <c r="A159" s="9"/>
      <c r="B159" s="10"/>
      <c r="C159" s="6"/>
      <c r="D159" s="6"/>
      <c r="E159" s="6"/>
      <c r="F159" s="6"/>
    </row>
    <row r="160" spans="1:11" ht="18.75" x14ac:dyDescent="0.3">
      <c r="A160" s="9"/>
      <c r="B160" s="10"/>
      <c r="C160" s="6"/>
      <c r="D160" s="6"/>
      <c r="E160" s="6"/>
      <c r="F160" s="6"/>
    </row>
    <row r="161" spans="1:6" ht="18.75" x14ac:dyDescent="0.3">
      <c r="A161" s="9"/>
      <c r="B161" s="10"/>
      <c r="C161" s="6"/>
      <c r="D161" s="6"/>
      <c r="E161" s="6"/>
      <c r="F161" s="6"/>
    </row>
    <row r="162" spans="1:6" x14ac:dyDescent="0.2">
      <c r="A162" s="3"/>
      <c r="B162" s="2"/>
    </row>
    <row r="163" spans="1:6" x14ac:dyDescent="0.2">
      <c r="A163" s="3"/>
      <c r="B163" s="2"/>
    </row>
    <row r="164" spans="1:6" x14ac:dyDescent="0.2">
      <c r="A164" s="3"/>
      <c r="B164" s="2"/>
    </row>
    <row r="165" spans="1:6" x14ac:dyDescent="0.2">
      <c r="A165" s="3"/>
      <c r="B165" s="2"/>
    </row>
    <row r="166" spans="1:6" x14ac:dyDescent="0.2">
      <c r="A166" s="3"/>
      <c r="B166" s="2"/>
    </row>
    <row r="167" spans="1:6" x14ac:dyDescent="0.2">
      <c r="A167" s="3"/>
      <c r="B167" s="2"/>
    </row>
    <row r="168" spans="1:6" x14ac:dyDescent="0.2">
      <c r="A168" s="3"/>
      <c r="B168" s="2"/>
    </row>
    <row r="169" spans="1:6" x14ac:dyDescent="0.2">
      <c r="A169" s="3"/>
      <c r="B169" s="2"/>
    </row>
    <row r="170" spans="1:6" x14ac:dyDescent="0.2">
      <c r="A170" s="3"/>
      <c r="B170" s="2"/>
    </row>
    <row r="171" spans="1:6" x14ac:dyDescent="0.2">
      <c r="A171" s="3"/>
      <c r="B171" s="2"/>
    </row>
    <row r="172" spans="1:6" x14ac:dyDescent="0.2">
      <c r="A172" s="3"/>
      <c r="B172" s="2"/>
    </row>
    <row r="173" spans="1:6" x14ac:dyDescent="0.2">
      <c r="A173" s="3"/>
      <c r="B173" s="2"/>
    </row>
    <row r="174" spans="1:6" x14ac:dyDescent="0.2">
      <c r="A174" s="3"/>
      <c r="B174" s="2"/>
    </row>
    <row r="175" spans="1:6" x14ac:dyDescent="0.2">
      <c r="A175" s="3"/>
      <c r="B175" s="2"/>
    </row>
    <row r="176" spans="1:6" x14ac:dyDescent="0.2">
      <c r="A176" s="3"/>
      <c r="B176" s="2"/>
    </row>
    <row r="177" spans="1:2" x14ac:dyDescent="0.2">
      <c r="A177" s="3"/>
      <c r="B177" s="2"/>
    </row>
    <row r="178" spans="1:2" x14ac:dyDescent="0.2">
      <c r="A178" s="3"/>
      <c r="B178" s="2"/>
    </row>
    <row r="179" spans="1:2" x14ac:dyDescent="0.2">
      <c r="A179" s="3"/>
      <c r="B179" s="2"/>
    </row>
    <row r="180" spans="1:2" x14ac:dyDescent="0.2">
      <c r="A180" s="3"/>
      <c r="B180" s="2"/>
    </row>
    <row r="181" spans="1:2" x14ac:dyDescent="0.2">
      <c r="A181" s="3"/>
      <c r="B181" s="2"/>
    </row>
    <row r="182" spans="1:2" x14ac:dyDescent="0.2">
      <c r="A182" s="3"/>
      <c r="B182" s="2"/>
    </row>
    <row r="183" spans="1:2" x14ac:dyDescent="0.2">
      <c r="A183" s="3"/>
      <c r="B183" s="2"/>
    </row>
    <row r="184" spans="1:2" x14ac:dyDescent="0.2">
      <c r="A184" s="3"/>
      <c r="B184" s="2"/>
    </row>
    <row r="185" spans="1:2" x14ac:dyDescent="0.2">
      <c r="A185" s="3"/>
      <c r="B185" s="2"/>
    </row>
    <row r="186" spans="1:2" x14ac:dyDescent="0.2">
      <c r="A186" s="3"/>
      <c r="B186" s="2"/>
    </row>
    <row r="187" spans="1:2" x14ac:dyDescent="0.2">
      <c r="A187" s="3"/>
      <c r="B187" s="2"/>
    </row>
    <row r="188" spans="1:2" x14ac:dyDescent="0.2">
      <c r="A188" s="3"/>
      <c r="B188" s="2"/>
    </row>
    <row r="189" spans="1:2" x14ac:dyDescent="0.2">
      <c r="A189" s="3"/>
      <c r="B189" s="2"/>
    </row>
    <row r="190" spans="1:2" x14ac:dyDescent="0.2">
      <c r="A190" s="3"/>
      <c r="B190" s="2"/>
    </row>
    <row r="191" spans="1:2" x14ac:dyDescent="0.2">
      <c r="A191" s="3"/>
      <c r="B191" s="2"/>
    </row>
    <row r="192" spans="1:2" x14ac:dyDescent="0.2">
      <c r="A192" s="3"/>
      <c r="B192" s="2"/>
    </row>
    <row r="193" spans="1:2" x14ac:dyDescent="0.2">
      <c r="A193" s="3"/>
      <c r="B193" s="2"/>
    </row>
    <row r="194" spans="1:2" x14ac:dyDescent="0.2">
      <c r="A194" s="3"/>
      <c r="B194" s="2"/>
    </row>
    <row r="195" spans="1:2" x14ac:dyDescent="0.2">
      <c r="A195" s="3"/>
      <c r="B195" s="2"/>
    </row>
    <row r="196" spans="1:2" x14ac:dyDescent="0.2">
      <c r="A196" s="3"/>
      <c r="B196" s="2"/>
    </row>
    <row r="197" spans="1:2" x14ac:dyDescent="0.2">
      <c r="A197" s="3"/>
      <c r="B197" s="2"/>
    </row>
    <row r="198" spans="1:2" x14ac:dyDescent="0.2">
      <c r="A198" s="3"/>
      <c r="B198" s="2"/>
    </row>
    <row r="199" spans="1:2" x14ac:dyDescent="0.2">
      <c r="A199" s="3"/>
      <c r="B199" s="2"/>
    </row>
    <row r="200" spans="1:2" x14ac:dyDescent="0.2">
      <c r="A200" s="3"/>
      <c r="B200" s="2"/>
    </row>
    <row r="201" spans="1:2" x14ac:dyDescent="0.2">
      <c r="A201" s="3"/>
      <c r="B201" s="2"/>
    </row>
    <row r="202" spans="1:2" x14ac:dyDescent="0.2">
      <c r="A202" s="3"/>
      <c r="B202" s="2"/>
    </row>
    <row r="203" spans="1:2" x14ac:dyDescent="0.2">
      <c r="A203" s="3"/>
      <c r="B203" s="2"/>
    </row>
    <row r="204" spans="1:2" x14ac:dyDescent="0.2">
      <c r="A204" s="3"/>
      <c r="B204" s="2"/>
    </row>
    <row r="205" spans="1:2" x14ac:dyDescent="0.2">
      <c r="A205" s="3"/>
      <c r="B205" s="2"/>
    </row>
    <row r="206" spans="1:2" x14ac:dyDescent="0.2">
      <c r="A206" s="3"/>
      <c r="B206" s="2"/>
    </row>
    <row r="207" spans="1:2" x14ac:dyDescent="0.2">
      <c r="A207" s="3"/>
      <c r="B207" s="2"/>
    </row>
    <row r="208" spans="1:2" x14ac:dyDescent="0.2">
      <c r="A208" s="3"/>
      <c r="B208" s="2"/>
    </row>
    <row r="209" spans="1:2" x14ac:dyDescent="0.2">
      <c r="A209" s="3"/>
      <c r="B209" s="2"/>
    </row>
    <row r="210" spans="1:2" x14ac:dyDescent="0.2">
      <c r="A210" s="3"/>
      <c r="B210" s="2"/>
    </row>
    <row r="211" spans="1:2" x14ac:dyDescent="0.2">
      <c r="A211" s="3"/>
      <c r="B211" s="2"/>
    </row>
    <row r="212" spans="1:2" x14ac:dyDescent="0.2">
      <c r="A212" s="3"/>
      <c r="B212" s="2"/>
    </row>
    <row r="213" spans="1:2" x14ac:dyDescent="0.2">
      <c r="A213" s="3"/>
      <c r="B213" s="2"/>
    </row>
    <row r="214" spans="1:2" x14ac:dyDescent="0.2">
      <c r="A214" s="3"/>
      <c r="B214" s="2"/>
    </row>
    <row r="215" spans="1:2" x14ac:dyDescent="0.2">
      <c r="A215" s="3"/>
      <c r="B215" s="2"/>
    </row>
    <row r="216" spans="1:2" x14ac:dyDescent="0.2">
      <c r="A216" s="3"/>
      <c r="B216" s="2"/>
    </row>
    <row r="217" spans="1:2" x14ac:dyDescent="0.2">
      <c r="A217" s="3"/>
      <c r="B217" s="2"/>
    </row>
    <row r="218" spans="1:2" x14ac:dyDescent="0.2">
      <c r="A218" s="3"/>
      <c r="B218" s="2"/>
    </row>
    <row r="219" spans="1:2" x14ac:dyDescent="0.2">
      <c r="A219" s="3"/>
      <c r="B219" s="2"/>
    </row>
    <row r="220" spans="1:2" x14ac:dyDescent="0.2">
      <c r="A220" s="3"/>
      <c r="B220" s="2"/>
    </row>
    <row r="221" spans="1:2" x14ac:dyDescent="0.2">
      <c r="A221" s="3"/>
      <c r="B221" s="2"/>
    </row>
    <row r="222" spans="1:2" x14ac:dyDescent="0.2">
      <c r="A222" s="3"/>
      <c r="B222" s="2"/>
    </row>
    <row r="223" spans="1:2" x14ac:dyDescent="0.2">
      <c r="A223" s="3"/>
      <c r="B223" s="2"/>
    </row>
    <row r="224" spans="1:2" x14ac:dyDescent="0.2">
      <c r="A224" s="3"/>
      <c r="B224" s="2"/>
    </row>
    <row r="225" spans="1:2" x14ac:dyDescent="0.2">
      <c r="A225" s="3"/>
      <c r="B225" s="2"/>
    </row>
    <row r="226" spans="1:2" x14ac:dyDescent="0.2">
      <c r="A226" s="3"/>
    </row>
    <row r="227" spans="1:2" x14ac:dyDescent="0.2">
      <c r="A227" s="3"/>
    </row>
    <row r="228" spans="1:2" x14ac:dyDescent="0.2">
      <c r="A228" s="3"/>
    </row>
    <row r="229" spans="1:2" x14ac:dyDescent="0.2">
      <c r="A229" s="3"/>
    </row>
    <row r="230" spans="1:2" x14ac:dyDescent="0.2">
      <c r="A230" s="3"/>
    </row>
    <row r="231" spans="1:2" x14ac:dyDescent="0.2">
      <c r="A231" s="3"/>
    </row>
    <row r="232" spans="1:2" x14ac:dyDescent="0.2">
      <c r="A232" s="3"/>
    </row>
    <row r="233" spans="1:2" x14ac:dyDescent="0.2">
      <c r="A233" s="3"/>
    </row>
    <row r="234" spans="1:2" x14ac:dyDescent="0.2">
      <c r="A234" s="3"/>
    </row>
    <row r="235" spans="1:2" x14ac:dyDescent="0.2">
      <c r="A235" s="3"/>
    </row>
    <row r="236" spans="1:2" x14ac:dyDescent="0.2">
      <c r="A236" s="3"/>
    </row>
    <row r="237" spans="1:2" x14ac:dyDescent="0.2">
      <c r="A237" s="3"/>
    </row>
    <row r="238" spans="1:2" x14ac:dyDescent="0.2">
      <c r="A238" s="3"/>
    </row>
    <row r="239" spans="1:2" x14ac:dyDescent="0.2">
      <c r="A239" s="3"/>
    </row>
    <row r="240" spans="1:2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</sheetData>
  <mergeCells count="7">
    <mergeCell ref="A148:B148"/>
    <mergeCell ref="A4:E4"/>
    <mergeCell ref="B7:B8"/>
    <mergeCell ref="C7:C8"/>
    <mergeCell ref="D7:D8"/>
    <mergeCell ref="E7:E8"/>
    <mergeCell ref="A7:A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75" orientation="portrait" r:id="rId1"/>
  <headerFooter alignWithMargins="0">
    <oddHeader>&amp;C&amp;"Times New Roman,курсив"&amp;14&amp;P&amp;R&amp;"Times New Roman,курсив"&amp;16Продовження додатка</oddHeader>
  </headerFooter>
  <rowBreaks count="1" manualBreakCount="1">
    <brk id="14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zagalny301</cp:lastModifiedBy>
  <cp:lastPrinted>2016-01-19T06:38:10Z</cp:lastPrinted>
  <dcterms:created xsi:type="dcterms:W3CDTF">2005-04-08T06:14:05Z</dcterms:created>
  <dcterms:modified xsi:type="dcterms:W3CDTF">2016-01-20T09:11:59Z</dcterms:modified>
</cp:coreProperties>
</file>