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30" windowWidth="8025" windowHeight="9495" tabRatio="602"/>
  </bookViews>
  <sheets>
    <sheet name="2015м" sheetId="23" r:id="rId1"/>
  </sheets>
  <definedNames>
    <definedName name="_xlnm._FilterDatabase" localSheetId="0" hidden="1">'2015м'!$A$68:$M$162</definedName>
    <definedName name="_xlnm.Print_Titles" localSheetId="0">'2015м'!$10:$14</definedName>
    <definedName name="_xlnm.Print_Area" localSheetId="0">'2015м'!$B$1:$N$166</definedName>
  </definedNames>
  <calcPr calcId="145621"/>
</workbook>
</file>

<file path=xl/calcChain.xml><?xml version="1.0" encoding="utf-8"?>
<calcChain xmlns="http://schemas.openxmlformats.org/spreadsheetml/2006/main">
  <c r="G59" i="23" l="1"/>
  <c r="L47" i="23"/>
  <c r="I112" i="23"/>
  <c r="K26" i="23"/>
  <c r="K25" i="23" s="1"/>
  <c r="H150" i="23"/>
  <c r="L150" i="23"/>
  <c r="K150" i="23" s="1"/>
  <c r="K144" i="23" s="1"/>
  <c r="M150" i="23"/>
  <c r="M142" i="23"/>
  <c r="M140" i="23" s="1"/>
  <c r="J128" i="23"/>
  <c r="I155" i="23"/>
  <c r="G155" i="23" s="1"/>
  <c r="N64" i="23"/>
  <c r="N63" i="23"/>
  <c r="N62" i="23"/>
  <c r="H40" i="23"/>
  <c r="H39" i="23"/>
  <c r="H38" i="23"/>
  <c r="H37" i="23"/>
  <c r="H36" i="23"/>
  <c r="H35" i="23"/>
  <c r="H34" i="23"/>
  <c r="H33" i="23"/>
  <c r="H32" i="23"/>
  <c r="H31" i="23"/>
  <c r="H30" i="23"/>
  <c r="H29" i="23"/>
  <c r="H28" i="23"/>
  <c r="H27" i="23"/>
  <c r="H23" i="23"/>
  <c r="H22" i="23"/>
  <c r="H21" i="23"/>
  <c r="H19" i="23"/>
  <c r="G52" i="23"/>
  <c r="H52" i="23" s="1"/>
  <c r="L38" i="23"/>
  <c r="L37" i="23"/>
  <c r="M59" i="23"/>
  <c r="M73" i="23"/>
  <c r="M159" i="23" s="1"/>
  <c r="M162" i="23" s="1"/>
  <c r="M129" i="23"/>
  <c r="M105" i="23"/>
  <c r="K105" i="23" s="1"/>
  <c r="N144" i="23"/>
  <c r="N73" i="23"/>
  <c r="N129" i="23"/>
  <c r="N105" i="23"/>
  <c r="L73" i="23"/>
  <c r="L129" i="23"/>
  <c r="I73" i="23"/>
  <c r="I129" i="23"/>
  <c r="G129" i="23" s="1"/>
  <c r="J144" i="23"/>
  <c r="J73" i="23"/>
  <c r="J129" i="23"/>
  <c r="H73" i="23"/>
  <c r="G73" i="23" s="1"/>
  <c r="H129" i="23"/>
  <c r="E144" i="23"/>
  <c r="E73" i="23"/>
  <c r="E129" i="23"/>
  <c r="F144" i="23"/>
  <c r="F73" i="23"/>
  <c r="F129" i="23"/>
  <c r="D144" i="23"/>
  <c r="D73" i="23"/>
  <c r="C73" i="23" s="1"/>
  <c r="D129" i="23"/>
  <c r="K70" i="23"/>
  <c r="G70" i="23"/>
  <c r="C70" i="23"/>
  <c r="N17" i="23"/>
  <c r="N41" i="23"/>
  <c r="N59" i="23"/>
  <c r="M17" i="23"/>
  <c r="M41" i="23"/>
  <c r="M55" i="23"/>
  <c r="M57" i="23"/>
  <c r="M66" i="23" s="1"/>
  <c r="M60" i="23"/>
  <c r="M62" i="23"/>
  <c r="M63" i="23"/>
  <c r="M64" i="23"/>
  <c r="M65" i="23"/>
  <c r="M56" i="23"/>
  <c r="L43" i="23"/>
  <c r="L45" i="23"/>
  <c r="L41" i="23" s="1"/>
  <c r="L46" i="23"/>
  <c r="L44" i="23"/>
  <c r="L50" i="23"/>
  <c r="L48" i="23" s="1"/>
  <c r="L52" i="23"/>
  <c r="L61" i="23"/>
  <c r="L66" i="23"/>
  <c r="K41" i="23"/>
  <c r="K48" i="23"/>
  <c r="K61" i="23"/>
  <c r="K66" i="23"/>
  <c r="J17" i="23"/>
  <c r="J41" i="23"/>
  <c r="J62" i="23"/>
  <c r="J63" i="23"/>
  <c r="I64" i="23"/>
  <c r="J64" i="23"/>
  <c r="I17" i="23"/>
  <c r="I41" i="23"/>
  <c r="I51" i="23" s="1"/>
  <c r="I53" i="23" s="1"/>
  <c r="I55" i="23"/>
  <c r="I57" i="23"/>
  <c r="I60" i="23"/>
  <c r="I62" i="23"/>
  <c r="I61" i="23" s="1"/>
  <c r="I66" i="23" s="1"/>
  <c r="I63" i="23"/>
  <c r="I65" i="23"/>
  <c r="I56" i="23"/>
  <c r="I58" i="23"/>
  <c r="G26" i="23"/>
  <c r="H43" i="23"/>
  <c r="H41" i="23" s="1"/>
  <c r="H45" i="23"/>
  <c r="H46" i="23"/>
  <c r="G47" i="23"/>
  <c r="H47" i="23"/>
  <c r="H44" i="23"/>
  <c r="H50" i="23"/>
  <c r="H61" i="23"/>
  <c r="H66" i="23" s="1"/>
  <c r="G48" i="23"/>
  <c r="G61" i="23"/>
  <c r="G66" i="23" s="1"/>
  <c r="F17" i="23"/>
  <c r="F41" i="23"/>
  <c r="F62" i="23"/>
  <c r="F63" i="23"/>
  <c r="E64" i="23"/>
  <c r="F64" i="23" s="1"/>
  <c r="E17" i="23"/>
  <c r="E51" i="23" s="1"/>
  <c r="E53" i="23" s="1"/>
  <c r="E41" i="23"/>
  <c r="E55" i="23"/>
  <c r="E57" i="23"/>
  <c r="E59" i="23"/>
  <c r="E60" i="23"/>
  <c r="E62" i="23"/>
  <c r="E63" i="23"/>
  <c r="E65" i="23"/>
  <c r="E56" i="23"/>
  <c r="E58" i="23"/>
  <c r="C26" i="23"/>
  <c r="C25" i="23"/>
  <c r="D25" i="23" s="1"/>
  <c r="D43" i="23"/>
  <c r="D45" i="23"/>
  <c r="D46" i="23"/>
  <c r="C47" i="23"/>
  <c r="D47" i="23" s="1"/>
  <c r="D41" i="23" s="1"/>
  <c r="D44" i="23"/>
  <c r="D50" i="23"/>
  <c r="D48" i="23" s="1"/>
  <c r="D61" i="23"/>
  <c r="D66" i="23" s="1"/>
  <c r="C48" i="23"/>
  <c r="C61" i="23"/>
  <c r="C66" i="23"/>
  <c r="M58" i="23"/>
  <c r="N48" i="23"/>
  <c r="M48" i="23"/>
  <c r="J48" i="23"/>
  <c r="I48" i="23"/>
  <c r="H48" i="23"/>
  <c r="F48" i="23"/>
  <c r="E48" i="23"/>
  <c r="L40" i="23"/>
  <c r="D40" i="23"/>
  <c r="L39" i="23"/>
  <c r="D39" i="23"/>
  <c r="D37" i="23"/>
  <c r="L36" i="23"/>
  <c r="D36" i="23"/>
  <c r="L35" i="23"/>
  <c r="D35" i="23"/>
  <c r="L34" i="23"/>
  <c r="D34" i="23"/>
  <c r="L33" i="23"/>
  <c r="D33" i="23"/>
  <c r="L32" i="23"/>
  <c r="D32" i="23"/>
  <c r="L31" i="23"/>
  <c r="D31" i="23"/>
  <c r="L30" i="23"/>
  <c r="D30" i="23"/>
  <c r="L29" i="23"/>
  <c r="D29" i="23"/>
  <c r="L28" i="23"/>
  <c r="D28" i="23"/>
  <c r="L27" i="23"/>
  <c r="D27" i="23"/>
  <c r="L26" i="23"/>
  <c r="L24" i="23"/>
  <c r="L23" i="23"/>
  <c r="D23" i="23"/>
  <c r="L22" i="23"/>
  <c r="D22" i="23"/>
  <c r="L21" i="23"/>
  <c r="D21" i="23"/>
  <c r="L20" i="23"/>
  <c r="L19" i="23"/>
  <c r="D19" i="23"/>
  <c r="M144" i="23"/>
  <c r="I144" i="23"/>
  <c r="G144" i="23" s="1"/>
  <c r="I142" i="23"/>
  <c r="I140" i="23" s="1"/>
  <c r="K154" i="23"/>
  <c r="G154" i="23"/>
  <c r="C154" i="23"/>
  <c r="K153" i="23"/>
  <c r="G153" i="23"/>
  <c r="C153" i="23"/>
  <c r="L144" i="23"/>
  <c r="H144" i="23"/>
  <c r="K147" i="23"/>
  <c r="G147" i="23"/>
  <c r="C147" i="23"/>
  <c r="D122" i="23"/>
  <c r="K125" i="23"/>
  <c r="G125" i="23"/>
  <c r="C125" i="23"/>
  <c r="K138" i="23"/>
  <c r="G138" i="23"/>
  <c r="C138" i="23"/>
  <c r="L117" i="23"/>
  <c r="L159" i="23" s="1"/>
  <c r="K116" i="23"/>
  <c r="K155" i="23"/>
  <c r="K156" i="23"/>
  <c r="G156" i="23"/>
  <c r="K149" i="23"/>
  <c r="G149" i="23"/>
  <c r="K143" i="23"/>
  <c r="G143" i="23"/>
  <c r="K142" i="23"/>
  <c r="G142" i="23"/>
  <c r="N140" i="23"/>
  <c r="L140" i="23"/>
  <c r="J140" i="23"/>
  <c r="H140" i="23"/>
  <c r="K139" i="23"/>
  <c r="G139" i="23"/>
  <c r="K137" i="23"/>
  <c r="G137" i="23"/>
  <c r="K136" i="23"/>
  <c r="G136" i="23"/>
  <c r="K135" i="23"/>
  <c r="G135" i="23"/>
  <c r="K134" i="23"/>
  <c r="G134" i="23"/>
  <c r="K133" i="23"/>
  <c r="G133" i="23"/>
  <c r="K132" i="23"/>
  <c r="G132" i="23"/>
  <c r="K131" i="23"/>
  <c r="G131" i="23"/>
  <c r="K128" i="23"/>
  <c r="G128" i="23"/>
  <c r="K127" i="23"/>
  <c r="G127" i="23"/>
  <c r="K126" i="23"/>
  <c r="G126" i="23"/>
  <c r="K124" i="23"/>
  <c r="G124" i="23"/>
  <c r="N122" i="23"/>
  <c r="M122" i="23"/>
  <c r="K122" i="23" s="1"/>
  <c r="L122" i="23"/>
  <c r="J122" i="23"/>
  <c r="I122" i="23"/>
  <c r="H122" i="23"/>
  <c r="G122" i="23" s="1"/>
  <c r="K120" i="23"/>
  <c r="G120" i="23"/>
  <c r="K119" i="23"/>
  <c r="G119" i="23"/>
  <c r="N117" i="23"/>
  <c r="M117" i="23"/>
  <c r="J117" i="23"/>
  <c r="I117" i="23"/>
  <c r="H117" i="23"/>
  <c r="G116" i="23"/>
  <c r="K115" i="23"/>
  <c r="G115" i="23"/>
  <c r="K114" i="23"/>
  <c r="G114" i="23"/>
  <c r="K112" i="23"/>
  <c r="G112" i="23"/>
  <c r="K111" i="23"/>
  <c r="G111" i="23"/>
  <c r="K110" i="23"/>
  <c r="G110" i="23"/>
  <c r="K109" i="23"/>
  <c r="G109" i="23"/>
  <c r="K108" i="23"/>
  <c r="G108" i="23"/>
  <c r="K107" i="23"/>
  <c r="G107" i="23"/>
  <c r="K104" i="23"/>
  <c r="G104" i="23"/>
  <c r="K103" i="23"/>
  <c r="G103" i="23"/>
  <c r="K102" i="23"/>
  <c r="G102" i="23"/>
  <c r="K101" i="23"/>
  <c r="G101" i="23"/>
  <c r="K100" i="23"/>
  <c r="G100" i="23"/>
  <c r="K99" i="23"/>
  <c r="G99" i="23"/>
  <c r="K98" i="23"/>
  <c r="G98" i="23"/>
  <c r="K97" i="23"/>
  <c r="G97" i="23"/>
  <c r="K96" i="23"/>
  <c r="G96" i="23"/>
  <c r="K95" i="23"/>
  <c r="G95" i="23"/>
  <c r="K94" i="23"/>
  <c r="G94" i="23"/>
  <c r="K93" i="23"/>
  <c r="G93" i="23"/>
  <c r="K92" i="23"/>
  <c r="G92" i="23"/>
  <c r="K91" i="23"/>
  <c r="G91" i="23"/>
  <c r="K90" i="23"/>
  <c r="G90" i="23"/>
  <c r="C90" i="23"/>
  <c r="K87" i="23"/>
  <c r="G87" i="23"/>
  <c r="K86" i="23"/>
  <c r="G86" i="23"/>
  <c r="K85" i="23"/>
  <c r="G85" i="23"/>
  <c r="K84" i="23"/>
  <c r="G84" i="23"/>
  <c r="K83" i="23"/>
  <c r="G83" i="23"/>
  <c r="K82" i="23"/>
  <c r="G82" i="23"/>
  <c r="K80" i="23"/>
  <c r="G80" i="23"/>
  <c r="K78" i="23"/>
  <c r="G78" i="23"/>
  <c r="K77" i="23"/>
  <c r="G77" i="23"/>
  <c r="K76" i="23"/>
  <c r="G76" i="23"/>
  <c r="K75" i="23"/>
  <c r="G75" i="23"/>
  <c r="K72" i="23"/>
  <c r="G72" i="23"/>
  <c r="K71" i="23"/>
  <c r="G71" i="23"/>
  <c r="L105" i="23"/>
  <c r="J105" i="23"/>
  <c r="J159" i="23" s="1"/>
  <c r="J162" i="23" s="1"/>
  <c r="I105" i="23"/>
  <c r="H105" i="23"/>
  <c r="H159" i="23" s="1"/>
  <c r="F105" i="23"/>
  <c r="F117" i="23"/>
  <c r="F122" i="23"/>
  <c r="F140" i="23"/>
  <c r="E105" i="23"/>
  <c r="E117" i="23"/>
  <c r="E159" i="23" s="1"/>
  <c r="E122" i="23"/>
  <c r="E140" i="23"/>
  <c r="D105" i="23"/>
  <c r="D117" i="23"/>
  <c r="C117" i="23" s="1"/>
  <c r="D140" i="23"/>
  <c r="C111" i="23"/>
  <c r="G150" i="23"/>
  <c r="C150" i="23"/>
  <c r="C107" i="23"/>
  <c r="C155" i="23"/>
  <c r="K113" i="23"/>
  <c r="G113" i="23"/>
  <c r="C113" i="23"/>
  <c r="C149" i="23"/>
  <c r="C71" i="23"/>
  <c r="C72" i="23"/>
  <c r="K88" i="23"/>
  <c r="K89" i="23"/>
  <c r="C109" i="23"/>
  <c r="C108" i="23"/>
  <c r="C128" i="23"/>
  <c r="K157" i="23"/>
  <c r="G157" i="23"/>
  <c r="C157" i="23"/>
  <c r="C86" i="23"/>
  <c r="C87" i="23"/>
  <c r="G161" i="23"/>
  <c r="G160" i="23"/>
  <c r="G158" i="23"/>
  <c r="G152" i="23"/>
  <c r="G151" i="23"/>
  <c r="G148" i="23"/>
  <c r="G146" i="23"/>
  <c r="G121" i="23"/>
  <c r="G89" i="23"/>
  <c r="G88" i="23"/>
  <c r="C127" i="23"/>
  <c r="C92" i="23"/>
  <c r="K121" i="23"/>
  <c r="K146" i="23"/>
  <c r="K148" i="23"/>
  <c r="K151" i="23"/>
  <c r="K152" i="23"/>
  <c r="K158" i="23"/>
  <c r="K161" i="23"/>
  <c r="K160" i="23"/>
  <c r="C94" i="23"/>
  <c r="C115" i="23"/>
  <c r="C89" i="23"/>
  <c r="C110" i="23"/>
  <c r="C152" i="23"/>
  <c r="C142" i="23"/>
  <c r="C135" i="23"/>
  <c r="C75" i="23"/>
  <c r="C76" i="23"/>
  <c r="C77" i="23"/>
  <c r="C78" i="23"/>
  <c r="C80" i="23"/>
  <c r="C82" i="23"/>
  <c r="C83" i="23"/>
  <c r="C84" i="23"/>
  <c r="C85" i="23"/>
  <c r="C88" i="23"/>
  <c r="C91" i="23"/>
  <c r="C93" i="23"/>
  <c r="C95" i="23"/>
  <c r="C96" i="23"/>
  <c r="C97" i="23"/>
  <c r="C98" i="23"/>
  <c r="C99" i="23"/>
  <c r="C100" i="23"/>
  <c r="C101" i="23"/>
  <c r="C102" i="23"/>
  <c r="C103" i="23"/>
  <c r="C104" i="23"/>
  <c r="C105" i="23"/>
  <c r="C112" i="23"/>
  <c r="C114" i="23"/>
  <c r="C116" i="23"/>
  <c r="C119" i="23"/>
  <c r="C120" i="23"/>
  <c r="C121" i="23"/>
  <c r="C122" i="23"/>
  <c r="C124" i="23"/>
  <c r="C126" i="23"/>
  <c r="C129" i="23"/>
  <c r="C131" i="23"/>
  <c r="C132" i="23"/>
  <c r="C133" i="23"/>
  <c r="C134" i="23"/>
  <c r="C136" i="23"/>
  <c r="C137" i="23"/>
  <c r="C139" i="23"/>
  <c r="C143" i="23"/>
  <c r="C146" i="23"/>
  <c r="C148" i="23"/>
  <c r="C151" i="23"/>
  <c r="C156" i="23"/>
  <c r="C158" i="23"/>
  <c r="C160" i="23"/>
  <c r="C161" i="23"/>
  <c r="K129" i="23"/>
  <c r="C144" i="23"/>
  <c r="K140" i="23"/>
  <c r="D26" i="23"/>
  <c r="G25" i="23"/>
  <c r="H25" i="23" s="1"/>
  <c r="H26" i="23"/>
  <c r="J51" i="23"/>
  <c r="J53" i="23" s="1"/>
  <c r="K73" i="23"/>
  <c r="N61" i="23"/>
  <c r="N66" i="23" s="1"/>
  <c r="F51" i="23"/>
  <c r="F53" i="23" s="1"/>
  <c r="G41" i="23"/>
  <c r="F159" i="23"/>
  <c r="F162" i="23" s="1"/>
  <c r="J61" i="23"/>
  <c r="J66" i="23" s="1"/>
  <c r="N159" i="23"/>
  <c r="N162" i="23" s="1"/>
  <c r="D159" i="23"/>
  <c r="D162" i="23" s="1"/>
  <c r="G117" i="23"/>
  <c r="M61" i="23"/>
  <c r="M51" i="23"/>
  <c r="M53" i="23" s="1"/>
  <c r="M68" i="23" s="1"/>
  <c r="C17" i="23"/>
  <c r="G17" i="23"/>
  <c r="H17" i="23" s="1"/>
  <c r="H51" i="23" s="1"/>
  <c r="H53" i="23" s="1"/>
  <c r="H68" i="23" s="1"/>
  <c r="D17" i="23"/>
  <c r="G51" i="23"/>
  <c r="G53" i="23" s="1"/>
  <c r="L162" i="23" l="1"/>
  <c r="K159" i="23"/>
  <c r="K162" i="23" s="1"/>
  <c r="E68" i="23"/>
  <c r="J68" i="23"/>
  <c r="E162" i="23"/>
  <c r="C162" i="23" s="1"/>
  <c r="C159" i="23"/>
  <c r="I68" i="23"/>
  <c r="G68" i="23"/>
  <c r="D51" i="23"/>
  <c r="D53" i="23" s="1"/>
  <c r="D68" i="23" s="1"/>
  <c r="K117" i="23"/>
  <c r="G105" i="23"/>
  <c r="C140" i="23"/>
  <c r="E61" i="23"/>
  <c r="E66" i="23" s="1"/>
  <c r="F61" i="23"/>
  <c r="F66" i="23" s="1"/>
  <c r="F68" i="23" s="1"/>
  <c r="N51" i="23"/>
  <c r="N53" i="23" s="1"/>
  <c r="I159" i="23"/>
  <c r="I162" i="23" s="1"/>
  <c r="G140" i="23"/>
  <c r="L25" i="23"/>
  <c r="K17" i="23"/>
  <c r="H162" i="23"/>
  <c r="N68" i="23"/>
  <c r="C41" i="23"/>
  <c r="C51" i="23" s="1"/>
  <c r="C53" i="23" s="1"/>
  <c r="C68" i="23" s="1"/>
  <c r="G162" i="23" l="1"/>
  <c r="G159" i="23"/>
  <c r="L17" i="23"/>
  <c r="L51" i="23" s="1"/>
  <c r="L53" i="23" s="1"/>
  <c r="L68" i="23" s="1"/>
  <c r="K51" i="23"/>
  <c r="K53" i="23" s="1"/>
  <c r="K68" i="23" s="1"/>
</calcChain>
</file>

<file path=xl/sharedStrings.xml><?xml version="1.0" encoding="utf-8"?>
<sst xmlns="http://schemas.openxmlformats.org/spreadsheetml/2006/main" count="183" uniqueCount="163">
  <si>
    <t xml:space="preserve"> </t>
  </si>
  <si>
    <t xml:space="preserve">на </t>
  </si>
  <si>
    <t>ЗАГАЛЬНИЙ ФОНД</t>
  </si>
  <si>
    <t>СПЕЦІАЛЬНИЙ ФОНД</t>
  </si>
  <si>
    <t xml:space="preserve">   у тому числi:</t>
  </si>
  <si>
    <t>Соціальні програми і заходи державних органів у справах молоді</t>
  </si>
  <si>
    <t>Інші видатки</t>
  </si>
  <si>
    <t>Фінансова пітримка громадських організацій інвалідів і ветеранів</t>
  </si>
  <si>
    <t>Інші установи та заклади</t>
  </si>
  <si>
    <t xml:space="preserve">Фiзична культура i спорт </t>
  </si>
  <si>
    <t>Компенсаційні виплати на пільговий проїзд електротранспортом окремим категоріям громадян</t>
  </si>
  <si>
    <t>Інші заходи у сфері електротранспорту</t>
  </si>
  <si>
    <t>Резервний фонд</t>
  </si>
  <si>
    <t>Діяльність і послуги, не віднесені до інших категорій</t>
  </si>
  <si>
    <t xml:space="preserve">  Капітальні вкладення</t>
  </si>
  <si>
    <t>Запобігання та ліквідація надзвичайних ситуацій та наслідків стихійного лиха</t>
  </si>
  <si>
    <t>КФКВ</t>
  </si>
  <si>
    <t xml:space="preserve">Освiта </t>
  </si>
  <si>
    <t>Соцiальний захист та соціальне забезпечення всього,</t>
  </si>
  <si>
    <t>у тому числі:</t>
  </si>
  <si>
    <t>Iншi  видатки на соціальний захист населення</t>
  </si>
  <si>
    <t>Житлово-комунальне господарство всього,</t>
  </si>
  <si>
    <t>Благоустрiй мiст, сіл, селищ</t>
  </si>
  <si>
    <t>Теплові мережі</t>
  </si>
  <si>
    <t>Культура і мистецтво</t>
  </si>
  <si>
    <t>Телебачення і радіомовлення</t>
  </si>
  <si>
    <t>Будiвництво всього,</t>
  </si>
  <si>
    <t>Інші заходи у сфері автомобільного транспорту</t>
  </si>
  <si>
    <t>Компенсаційні виплати за пільговий проїзд окремих категорій громадян на залізничному транспорті</t>
  </si>
  <si>
    <t xml:space="preserve">      у тому числі:</t>
  </si>
  <si>
    <t>Надання пільгового довгострокового кредиту громадянам на будівництво (реконструкцію) та придбання житла</t>
  </si>
  <si>
    <t>Повернення коштів, наданих для кредитування громадян на будівництво (реконструкцію) та придбання житла</t>
  </si>
  <si>
    <t>Фонд охорони навколишнього природного середовища</t>
  </si>
  <si>
    <t>Розробка схем та проектних рішень масового застосування</t>
  </si>
  <si>
    <t>Пільги, що надаються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t>
  </si>
  <si>
    <t xml:space="preserve"> 01.10.2007</t>
  </si>
  <si>
    <t>загальний фонд</t>
  </si>
  <si>
    <t>спеціальний фонд</t>
  </si>
  <si>
    <t>Засоби масової iнформації всього,</t>
  </si>
  <si>
    <t>Субвенції, одержані з державного та обласного  бюджетів</t>
  </si>
  <si>
    <t>Інші програми соціального захисту дітей</t>
  </si>
  <si>
    <t>240601, 602,603,604</t>
  </si>
  <si>
    <t>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Чорнобильскої катастрофи</t>
  </si>
  <si>
    <t>Цільові фонди всього,</t>
  </si>
  <si>
    <t>Цільові фонди, утворені Верховною Радою Автономної Республіки Крим, органами місцевого самоврядування і місцевими органами виконавчої влади</t>
  </si>
  <si>
    <t>Субсидії населенню для відшкодування витрат на придбання твердого та рідкого пічного побутового палива і скрапленого газу</t>
  </si>
  <si>
    <t>Субсидії населенню для відшкодування витрат на оплату житлово-комунальних послуг</t>
  </si>
  <si>
    <t>Соціальні програми і заходи державних органів з питань забезпечення рівних прав та можливостей жінок і чоловіків</t>
  </si>
  <si>
    <t>Д О Х О Д И</t>
  </si>
  <si>
    <t>інші надходження</t>
  </si>
  <si>
    <t>державне мито </t>
  </si>
  <si>
    <t>РАЗОМ ВИДАТКИ ТА КРЕДИТУВАННЯ БЮДЖЕТУ:</t>
  </si>
  <si>
    <t xml:space="preserve">2007 рік </t>
  </si>
  <si>
    <t xml:space="preserve">Охорона здоров'я </t>
  </si>
  <si>
    <t>Пільги окремим категоріям громадян з послуг зв'язку</t>
  </si>
  <si>
    <t>Утримання центрів соціальних служб для  сім'ї, дітей та молоді</t>
  </si>
  <si>
    <t>Програми і заходи центрів соціальних служб для  сім'ї, дітей та молоді</t>
  </si>
  <si>
    <t>Комбінати комунальних підприємств, районні виробничі об'єднання, інші підприємства, установи та організації житлово-комунального господарства</t>
  </si>
  <si>
    <t>Транспорт, дорожнє господарство, зв'язок, телекомунікації та інформатика всього,</t>
  </si>
  <si>
    <t>Видатки на проведення робіт, пов'язаних із будівництвом, реконструкцією, ремонтом та утриманням автомобільних доріг</t>
  </si>
  <si>
    <t>З В І Т</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</si>
  <si>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</si>
  <si>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Інші послуги, пов'язані з економічною діяльністю</t>
  </si>
  <si>
    <t>Операційні видатки - паспортизація, інвентаризація пам'яток архітектури, премії в галузі архітектури</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</si>
  <si>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</si>
  <si>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</si>
  <si>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Інші субвенції</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</si>
  <si>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</si>
  <si>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</si>
  <si>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Соціальні програми і заходи державних органів у справах сім'ї</t>
  </si>
  <si>
    <t>Капітальний ремонт житлового фонду місцевих органів влади</t>
  </si>
  <si>
    <t>Землеустрій</t>
  </si>
  <si>
    <t xml:space="preserve">Субвенція з державного бюджету місцевим бюджетам на надання пільг з послуг зв'язку та інших передбачених законодавством пільг, в тому числі компенсації втрати частини доходів у зв'язку з відміною податку з власників транспортних засобів та відповідним збільшенням ставок акцизного податку з пального для фізичних осіб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компенсацію за пільговий проїзд окремих категорій громадян </t>
  </si>
  <si>
    <t>Утримання закладів, що надають соціальні послуги дітям, які опинились в складних життєвих обставинах</t>
  </si>
  <si>
    <t>Капітальний ремонт житлового фонду  об'єднань співвласників багатоквартирних будинків</t>
  </si>
  <si>
    <t>В И Д А Т К И</t>
  </si>
  <si>
    <t>податок на прибуток підприємств та фінансових установ комунальної власності</t>
  </si>
  <si>
    <t>надходження від орендної плати за користування цілісним майновим комплексом та іншим майном, що перебуває в комунальній власності </t>
  </si>
  <si>
    <t xml:space="preserve">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</si>
  <si>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що належить Автономній Республіці Крим та майна, що перебуває в комунальній власності </t>
  </si>
  <si>
    <t>Видатки на впровадження засобів обліку витрат та регулювання споживання води та теплової енергії</t>
  </si>
  <si>
    <t>УСЬОГО ВИДАТКІВ:</t>
  </si>
  <si>
    <t>у т.ч. бюджет розвитку</t>
  </si>
  <si>
    <t>тис.грн.</t>
  </si>
  <si>
    <t>Житлово-експлуатаційне господарство</t>
  </si>
  <si>
    <t>Періодичні видання (газети та журнали)</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</si>
  <si>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органами державної влади чи місцевого самоврядування</t>
  </si>
  <si>
    <t>Водопровідно-каналізаційне господарство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</si>
  <si>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</si>
  <si>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</si>
  <si>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</si>
  <si>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</si>
  <si>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продажу землі</t>
  </si>
  <si>
    <t>надходження коштів пайової участі у розвитку інфраструктури населеного пункту</t>
  </si>
  <si>
    <t>Видатки, не вiднесенi до основних груп, усього,</t>
  </si>
  <si>
    <t>Показники міського бюджету</t>
  </si>
  <si>
    <t>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</si>
  <si>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</si>
  <si>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Компенсація населенню додаткових витрат на оплату послуг газопостачання, центрального опалення та централізованого постачання гарячої води</t>
  </si>
  <si>
    <t xml:space="preserve">Керуюча справами виконкому </t>
  </si>
  <si>
    <t xml:space="preserve">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t>
  </si>
  <si>
    <t>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на  житлово-комунальні послуги</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</si>
  <si>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</si>
  <si>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</si>
  <si>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Затверджений план на 2015 рік</t>
  </si>
  <si>
    <t>Уточнений план на 2015 рік</t>
  </si>
  <si>
    <t>Реверсна дотація</t>
  </si>
  <si>
    <t>Інші додаткові дотації</t>
  </si>
  <si>
    <t>Охорона навколишнього природного середовища та ядерна безпека</t>
  </si>
  <si>
    <t>Субвенції з міського бюджету іншим бюджетам</t>
  </si>
  <si>
    <t>250324, 250323, 250344</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</si>
  <si>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торгіврегіонів</t>
  </si>
  <si>
    <t>Житлове будівництво та придбання житла для окремих категорій населення</t>
  </si>
  <si>
    <t xml:space="preserve">Проведення виборів депутатів місцевих рад та сільських, селищних, міських голів </t>
  </si>
  <si>
    <t xml:space="preserve">Субвенція з державного бюджету місцевим бюджетам на проведення виборів депутатів місцевих рад та сільських, селищних, міських голів </t>
  </si>
  <si>
    <t/>
  </si>
  <si>
    <t>ПОДАТКОВІ НАДХОДЖЕННЯ</t>
  </si>
  <si>
    <t xml:space="preserve">податок та збір на доходи фізичних осіб </t>
  </si>
  <si>
    <t xml:space="preserve">фіксований податок на доходи фізичних осіб від зайняття підприємницькою діяльністю, нарахований до 1 січня 2012 року
</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</si>
  <si>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</si>
  <si>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акцизний податок з реалізації суб’єктами господарювання  роздрібної торгівлі підакцизних товарів</t>
  </si>
  <si>
    <t>місцеві податки і збори нараховані до 1 січня 2011 року</t>
  </si>
  <si>
    <t>місцеві податки</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</si>
  <si>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</si>
  <si>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</si>
  <si>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</si>
  <si>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</si>
  <si>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</si>
  <si>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</si>
  <si>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</si>
  <si>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</si>
  <si>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</si>
  <si>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</si>
  <si>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</si>
  <si>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збір за місця за паркування транспортних засобів</t>
  </si>
  <si>
    <t>збір за провадження деяких видів підприємницької діяльності</t>
  </si>
  <si>
    <t xml:space="preserve">єдиний податок </t>
  </si>
  <si>
    <t>екологічний податок </t>
  </si>
  <si>
    <t>НЕПОДАТКОВІ НАДХОДЖЕННЯ</t>
  </si>
  <si>
    <t>плата за надання інших адміністративних послуг</t>
  </si>
  <si>
    <t>ДОХОДИ ВІД ОПЕРАЦІЙ З КАПІТАЛОМ</t>
  </si>
  <si>
    <t>Субвенції, дотації, одержані з інших бюджетів</t>
  </si>
  <si>
    <t>податок з власників транспортних засобів та інших самохідних машин і механізмів</t>
  </si>
  <si>
    <t>збір за провадження торговельної діяльності нафтопродуктами, скрапленим та стиснутим газом на стаціонарних, малогабаритних і пересувних автозаправних станціях, заправних пунктах</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</si>
  <si>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</si>
  <si>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надходження коштів від відшкодування втрат сільськогосподарського і лісогосподарського виробництва</t>
  </si>
  <si>
    <t>власні надходження бюджетних установ</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</si>
  <si>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</si>
  <si>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Органи місцевого самоврядування</t>
  </si>
  <si>
    <t xml:space="preserve">          О.Шовгеля</t>
  </si>
  <si>
    <t>за 2015 рік</t>
  </si>
  <si>
    <t>Виконано за 2015 рік</t>
  </si>
  <si>
    <t xml:space="preserve">     Додаток</t>
  </si>
  <si>
    <t xml:space="preserve">     до рішення  виконкому міської ради</t>
  </si>
  <si>
    <t xml:space="preserve">щодо виконання міського бюджету </t>
  </si>
  <si>
    <t>УСЬОГО ДОХОДІВ ЗАГАЛЬНОГО ФОНДУ власних та закріплених:</t>
  </si>
  <si>
    <t>РАЗОМ ЗА ЗАГАЛЬНИМ ФОНДОМ ДОХОДІВ:</t>
  </si>
  <si>
    <t>у т. ч. бюджет розвитку (без трансфертів):</t>
  </si>
  <si>
    <t>РАЗОМ ЗА СПЕЦІАЛЬНИМ ФОНДОМ ДОХОДІВ:</t>
  </si>
  <si>
    <t>УСЬОГО ДОХОДІВ:</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</si>
  <si>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t>
  </si>
  <si>
    <t>у зв'язку з виконанням службових обов'язків, непрацездатним членам сімей, які перебували на їх утриманні, на придбання твердого палива</t>
  </si>
  <si>
    <t>20.01.2016 №37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</si>
</sst>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0"/>
      <name val="Arial Cyr"/>
      <charset val="204"/>
    </font>
    <font>
      <b/>
      <sz val="10"/>
      <name val="Arial Cyr"/>
      <family val="2"/>
      <charset val="204"/>
    </font>
    <font>
      <sz val="13"/>
      <name val="Arial Cyr"/>
      <family val="2"/>
      <charset val="204"/>
    </font>
    <font>
      <b/>
      <sz val="13"/>
      <name val="Arial Cyr"/>
      <family val="2"/>
      <charset val="204"/>
    </font>
    <font>
      <i/>
      <sz val="12"/>
      <name val="Arial Cyr"/>
      <charset val="204"/>
    </font>
    <font>
      <sz val="14"/>
      <name val="Arial Cyr"/>
      <charset val="204"/>
    </font>
    <font>
      <i/>
      <sz val="14"/>
      <name val="Arial Cyr"/>
      <charset val="204"/>
    </font>
    <font>
      <sz val="16"/>
      <name val="Arial Cyr"/>
      <family val="2"/>
      <charset val="204"/>
    </font>
    <font>
      <b/>
      <sz val="16"/>
      <name val="Arial Cyr"/>
      <family val="2"/>
      <charset val="204"/>
    </font>
    <font>
      <sz val="13"/>
      <color indexed="12"/>
      <name val="Arial Cyr"/>
      <family val="2"/>
      <charset val="204"/>
    </font>
    <font>
      <b/>
      <sz val="16"/>
      <color indexed="12"/>
      <name val="Arial Cyr"/>
      <family val="2"/>
      <charset val="204"/>
    </font>
    <font>
      <i/>
      <sz val="14"/>
      <name val="Times New Roman"/>
      <family val="1"/>
      <charset val="204"/>
    </font>
    <font>
      <i/>
      <sz val="10"/>
      <name val="Times New Roman"/>
      <family val="1"/>
      <charset val="204"/>
    </font>
    <font>
      <sz val="10"/>
      <name val="Times New Roman"/>
      <family val="1"/>
      <charset val="204"/>
    </font>
    <font>
      <b/>
      <sz val="14"/>
      <name val="Times New Roman"/>
      <family val="1"/>
      <charset val="204"/>
    </font>
    <font>
      <b/>
      <sz val="13"/>
      <name val="Times New Roman"/>
      <family val="1"/>
      <charset val="204"/>
    </font>
    <font>
      <b/>
      <sz val="10"/>
      <name val="Times New Roman"/>
      <family val="1"/>
      <charset val="204"/>
    </font>
    <font>
      <sz val="13"/>
      <name val="Times New Roman"/>
      <family val="1"/>
      <charset val="204"/>
    </font>
    <font>
      <b/>
      <sz val="12"/>
      <name val="Times New Roman"/>
      <family val="1"/>
      <charset val="204"/>
    </font>
    <font>
      <b/>
      <sz val="14"/>
      <name val="Arial Cyr"/>
      <family val="2"/>
      <charset val="204"/>
    </font>
    <font>
      <b/>
      <u/>
      <sz val="11"/>
      <name val="Times New Roman"/>
      <family val="1"/>
      <charset val="204"/>
    </font>
    <font>
      <b/>
      <sz val="11"/>
      <name val="Times New Roman"/>
      <family val="1"/>
      <charset val="204"/>
    </font>
    <font>
      <i/>
      <sz val="11"/>
      <name val="Times New Roman"/>
      <family val="1"/>
      <charset val="204"/>
    </font>
    <font>
      <sz val="11"/>
      <color indexed="8"/>
      <name val="Times New Roman"/>
      <family val="1"/>
      <charset val="204"/>
    </font>
    <font>
      <b/>
      <i/>
      <sz val="20"/>
      <name val="Times New Roman"/>
      <family val="1"/>
      <charset val="204"/>
    </font>
    <font>
      <sz val="22"/>
      <name val="Arial Cyr"/>
      <family val="2"/>
      <charset val="204"/>
    </font>
    <font>
      <b/>
      <i/>
      <sz val="22"/>
      <name val="Times New Roman"/>
      <family val="1"/>
      <charset val="204"/>
    </font>
    <font>
      <sz val="22"/>
      <color indexed="12"/>
      <name val="Arial Cyr"/>
      <family val="2"/>
      <charset val="204"/>
    </font>
    <font>
      <b/>
      <i/>
      <sz val="11"/>
      <color indexed="8"/>
      <name val="Times New Roman"/>
      <family val="1"/>
      <charset val="204"/>
    </font>
    <font>
      <b/>
      <i/>
      <sz val="11"/>
      <name val="Times New Roman"/>
      <family val="1"/>
      <charset val="204"/>
    </font>
    <font>
      <i/>
      <sz val="24"/>
      <name val="Times New Roman"/>
      <family val="1"/>
      <charset val="204"/>
    </font>
    <font>
      <b/>
      <i/>
      <sz val="14"/>
      <color indexed="8"/>
      <name val="Times New Roman"/>
      <family val="1"/>
      <charset val="204"/>
    </font>
    <font>
      <b/>
      <i/>
      <sz val="14"/>
      <name val="Times New Roman"/>
      <family val="1"/>
      <charset val="204"/>
    </font>
    <font>
      <b/>
      <i/>
      <sz val="28"/>
      <name val="Arial Cyr"/>
      <family val="2"/>
      <charset val="204"/>
    </font>
    <font>
      <b/>
      <u/>
      <sz val="12"/>
      <name val="Times New Roman"/>
      <family val="1"/>
      <charset val="204"/>
    </font>
    <font>
      <sz val="11"/>
      <name val="Times New Roman"/>
      <family val="1"/>
      <charset val="204"/>
    </font>
    <font>
      <i/>
      <sz val="11"/>
      <color indexed="8"/>
      <name val="Times New Roman"/>
      <family val="1"/>
      <charset val="204"/>
    </font>
    <font>
      <b/>
      <sz val="11"/>
      <color indexed="8"/>
      <name val="Times New Roman"/>
      <family val="1"/>
      <charset val="204"/>
    </font>
    <font>
      <b/>
      <sz val="12"/>
      <color indexed="8"/>
      <name val="Times New Roman"/>
      <family val="1"/>
      <charset val="204"/>
    </font>
    <font>
      <b/>
      <i/>
      <sz val="27"/>
      <name val="Times New Roman"/>
      <family val="1"/>
      <charset val="204"/>
    </font>
  </fonts>
  <fills count="7">
    <fill>
      <patternFill patternType="none"/>
    </fill>
    <fill>
      <patternFill patternType="gray125"/>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s>
  <borders count="18">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159">
    <xf numFmtId="0" fontId="0" fillId="0" borderId="0" xfId="0"/>
    <xf numFmtId="0" fontId="0" fillId="0" borderId="0" xfId="0" applyFill="1"/>
    <xf numFmtId="164" fontId="2" fillId="0" borderId="0" xfId="0" applyNumberFormat="1" applyFont="1" applyFill="1" applyAlignment="1">
      <alignment horizontal="center" vertical="center"/>
    </xf>
    <xf numFmtId="0" fontId="2" fillId="0" borderId="0" xfId="0" applyFont="1" applyFill="1"/>
    <xf numFmtId="0" fontId="0" fillId="0" borderId="0" xfId="0" applyAlignment="1">
      <alignment horizontal="center" vertical="center"/>
    </xf>
    <xf numFmtId="0" fontId="1" fillId="0" borderId="0" xfId="0" applyFont="1" applyFill="1"/>
    <xf numFmtId="0" fontId="0" fillId="2" borderId="0" xfId="0" applyFill="1" applyAlignment="1">
      <alignment horizontal="center" vertical="center"/>
    </xf>
    <xf numFmtId="0" fontId="7" fillId="0" borderId="0" xfId="0" applyFont="1" applyAlignment="1">
      <alignment horizontal="left"/>
    </xf>
    <xf numFmtId="164" fontId="8" fillId="0" borderId="0" xfId="0" applyNumberFormat="1" applyFont="1" applyFill="1" applyBorder="1" applyAlignment="1">
      <alignment horizontal="center" vertical="center"/>
    </xf>
    <xf numFmtId="0" fontId="0" fillId="0" borderId="0" xfId="0" applyBorder="1"/>
    <xf numFmtId="0" fontId="8" fillId="0" borderId="0" xfId="0" applyFont="1" applyFill="1" applyAlignment="1">
      <alignment horizontal="center" vertical="center" wrapText="1"/>
    </xf>
    <xf numFmtId="0" fontId="2" fillId="3" borderId="0" xfId="0" applyFont="1" applyFill="1"/>
    <xf numFmtId="0" fontId="0" fillId="3" borderId="0" xfId="0" applyFill="1"/>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12" fillId="0" borderId="0" xfId="0" applyFont="1"/>
    <xf numFmtId="164" fontId="9" fillId="0" borderId="0" xfId="0" applyNumberFormat="1" applyFont="1" applyFill="1" applyAlignment="1">
      <alignment horizontal="center" vertical="center"/>
    </xf>
    <xf numFmtId="164" fontId="9" fillId="0" borderId="0" xfId="0" applyNumberFormat="1" applyFont="1" applyFill="1"/>
    <xf numFmtId="0" fontId="10" fillId="0" borderId="0" xfId="0" applyFont="1" applyFill="1" applyBorder="1" applyAlignment="1">
      <alignment wrapText="1"/>
    </xf>
    <xf numFmtId="0" fontId="0" fillId="0" borderId="1" xfId="0" applyFill="1" applyBorder="1" applyAlignment="1">
      <alignment horizontal="center" vertical="center"/>
    </xf>
    <xf numFmtId="0" fontId="0" fillId="0" borderId="1" xfId="0" applyBorder="1"/>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0" borderId="0" xfId="0" applyFont="1" applyFill="1"/>
    <xf numFmtId="3" fontId="2" fillId="0" borderId="0" xfId="0" applyNumberFormat="1" applyFont="1" applyFill="1"/>
    <xf numFmtId="164" fontId="2" fillId="0" borderId="0" xfId="0" applyNumberFormat="1" applyFont="1" applyFill="1" applyAlignment="1">
      <alignment horizontal="center"/>
    </xf>
    <xf numFmtId="164" fontId="15" fillId="0" borderId="3" xfId="0" applyNumberFormat="1" applyFont="1" applyFill="1" applyBorder="1" applyAlignment="1">
      <alignment horizontal="center" vertical="center"/>
    </xf>
    <xf numFmtId="164" fontId="15" fillId="0" borderId="0" xfId="0" applyNumberFormat="1" applyFont="1" applyFill="1" applyBorder="1" applyAlignment="1">
      <alignment horizontal="center" vertical="center"/>
    </xf>
    <xf numFmtId="164" fontId="17" fillId="0" borderId="0" xfId="0" applyNumberFormat="1" applyFont="1" applyFill="1" applyBorder="1" applyAlignment="1">
      <alignment horizontal="center" vertical="center"/>
    </xf>
    <xf numFmtId="164" fontId="17" fillId="0" borderId="4" xfId="0" applyNumberFormat="1" applyFont="1" applyFill="1" applyBorder="1" applyAlignment="1">
      <alignment horizontal="center" vertical="center"/>
    </xf>
    <xf numFmtId="164" fontId="15" fillId="2" borderId="5" xfId="0" applyNumberFormat="1" applyFont="1" applyFill="1" applyBorder="1" applyAlignment="1">
      <alignment horizontal="center" vertical="center"/>
    </xf>
    <xf numFmtId="164" fontId="3" fillId="0" borderId="6"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19" fillId="0" borderId="6" xfId="0" applyFont="1" applyFill="1" applyBorder="1" applyAlignment="1">
      <alignment horizontal="center" vertical="center"/>
    </xf>
    <xf numFmtId="0" fontId="16" fillId="0" borderId="3" xfId="0" applyFont="1" applyFill="1" applyBorder="1" applyAlignment="1">
      <alignment vertical="center"/>
    </xf>
    <xf numFmtId="0" fontId="12" fillId="0" borderId="3" xfId="0" applyFont="1" applyFill="1" applyBorder="1" applyAlignment="1">
      <alignment vertical="center"/>
    </xf>
    <xf numFmtId="0" fontId="13" fillId="0" borderId="3" xfId="0" applyFont="1" applyFill="1" applyBorder="1" applyAlignment="1">
      <alignment vertical="center" wrapText="1"/>
    </xf>
    <xf numFmtId="0" fontId="13" fillId="0" borderId="3" xfId="0" applyFont="1" applyFill="1" applyBorder="1" applyAlignment="1">
      <alignment horizontal="left" wrapText="1"/>
    </xf>
    <xf numFmtId="0" fontId="13" fillId="0" borderId="3" xfId="0" applyFont="1" applyFill="1" applyBorder="1" applyAlignment="1">
      <alignment horizontal="left" vertical="top" wrapText="1"/>
    </xf>
    <xf numFmtId="0" fontId="13" fillId="0" borderId="3" xfId="0" applyFont="1" applyFill="1" applyBorder="1" applyAlignment="1">
      <alignment horizontal="left" vertical="center" wrapText="1"/>
    </xf>
    <xf numFmtId="0" fontId="13" fillId="0" borderId="3" xfId="0" applyFont="1" applyFill="1" applyBorder="1" applyAlignment="1">
      <alignment vertical="center"/>
    </xf>
    <xf numFmtId="0" fontId="16" fillId="0" borderId="3" xfId="0" applyFont="1" applyFill="1" applyBorder="1" applyAlignment="1">
      <alignment vertical="center" wrapText="1"/>
    </xf>
    <xf numFmtId="0" fontId="14" fillId="2" borderId="5" xfId="0" applyFont="1" applyFill="1" applyBorder="1" applyAlignment="1">
      <alignment vertical="center"/>
    </xf>
    <xf numFmtId="164" fontId="17" fillId="0" borderId="8" xfId="0" applyNumberFormat="1" applyFont="1" applyFill="1" applyBorder="1" applyAlignment="1">
      <alignment horizontal="center" vertical="center"/>
    </xf>
    <xf numFmtId="0" fontId="20" fillId="0" borderId="3" xfId="0" applyFont="1" applyFill="1" applyBorder="1" applyAlignment="1">
      <alignment vertical="center"/>
    </xf>
    <xf numFmtId="0" fontId="13" fillId="0" borderId="8" xfId="0" applyFont="1" applyFill="1" applyBorder="1" applyAlignment="1">
      <alignment vertical="center" wrapText="1"/>
    </xf>
    <xf numFmtId="0" fontId="21" fillId="0" borderId="3" xfId="0" applyFont="1" applyFill="1" applyBorder="1" applyAlignment="1">
      <alignment vertical="center"/>
    </xf>
    <xf numFmtId="0" fontId="22" fillId="0" borderId="3" xfId="0" applyFont="1" applyFill="1" applyBorder="1" applyAlignment="1">
      <alignment vertical="center"/>
    </xf>
    <xf numFmtId="0" fontId="23" fillId="0" borderId="3" xfId="0" applyFont="1" applyFill="1" applyBorder="1" applyAlignment="1" applyProtection="1">
      <alignment vertical="center" wrapText="1"/>
    </xf>
    <xf numFmtId="0" fontId="21" fillId="0" borderId="3" xfId="0" applyFont="1" applyFill="1" applyBorder="1" applyAlignment="1">
      <alignment vertical="center" wrapText="1"/>
    </xf>
    <xf numFmtId="0" fontId="25" fillId="0" borderId="0" xfId="0" applyFont="1" applyFill="1"/>
    <xf numFmtId="0" fontId="9" fillId="0" borderId="0" xfId="0" applyFont="1" applyFill="1"/>
    <xf numFmtId="0" fontId="26" fillId="0" borderId="0" xfId="0" applyFont="1"/>
    <xf numFmtId="0" fontId="27" fillId="0" borderId="0" xfId="0" applyFont="1" applyFill="1"/>
    <xf numFmtId="164" fontId="3" fillId="0" borderId="9"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164" fontId="33" fillId="0" borderId="0" xfId="0" applyNumberFormat="1" applyFont="1" applyFill="1" applyAlignment="1">
      <alignment horizontal="center" vertical="center"/>
    </xf>
    <xf numFmtId="0" fontId="0" fillId="0" borderId="0" xfId="0" quotePrefix="1"/>
    <xf numFmtId="164" fontId="34" fillId="0" borderId="1" xfId="0" applyNumberFormat="1" applyFont="1" applyFill="1" applyBorder="1" applyAlignment="1">
      <alignment horizontal="center" vertical="center"/>
    </xf>
    <xf numFmtId="164" fontId="34" fillId="0" borderId="3"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4" fontId="18" fillId="0" borderId="3" xfId="0"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0" fontId="23" fillId="0" borderId="3" xfId="0" applyFont="1" applyFill="1" applyBorder="1" applyAlignment="1" applyProtection="1">
      <alignment vertical="justify" wrapText="1"/>
    </xf>
    <xf numFmtId="0" fontId="35" fillId="0" borderId="3" xfId="0" applyFont="1" applyFill="1" applyBorder="1" applyAlignment="1" applyProtection="1">
      <alignment vertical="center" wrapText="1"/>
    </xf>
    <xf numFmtId="0" fontId="21" fillId="0" borderId="3" xfId="0" applyFont="1" applyFill="1" applyBorder="1" applyAlignment="1" applyProtection="1">
      <alignment vertical="center" wrapText="1"/>
    </xf>
    <xf numFmtId="0" fontId="36" fillId="0" borderId="3" xfId="0" applyFont="1" applyFill="1" applyBorder="1" applyAlignment="1" applyProtection="1">
      <alignment vertical="center" wrapText="1"/>
    </xf>
    <xf numFmtId="0" fontId="37" fillId="4" borderId="5" xfId="0" applyFont="1" applyFill="1" applyBorder="1" applyAlignment="1" applyProtection="1">
      <alignment vertical="center"/>
    </xf>
    <xf numFmtId="164" fontId="18" fillId="4" borderId="2" xfId="0" applyNumberFormat="1" applyFont="1" applyFill="1" applyBorder="1" applyAlignment="1">
      <alignment horizontal="center" vertical="center"/>
    </xf>
    <xf numFmtId="164" fontId="18" fillId="4" borderId="5" xfId="0" applyNumberFormat="1" applyFont="1" applyFill="1" applyBorder="1" applyAlignment="1">
      <alignment horizontal="center" vertical="center"/>
    </xf>
    <xf numFmtId="164" fontId="38" fillId="0" borderId="3" xfId="0" applyNumberFormat="1" applyFont="1" applyFill="1" applyBorder="1" applyAlignment="1" applyProtection="1">
      <alignment horizontal="center" vertical="center"/>
    </xf>
    <xf numFmtId="164" fontId="38" fillId="0" borderId="1" xfId="0" applyNumberFormat="1" applyFont="1" applyFill="1" applyBorder="1" applyAlignment="1" applyProtection="1">
      <alignment horizontal="center" vertical="center"/>
    </xf>
    <xf numFmtId="0" fontId="37" fillId="0" borderId="3" xfId="0" applyFont="1" applyFill="1" applyBorder="1" applyAlignment="1" applyProtection="1">
      <alignment vertical="center"/>
    </xf>
    <xf numFmtId="0" fontId="23" fillId="0" borderId="3" xfId="0" applyFont="1" applyFill="1" applyBorder="1" applyAlignment="1" applyProtection="1">
      <alignment horizontal="left" vertical="center" wrapText="1"/>
    </xf>
    <xf numFmtId="0" fontId="35" fillId="0" borderId="3" xfId="0" applyFont="1" applyFill="1" applyBorder="1" applyAlignment="1">
      <alignment vertical="center" wrapText="1"/>
    </xf>
    <xf numFmtId="0" fontId="37" fillId="5" borderId="5" xfId="0" applyFont="1" applyFill="1" applyBorder="1" applyAlignment="1" applyProtection="1">
      <alignment vertical="center"/>
    </xf>
    <xf numFmtId="164" fontId="18" fillId="5" borderId="5" xfId="0" applyNumberFormat="1" applyFont="1" applyFill="1" applyBorder="1" applyAlignment="1">
      <alignment horizontal="center" vertical="center"/>
    </xf>
    <xf numFmtId="164" fontId="18" fillId="5" borderId="2" xfId="0" applyNumberFormat="1" applyFont="1" applyFill="1" applyBorder="1" applyAlignment="1">
      <alignment horizontal="center" vertical="center"/>
    </xf>
    <xf numFmtId="0" fontId="21" fillId="5" borderId="5" xfId="0" applyFont="1" applyFill="1" applyBorder="1" applyAlignment="1">
      <alignment vertical="center"/>
    </xf>
    <xf numFmtId="164" fontId="18" fillId="5" borderId="10" xfId="0" applyNumberFormat="1" applyFont="1" applyFill="1" applyBorder="1" applyAlignment="1">
      <alignment horizontal="center" vertical="center"/>
    </xf>
    <xf numFmtId="0" fontId="37" fillId="4" borderId="4" xfId="0" applyFont="1" applyFill="1" applyBorder="1" applyAlignment="1" applyProtection="1">
      <alignment vertical="center"/>
    </xf>
    <xf numFmtId="164" fontId="18" fillId="4" borderId="11" xfId="0" applyNumberFormat="1" applyFont="1" applyFill="1" applyBorder="1" applyAlignment="1">
      <alignment horizontal="center" vertical="center"/>
    </xf>
    <xf numFmtId="164" fontId="18" fillId="4" borderId="4" xfId="0" applyNumberFormat="1" applyFont="1" applyFill="1" applyBorder="1" applyAlignment="1">
      <alignment horizontal="center" vertical="center"/>
    </xf>
    <xf numFmtId="164" fontId="18" fillId="0" borderId="12" xfId="0" applyNumberFormat="1" applyFont="1" applyFill="1" applyBorder="1" applyAlignment="1">
      <alignment horizontal="center" vertical="center"/>
    </xf>
    <xf numFmtId="164" fontId="18" fillId="0" borderId="13" xfId="0" applyNumberFormat="1" applyFont="1" applyFill="1" applyBorder="1" applyAlignment="1">
      <alignment horizontal="center" vertical="center"/>
    </xf>
    <xf numFmtId="164" fontId="18" fillId="0" borderId="14" xfId="0" applyNumberFormat="1" applyFont="1" applyFill="1" applyBorder="1" applyAlignment="1">
      <alignment horizontal="center" vertical="center"/>
    </xf>
    <xf numFmtId="164" fontId="18" fillId="0" borderId="8" xfId="0" applyNumberFormat="1" applyFont="1" applyFill="1" applyBorder="1" applyAlignment="1">
      <alignment horizontal="center" vertical="center"/>
    </xf>
    <xf numFmtId="0" fontId="23" fillId="0" borderId="8" xfId="0" applyFont="1" applyFill="1" applyBorder="1" applyAlignment="1" applyProtection="1">
      <alignment vertical="center" wrapText="1"/>
    </xf>
    <xf numFmtId="0" fontId="23" fillId="0" borderId="13" xfId="0" applyFont="1" applyFill="1" applyBorder="1" applyAlignment="1" applyProtection="1">
      <alignment vertical="center" wrapText="1"/>
    </xf>
    <xf numFmtId="0" fontId="23" fillId="0" borderId="4" xfId="0" applyFont="1" applyFill="1" applyBorder="1" applyAlignment="1" applyProtection="1">
      <alignment vertical="center" wrapText="1"/>
    </xf>
    <xf numFmtId="164" fontId="18" fillId="0" borderId="11" xfId="0" applyNumberFormat="1" applyFont="1" applyFill="1" applyBorder="1" applyAlignment="1">
      <alignment horizontal="center" vertical="center"/>
    </xf>
    <xf numFmtId="164" fontId="18" fillId="0" borderId="4" xfId="0" applyNumberFormat="1" applyFont="1" applyFill="1" applyBorder="1" applyAlignment="1">
      <alignment horizontal="center" vertical="center"/>
    </xf>
    <xf numFmtId="164" fontId="17" fillId="0" borderId="13" xfId="0" applyNumberFormat="1" applyFont="1" applyFill="1" applyBorder="1" applyAlignment="1">
      <alignment horizontal="center" vertical="center"/>
    </xf>
    <xf numFmtId="164" fontId="15" fillId="0" borderId="8" xfId="0" applyNumberFormat="1" applyFont="1" applyFill="1" applyBorder="1" applyAlignment="1">
      <alignment horizontal="center" vertical="center"/>
    </xf>
    <xf numFmtId="0" fontId="18" fillId="2" borderId="4" xfId="0" applyFont="1" applyFill="1" applyBorder="1" applyAlignment="1">
      <alignment vertical="center"/>
    </xf>
    <xf numFmtId="164" fontId="15" fillId="2" borderId="4" xfId="0" applyNumberFormat="1" applyFont="1" applyFill="1" applyBorder="1" applyAlignment="1">
      <alignment horizontal="center" vertical="center"/>
    </xf>
    <xf numFmtId="164" fontId="15" fillId="0" borderId="13" xfId="0" applyNumberFormat="1" applyFont="1" applyFill="1" applyBorder="1" applyAlignment="1">
      <alignment horizontal="center" vertical="center"/>
    </xf>
    <xf numFmtId="0" fontId="13" fillId="0" borderId="13" xfId="0" applyFont="1" applyFill="1" applyBorder="1" applyAlignment="1">
      <alignment vertical="center" wrapText="1"/>
    </xf>
    <xf numFmtId="0" fontId="16" fillId="0" borderId="8" xfId="0" applyFont="1" applyFill="1" applyBorder="1" applyAlignment="1">
      <alignment vertical="center"/>
    </xf>
    <xf numFmtId="0" fontId="16" fillId="0" borderId="13" xfId="0" applyFont="1" applyFill="1" applyBorder="1" applyAlignment="1">
      <alignment vertical="center" wrapText="1"/>
    </xf>
    <xf numFmtId="0" fontId="13" fillId="0" borderId="4" xfId="0" applyFont="1" applyFill="1" applyBorder="1" applyAlignment="1">
      <alignment vertical="center" wrapText="1"/>
    </xf>
    <xf numFmtId="164" fontId="17" fillId="0" borderId="3" xfId="0" applyNumberFormat="1" applyFont="1" applyFill="1" applyBorder="1" applyAlignment="1">
      <alignment horizontal="center" vertical="center"/>
    </xf>
    <xf numFmtId="0" fontId="5" fillId="6" borderId="0" xfId="0" applyFont="1" applyFill="1"/>
    <xf numFmtId="0" fontId="0" fillId="6" borderId="0" xfId="0" applyFill="1"/>
    <xf numFmtId="164" fontId="2" fillId="6" borderId="0" xfId="0" applyNumberFormat="1" applyFont="1" applyFill="1" applyAlignment="1">
      <alignment horizontal="center" vertical="center"/>
    </xf>
    <xf numFmtId="164" fontId="2" fillId="6" borderId="0" xfId="0" applyNumberFormat="1" applyFont="1" applyFill="1" applyAlignment="1">
      <alignment horizontal="center"/>
    </xf>
    <xf numFmtId="164" fontId="8" fillId="6" borderId="0" xfId="0" applyNumberFormat="1" applyFont="1" applyFill="1" applyBorder="1" applyAlignment="1">
      <alignment horizontal="center" vertical="center"/>
    </xf>
    <xf numFmtId="0" fontId="2" fillId="6" borderId="0" xfId="0" applyFont="1" applyFill="1"/>
    <xf numFmtId="0" fontId="0" fillId="6" borderId="0" xfId="0" applyFill="1" applyAlignment="1">
      <alignment horizontal="center" vertical="center" wrapText="1"/>
    </xf>
    <xf numFmtId="0" fontId="6" fillId="6" borderId="0" xfId="0" applyFont="1" applyFill="1" applyAlignment="1">
      <alignment horizontal="center"/>
    </xf>
    <xf numFmtId="0" fontId="12" fillId="6" borderId="0" xfId="0" applyFont="1" applyFill="1"/>
    <xf numFmtId="0" fontId="1" fillId="6" borderId="0" xfId="0" applyFont="1" applyFill="1"/>
    <xf numFmtId="164" fontId="9" fillId="6" borderId="0" xfId="0" applyNumberFormat="1" applyFont="1" applyFill="1" applyAlignment="1">
      <alignment horizontal="center" vertical="center"/>
    </xf>
    <xf numFmtId="164" fontId="9" fillId="6" borderId="0" xfId="0" applyNumberFormat="1" applyFont="1" applyFill="1"/>
    <xf numFmtId="0" fontId="10" fillId="6" borderId="0" xfId="0" applyFont="1" applyFill="1" applyBorder="1" applyAlignment="1">
      <alignment wrapText="1"/>
    </xf>
    <xf numFmtId="0" fontId="9" fillId="6" borderId="0" xfId="0" applyFont="1" applyFill="1"/>
    <xf numFmtId="0" fontId="11" fillId="6" borderId="0" xfId="0" applyFont="1" applyFill="1"/>
    <xf numFmtId="164" fontId="15" fillId="0" borderId="1" xfId="0" applyNumberFormat="1" applyFont="1" applyFill="1" applyBorder="1" applyAlignment="1">
      <alignment horizontal="center" vertical="center"/>
    </xf>
    <xf numFmtId="164" fontId="15" fillId="0" borderId="2" xfId="0" applyNumberFormat="1" applyFont="1" applyFill="1" applyBorder="1" applyAlignment="1">
      <alignment horizontal="center" vertical="center"/>
    </xf>
    <xf numFmtId="164" fontId="15" fillId="0" borderId="10" xfId="0" applyNumberFormat="1" applyFont="1" applyFill="1" applyBorder="1" applyAlignment="1">
      <alignment horizontal="center" vertical="center"/>
    </xf>
    <xf numFmtId="164" fontId="0" fillId="6" borderId="0" xfId="0" applyNumberFormat="1" applyFill="1"/>
    <xf numFmtId="0" fontId="0" fillId="0" borderId="1" xfId="0" applyFont="1" applyFill="1" applyBorder="1" applyAlignment="1">
      <alignment horizontal="center" vertical="center"/>
    </xf>
    <xf numFmtId="164" fontId="3" fillId="0" borderId="3" xfId="0" applyNumberFormat="1" applyFont="1" applyFill="1" applyBorder="1" applyAlignment="1">
      <alignment horizontal="center" vertical="center"/>
    </xf>
    <xf numFmtId="164" fontId="18" fillId="5" borderId="6" xfId="0" applyNumberFormat="1" applyFont="1" applyFill="1" applyBorder="1" applyAlignment="1">
      <alignment horizontal="center" vertical="center"/>
    </xf>
    <xf numFmtId="164" fontId="15" fillId="6" borderId="17" xfId="0" applyNumberFormat="1" applyFont="1" applyFill="1" applyBorder="1" applyAlignment="1">
      <alignment horizontal="center" vertical="center"/>
    </xf>
    <xf numFmtId="0" fontId="39" fillId="0" borderId="0" xfId="0" applyFont="1"/>
    <xf numFmtId="164" fontId="17" fillId="0" borderId="3" xfId="0" applyNumberFormat="1" applyFont="1" applyFill="1" applyBorder="1" applyAlignment="1">
      <alignment horizontal="center" vertical="center" wrapText="1"/>
    </xf>
    <xf numFmtId="0" fontId="29" fillId="0" borderId="6" xfId="0" applyFont="1" applyFill="1" applyBorder="1" applyAlignment="1" applyProtection="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0" borderId="15" xfId="0" applyFont="1" applyFill="1" applyBorder="1" applyAlignment="1">
      <alignment horizontal="center" vertical="center" wrapText="1"/>
    </xf>
    <xf numFmtId="164" fontId="17" fillId="0" borderId="3" xfId="0" applyNumberFormat="1" applyFont="1" applyFill="1" applyBorder="1" applyAlignment="1">
      <alignment horizontal="center" vertical="center"/>
    </xf>
    <xf numFmtId="0" fontId="30" fillId="0" borderId="0" xfId="0" applyFont="1" applyFill="1" applyAlignment="1">
      <alignment horizontal="left"/>
    </xf>
    <xf numFmtId="0" fontId="28" fillId="0" borderId="6" xfId="0" applyFont="1" applyFill="1" applyBorder="1" applyAlignment="1" applyProtection="1">
      <alignment horizontal="center" vertical="center" wrapText="1"/>
    </xf>
    <xf numFmtId="0" fontId="24" fillId="0" borderId="0" xfId="0" applyFont="1" applyAlignment="1">
      <alignment horizontal="center" vertical="center" wrapText="1"/>
    </xf>
    <xf numFmtId="0" fontId="29" fillId="0" borderId="2"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0" fontId="29" fillId="0" borderId="4" xfId="0"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31" fillId="0" borderId="6" xfId="0" applyFont="1" applyFill="1" applyBorder="1" applyAlignment="1" applyProtection="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28" fillId="0" borderId="9"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28" fillId="0" borderId="3" xfId="0" applyFont="1" applyFill="1" applyBorder="1" applyAlignment="1" applyProtection="1">
      <alignment horizontal="center" vertical="center" wrapText="1"/>
    </xf>
    <xf numFmtId="0" fontId="28" fillId="0" borderId="4" xfId="0" applyFont="1" applyFill="1" applyBorder="1" applyAlignment="1" applyProtection="1">
      <alignment horizontal="center" vertical="center" wrapText="1"/>
    </xf>
    <xf numFmtId="0" fontId="39" fillId="0" borderId="0" xfId="0" applyFont="1" applyFill="1" applyAlignment="1">
      <alignment horizontal="center"/>
    </xf>
    <xf numFmtId="0" fontId="28" fillId="0" borderId="7" xfId="0" applyFont="1" applyFill="1" applyBorder="1" applyAlignment="1" applyProtection="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0" xfId="0" applyFont="1"/>
    <xf numFmtId="0" fontId="30" fillId="0" borderId="0" xfId="0" applyFont="1" applyFill="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tabSelected="1" view="pageBreakPreview" zoomScale="55" zoomScaleNormal="55" zoomScaleSheetLayoutView="55" zoomScalePageLayoutView="75" workbookViewId="0">
      <pane xSplit="2" ySplit="14" topLeftCell="C54" activePane="bottomRight" state="frozen"/>
      <selection pane="topRight" activeCell="C1" sqref="C1"/>
      <selection pane="bottomLeft" activeCell="A15" sqref="A15"/>
      <selection pane="bottomRight" activeCell="H11" sqref="H11:H14"/>
    </sheetView>
  </sheetViews>
  <sheetFormatPr defaultRowHeight="12.75" x14ac:dyDescent="0.2"/>
  <cols>
    <col min="1" max="1" width="9" customWidth="1"/>
    <col min="2" max="2" width="92.7109375" customWidth="1"/>
    <col min="3" max="3" width="16.42578125" customWidth="1"/>
    <col min="4" max="4" width="15.42578125" customWidth="1"/>
    <col min="5" max="5" width="12.28515625" style="12" customWidth="1"/>
    <col min="6" max="6" width="13" style="12" customWidth="1"/>
    <col min="7" max="7" width="15.140625" style="12" customWidth="1"/>
    <col min="8" max="8" width="14.7109375" style="103" customWidth="1"/>
    <col min="9" max="9" width="12.85546875" style="12" customWidth="1"/>
    <col min="10" max="10" width="13" style="103" customWidth="1"/>
    <col min="11" max="11" width="15" customWidth="1"/>
    <col min="12" max="12" width="14.85546875" style="103" customWidth="1"/>
    <col min="13" max="13" width="13.5703125" style="103" customWidth="1"/>
    <col min="14" max="14" width="13.42578125" style="103" customWidth="1"/>
  </cols>
  <sheetData>
    <row r="1" spans="1:14" ht="30.75" x14ac:dyDescent="0.45">
      <c r="E1"/>
      <c r="F1"/>
      <c r="G1" s="1"/>
      <c r="I1" s="134" t="s">
        <v>152</v>
      </c>
      <c r="J1" s="134"/>
      <c r="K1" s="134"/>
      <c r="L1" s="134"/>
      <c r="M1" s="134"/>
      <c r="N1" s="134"/>
    </row>
    <row r="2" spans="1:14" ht="27.75" customHeight="1" x14ac:dyDescent="0.45">
      <c r="E2"/>
      <c r="F2"/>
      <c r="G2" s="1"/>
      <c r="I2" s="134" t="s">
        <v>153</v>
      </c>
      <c r="J2" s="134"/>
      <c r="K2" s="134"/>
      <c r="L2" s="134"/>
      <c r="M2" s="134"/>
      <c r="N2" s="134"/>
    </row>
    <row r="3" spans="1:14" ht="27" customHeight="1" x14ac:dyDescent="0.45">
      <c r="E3"/>
      <c r="F3"/>
      <c r="G3" s="1"/>
      <c r="H3" s="116"/>
      <c r="I3" s="157" t="s">
        <v>162</v>
      </c>
      <c r="J3" s="158"/>
      <c r="K3" s="158"/>
      <c r="L3" s="158"/>
      <c r="M3" s="158"/>
      <c r="N3" s="158"/>
    </row>
    <row r="4" spans="1:14" ht="21" customHeight="1" x14ac:dyDescent="0.3">
      <c r="E4"/>
      <c r="F4"/>
      <c r="G4" s="1"/>
      <c r="H4" s="116"/>
      <c r="I4" s="15"/>
      <c r="J4" s="110"/>
      <c r="K4" s="7"/>
      <c r="L4" s="102"/>
      <c r="M4" s="108"/>
    </row>
    <row r="5" spans="1:14" ht="27.75" customHeight="1" x14ac:dyDescent="0.2">
      <c r="B5" s="136" t="s">
        <v>60</v>
      </c>
      <c r="C5" s="136"/>
      <c r="D5" s="136"/>
      <c r="E5" s="136"/>
      <c r="F5" s="136"/>
      <c r="G5" s="136"/>
      <c r="H5" s="136"/>
      <c r="I5" s="136"/>
      <c r="J5" s="136"/>
      <c r="K5" s="136"/>
      <c r="L5" s="136"/>
      <c r="M5" s="136"/>
    </row>
    <row r="6" spans="1:14" ht="26.25" customHeight="1" x14ac:dyDescent="0.2">
      <c r="B6" s="136" t="s">
        <v>154</v>
      </c>
      <c r="C6" s="136"/>
      <c r="D6" s="136"/>
      <c r="E6" s="136"/>
      <c r="F6" s="136"/>
      <c r="G6" s="136"/>
      <c r="H6" s="136"/>
      <c r="I6" s="136"/>
      <c r="J6" s="136"/>
      <c r="K6" s="136"/>
      <c r="L6" s="136"/>
      <c r="M6" s="136"/>
    </row>
    <row r="7" spans="1:14" ht="27" customHeight="1" x14ac:dyDescent="0.2">
      <c r="B7" s="136" t="s">
        <v>150</v>
      </c>
      <c r="C7" s="136"/>
      <c r="D7" s="136"/>
      <c r="E7" s="136"/>
      <c r="F7" s="136"/>
      <c r="G7" s="136"/>
      <c r="H7" s="136"/>
      <c r="I7" s="136"/>
      <c r="J7" s="136"/>
      <c r="K7" s="136"/>
      <c r="L7" s="136"/>
      <c r="M7" s="136"/>
    </row>
    <row r="8" spans="1:14" ht="21" customHeight="1" x14ac:dyDescent="0.3">
      <c r="B8" s="10"/>
      <c r="C8" s="13"/>
      <c r="D8" s="13"/>
      <c r="E8" s="13"/>
      <c r="F8" s="13"/>
      <c r="G8" s="13"/>
      <c r="H8" s="108"/>
      <c r="I8" s="13"/>
      <c r="J8" s="108"/>
      <c r="K8" s="7"/>
      <c r="L8" s="102"/>
      <c r="M8" s="108"/>
    </row>
    <row r="9" spans="1:14" ht="19.5" thickBot="1" x14ac:dyDescent="0.35">
      <c r="B9" s="5" t="s">
        <v>0</v>
      </c>
      <c r="C9" s="5"/>
      <c r="D9" s="1"/>
      <c r="E9" s="5"/>
      <c r="F9" s="5"/>
      <c r="G9" s="5"/>
      <c r="H9" s="111"/>
      <c r="I9" s="5"/>
      <c r="J9" s="111"/>
      <c r="M9" s="109" t="s">
        <v>83</v>
      </c>
    </row>
    <row r="10" spans="1:14" ht="13.5" customHeight="1" thickBot="1" x14ac:dyDescent="0.25">
      <c r="A10" s="142" t="s">
        <v>16</v>
      </c>
      <c r="B10" s="145" t="s">
        <v>95</v>
      </c>
      <c r="C10" s="148" t="s">
        <v>104</v>
      </c>
      <c r="D10" s="149" t="s">
        <v>19</v>
      </c>
      <c r="E10" s="149"/>
      <c r="F10" s="149"/>
      <c r="G10" s="135" t="s">
        <v>105</v>
      </c>
      <c r="H10" s="137" t="s">
        <v>19</v>
      </c>
      <c r="I10" s="138"/>
      <c r="J10" s="139"/>
      <c r="K10" s="127" t="s">
        <v>151</v>
      </c>
      <c r="L10" s="138" t="s">
        <v>19</v>
      </c>
      <c r="M10" s="138"/>
      <c r="N10" s="139"/>
    </row>
    <row r="11" spans="1:14" ht="12.75" customHeight="1" x14ac:dyDescent="0.2">
      <c r="A11" s="143"/>
      <c r="B11" s="146"/>
      <c r="C11" s="131" t="s">
        <v>52</v>
      </c>
      <c r="D11" s="135" t="s">
        <v>36</v>
      </c>
      <c r="E11" s="154" t="s">
        <v>37</v>
      </c>
      <c r="F11" s="135" t="s">
        <v>82</v>
      </c>
      <c r="G11" s="131" t="s">
        <v>52</v>
      </c>
      <c r="H11" s="127" t="s">
        <v>36</v>
      </c>
      <c r="I11" s="130" t="s">
        <v>37</v>
      </c>
      <c r="J11" s="127" t="s">
        <v>82</v>
      </c>
      <c r="K11" s="128" t="s">
        <v>1</v>
      </c>
      <c r="L11" s="130" t="s">
        <v>36</v>
      </c>
      <c r="M11" s="127" t="s">
        <v>37</v>
      </c>
      <c r="N11" s="127" t="s">
        <v>82</v>
      </c>
    </row>
    <row r="12" spans="1:14" ht="12.75" customHeight="1" x14ac:dyDescent="0.2">
      <c r="A12" s="143"/>
      <c r="B12" s="146"/>
      <c r="C12" s="131"/>
      <c r="D12" s="155"/>
      <c r="E12" s="131"/>
      <c r="F12" s="151"/>
      <c r="G12" s="131"/>
      <c r="H12" s="128"/>
      <c r="I12" s="131"/>
      <c r="J12" s="140"/>
      <c r="K12" s="128" t="s">
        <v>35</v>
      </c>
      <c r="L12" s="131"/>
      <c r="M12" s="128"/>
      <c r="N12" s="140"/>
    </row>
    <row r="13" spans="1:14" ht="12.75" customHeight="1" x14ac:dyDescent="0.2">
      <c r="A13" s="143"/>
      <c r="B13" s="146"/>
      <c r="C13" s="131"/>
      <c r="D13" s="155"/>
      <c r="E13" s="131"/>
      <c r="F13" s="151"/>
      <c r="G13" s="131"/>
      <c r="H13" s="128"/>
      <c r="I13" s="131"/>
      <c r="J13" s="140"/>
      <c r="K13" s="128"/>
      <c r="L13" s="131"/>
      <c r="M13" s="128"/>
      <c r="N13" s="140"/>
    </row>
    <row r="14" spans="1:14" ht="36" customHeight="1" thickBot="1" x14ac:dyDescent="0.25">
      <c r="A14" s="144"/>
      <c r="B14" s="147"/>
      <c r="C14" s="132"/>
      <c r="D14" s="156"/>
      <c r="E14" s="132"/>
      <c r="F14" s="152"/>
      <c r="G14" s="132"/>
      <c r="H14" s="129"/>
      <c r="I14" s="132"/>
      <c r="J14" s="141"/>
      <c r="K14" s="129"/>
      <c r="L14" s="132"/>
      <c r="M14" s="129"/>
      <c r="N14" s="141"/>
    </row>
    <row r="15" spans="1:14" ht="27.75" customHeight="1" x14ac:dyDescent="0.2">
      <c r="A15" s="57" t="s">
        <v>115</v>
      </c>
      <c r="B15" s="33" t="s">
        <v>48</v>
      </c>
      <c r="C15" s="54"/>
      <c r="D15" s="32"/>
      <c r="E15" s="31"/>
      <c r="F15" s="31"/>
      <c r="G15" s="31"/>
      <c r="H15" s="31"/>
      <c r="I15" s="31"/>
      <c r="J15" s="31"/>
      <c r="K15" s="31"/>
      <c r="L15" s="31"/>
      <c r="M15" s="31"/>
      <c r="N15" s="122"/>
    </row>
    <row r="16" spans="1:14" ht="26.25" customHeight="1" x14ac:dyDescent="0.2">
      <c r="B16" s="44" t="s">
        <v>2</v>
      </c>
      <c r="C16" s="58"/>
      <c r="D16" s="59"/>
      <c r="E16" s="59"/>
      <c r="F16" s="59"/>
      <c r="G16" s="59"/>
      <c r="H16" s="59"/>
      <c r="I16" s="59"/>
      <c r="J16" s="59"/>
      <c r="K16" s="59"/>
      <c r="L16" s="59"/>
      <c r="M16" s="59"/>
      <c r="N16" s="59"/>
    </row>
    <row r="17" spans="2:14" ht="25.5" customHeight="1" x14ac:dyDescent="0.2">
      <c r="B17" s="46" t="s">
        <v>116</v>
      </c>
      <c r="C17" s="60">
        <f>C19+C21+C22+C23+C25+C40</f>
        <v>1428672.8</v>
      </c>
      <c r="D17" s="60">
        <f>+C17</f>
        <v>1428672.8</v>
      </c>
      <c r="E17" s="60">
        <f>+E19+E21+E22</f>
        <v>0</v>
      </c>
      <c r="F17" s="60">
        <f>+F19+F21+F22</f>
        <v>0</v>
      </c>
      <c r="G17" s="60">
        <f>G19+G21+G22+G23+G25+G40</f>
        <v>1809946.8</v>
      </c>
      <c r="H17" s="60">
        <f>+G17</f>
        <v>1809946.8</v>
      </c>
      <c r="I17" s="60">
        <f>+I19+I21+I22</f>
        <v>0</v>
      </c>
      <c r="J17" s="60">
        <f>+J19+J21+J22</f>
        <v>0</v>
      </c>
      <c r="K17" s="60">
        <f>K19+K20+K21+K22+K23+K25+K40+K24</f>
        <v>1992866</v>
      </c>
      <c r="L17" s="60">
        <f>+K17</f>
        <v>1992866</v>
      </c>
      <c r="M17" s="60">
        <f>+M19+M21+M22</f>
        <v>0</v>
      </c>
      <c r="N17" s="61">
        <f>+N19+N21+N22</f>
        <v>0</v>
      </c>
    </row>
    <row r="18" spans="2:14" ht="18.75" customHeight="1" x14ac:dyDescent="0.2">
      <c r="B18" s="47" t="s">
        <v>19</v>
      </c>
      <c r="C18" s="60"/>
      <c r="D18" s="61"/>
      <c r="E18" s="61"/>
      <c r="F18" s="61"/>
      <c r="G18" s="60"/>
      <c r="H18" s="60"/>
      <c r="I18" s="61"/>
      <c r="J18" s="60"/>
      <c r="K18" s="60"/>
      <c r="L18" s="60"/>
      <c r="M18" s="60"/>
      <c r="N18" s="61"/>
    </row>
    <row r="19" spans="2:14" ht="24.75" customHeight="1" x14ac:dyDescent="0.2">
      <c r="B19" s="48" t="s">
        <v>117</v>
      </c>
      <c r="C19" s="60">
        <v>940000</v>
      </c>
      <c r="D19" s="61">
        <f t="shared" ref="D19:D40" si="0">+C19</f>
        <v>940000</v>
      </c>
      <c r="E19" s="61">
        <v>0</v>
      </c>
      <c r="F19" s="61">
        <v>0</v>
      </c>
      <c r="G19" s="60">
        <v>1047200</v>
      </c>
      <c r="H19" s="60">
        <f>+G19</f>
        <v>1047200</v>
      </c>
      <c r="I19" s="61">
        <v>0</v>
      </c>
      <c r="J19" s="60">
        <v>0</v>
      </c>
      <c r="K19" s="60">
        <v>1102264.7</v>
      </c>
      <c r="L19" s="60">
        <f t="shared" ref="L19:L40" si="1">+K19</f>
        <v>1102264.7</v>
      </c>
      <c r="M19" s="60">
        <v>0</v>
      </c>
      <c r="N19" s="61">
        <v>0</v>
      </c>
    </row>
    <row r="20" spans="2:14" ht="34.5" customHeight="1" x14ac:dyDescent="0.2">
      <c r="B20" s="63" t="s">
        <v>118</v>
      </c>
      <c r="C20" s="60">
        <v>0</v>
      </c>
      <c r="D20" s="61">
        <v>0</v>
      </c>
      <c r="E20" s="61">
        <v>0</v>
      </c>
      <c r="F20" s="61">
        <v>0</v>
      </c>
      <c r="G20" s="60">
        <v>0</v>
      </c>
      <c r="H20" s="60">
        <v>0</v>
      </c>
      <c r="I20" s="61">
        <v>0</v>
      </c>
      <c r="J20" s="60">
        <v>0</v>
      </c>
      <c r="K20" s="60">
        <v>-1.5</v>
      </c>
      <c r="L20" s="60">
        <f t="shared" si="1"/>
        <v>-1.5</v>
      </c>
      <c r="M20" s="60">
        <v>0</v>
      </c>
      <c r="N20" s="61">
        <v>0</v>
      </c>
    </row>
    <row r="21" spans="2:14" ht="20.25" customHeight="1" x14ac:dyDescent="0.2">
      <c r="B21" s="48" t="s">
        <v>76</v>
      </c>
      <c r="C21" s="60">
        <v>14100</v>
      </c>
      <c r="D21" s="61">
        <f t="shared" si="0"/>
        <v>14100</v>
      </c>
      <c r="E21" s="61">
        <v>0</v>
      </c>
      <c r="F21" s="61">
        <v>0</v>
      </c>
      <c r="G21" s="60">
        <v>38100</v>
      </c>
      <c r="H21" s="60">
        <f>+G21</f>
        <v>38100</v>
      </c>
      <c r="I21" s="61">
        <v>0</v>
      </c>
      <c r="J21" s="60">
        <v>0</v>
      </c>
      <c r="K21" s="60">
        <v>38826.800000000003</v>
      </c>
      <c r="L21" s="60">
        <f t="shared" si="1"/>
        <v>38826.800000000003</v>
      </c>
      <c r="M21" s="60">
        <v>0</v>
      </c>
      <c r="N21" s="61">
        <v>0</v>
      </c>
    </row>
    <row r="22" spans="2:14" ht="44.25" customHeight="1" x14ac:dyDescent="0.2">
      <c r="B22" s="64" t="s">
        <v>119</v>
      </c>
      <c r="C22" s="60">
        <v>6</v>
      </c>
      <c r="D22" s="61">
        <f t="shared" si="0"/>
        <v>6</v>
      </c>
      <c r="E22" s="61">
        <v>0</v>
      </c>
      <c r="F22" s="61">
        <v>0</v>
      </c>
      <c r="G22" s="60">
        <v>11</v>
      </c>
      <c r="H22" s="60">
        <f>+G22</f>
        <v>11</v>
      </c>
      <c r="I22" s="61">
        <v>0</v>
      </c>
      <c r="J22" s="60">
        <v>0</v>
      </c>
      <c r="K22" s="60">
        <v>13.7</v>
      </c>
      <c r="L22" s="60">
        <f t="shared" si="1"/>
        <v>13.7</v>
      </c>
      <c r="M22" s="60">
        <v>0</v>
      </c>
      <c r="N22" s="61">
        <v>0</v>
      </c>
    </row>
    <row r="23" spans="2:14" ht="23.25" customHeight="1" x14ac:dyDescent="0.2">
      <c r="B23" s="48" t="s">
        <v>120</v>
      </c>
      <c r="C23" s="60">
        <v>40000</v>
      </c>
      <c r="D23" s="61">
        <f t="shared" si="0"/>
        <v>40000</v>
      </c>
      <c r="E23" s="61">
        <v>0</v>
      </c>
      <c r="F23" s="61">
        <v>0</v>
      </c>
      <c r="G23" s="60">
        <v>134000</v>
      </c>
      <c r="H23" s="60">
        <f>+G23</f>
        <v>134000</v>
      </c>
      <c r="I23" s="61">
        <v>0</v>
      </c>
      <c r="J23" s="60">
        <v>0</v>
      </c>
      <c r="K23" s="60">
        <v>136181.79999999999</v>
      </c>
      <c r="L23" s="60">
        <f t="shared" si="1"/>
        <v>136181.79999999999</v>
      </c>
      <c r="M23" s="60">
        <v>0</v>
      </c>
      <c r="N23" s="61">
        <v>0</v>
      </c>
    </row>
    <row r="24" spans="2:14" ht="18.75" customHeight="1" x14ac:dyDescent="0.2">
      <c r="B24" s="48" t="s">
        <v>121</v>
      </c>
      <c r="C24" s="60">
        <v>0</v>
      </c>
      <c r="D24" s="61">
        <v>0</v>
      </c>
      <c r="E24" s="61">
        <v>0</v>
      </c>
      <c r="F24" s="61">
        <v>0</v>
      </c>
      <c r="G24" s="60">
        <v>0</v>
      </c>
      <c r="H24" s="60">
        <v>0</v>
      </c>
      <c r="I24" s="61">
        <v>0</v>
      </c>
      <c r="J24" s="60">
        <v>0</v>
      </c>
      <c r="K24" s="60">
        <v>0.7</v>
      </c>
      <c r="L24" s="60">
        <f t="shared" si="1"/>
        <v>0.7</v>
      </c>
      <c r="M24" s="60">
        <v>0</v>
      </c>
      <c r="N24" s="61">
        <v>0</v>
      </c>
    </row>
    <row r="25" spans="2:14" ht="19.5" customHeight="1" x14ac:dyDescent="0.2">
      <c r="B25" s="65" t="s">
        <v>122</v>
      </c>
      <c r="C25" s="60">
        <f>+C26+C39</f>
        <v>398666.80000000005</v>
      </c>
      <c r="D25" s="61">
        <f t="shared" si="0"/>
        <v>398666.80000000005</v>
      </c>
      <c r="E25" s="61">
        <v>0</v>
      </c>
      <c r="F25" s="61">
        <v>0</v>
      </c>
      <c r="G25" s="60">
        <f>+G26+G39</f>
        <v>554735.80000000005</v>
      </c>
      <c r="H25" s="60">
        <f t="shared" ref="H25:H40" si="2">+G25</f>
        <v>554735.80000000005</v>
      </c>
      <c r="I25" s="61">
        <v>0</v>
      </c>
      <c r="J25" s="60">
        <v>0</v>
      </c>
      <c r="K25" s="60">
        <f>+K26+K39+K37+K38</f>
        <v>680319.50000000012</v>
      </c>
      <c r="L25" s="60">
        <f t="shared" si="1"/>
        <v>680319.50000000012</v>
      </c>
      <c r="M25" s="60">
        <v>0</v>
      </c>
      <c r="N25" s="61">
        <v>0</v>
      </c>
    </row>
    <row r="26" spans="2:14" ht="16.5" customHeight="1" x14ac:dyDescent="0.2">
      <c r="B26" s="48" t="s">
        <v>123</v>
      </c>
      <c r="C26" s="60">
        <f>+C27+C28+C29+C30+C31+C32+C33+C34+C35+C36</f>
        <v>316166.80000000005</v>
      </c>
      <c r="D26" s="61">
        <f t="shared" si="0"/>
        <v>316166.80000000005</v>
      </c>
      <c r="E26" s="61">
        <v>0</v>
      </c>
      <c r="F26" s="61">
        <v>0</v>
      </c>
      <c r="G26" s="60">
        <f>+G27+G28+G29+G30+G31+G32+G33+G34+G35+G36</f>
        <v>466735.8</v>
      </c>
      <c r="H26" s="60">
        <f t="shared" si="2"/>
        <v>466735.8</v>
      </c>
      <c r="I26" s="61">
        <v>0</v>
      </c>
      <c r="J26" s="60">
        <v>0</v>
      </c>
      <c r="K26" s="60">
        <f>+K27+K28+K29+K30+K31+K32+K33+K34+K35+K36</f>
        <v>584321.30000000005</v>
      </c>
      <c r="L26" s="60">
        <f t="shared" si="1"/>
        <v>584321.30000000005</v>
      </c>
      <c r="M26" s="60">
        <v>0</v>
      </c>
      <c r="N26" s="61">
        <v>0</v>
      </c>
    </row>
    <row r="27" spans="2:14" ht="40.5" customHeight="1" x14ac:dyDescent="0.2">
      <c r="B27" s="66" t="s">
        <v>124</v>
      </c>
      <c r="C27" s="60">
        <v>220</v>
      </c>
      <c r="D27" s="61">
        <f t="shared" si="0"/>
        <v>220</v>
      </c>
      <c r="E27" s="61">
        <v>0</v>
      </c>
      <c r="F27" s="61">
        <v>0</v>
      </c>
      <c r="G27" s="60">
        <v>220</v>
      </c>
      <c r="H27" s="60">
        <f t="shared" si="2"/>
        <v>220</v>
      </c>
      <c r="I27" s="61">
        <v>0</v>
      </c>
      <c r="J27" s="60">
        <v>0</v>
      </c>
      <c r="K27" s="60">
        <v>200.7</v>
      </c>
      <c r="L27" s="60">
        <f t="shared" si="1"/>
        <v>200.7</v>
      </c>
      <c r="M27" s="60">
        <v>0</v>
      </c>
      <c r="N27" s="61">
        <v>0</v>
      </c>
    </row>
    <row r="28" spans="2:14" ht="32.25" customHeight="1" x14ac:dyDescent="0.2">
      <c r="B28" s="66" t="s">
        <v>125</v>
      </c>
      <c r="C28" s="60">
        <v>80</v>
      </c>
      <c r="D28" s="61">
        <f t="shared" si="0"/>
        <v>80</v>
      </c>
      <c r="E28" s="61">
        <v>0</v>
      </c>
      <c r="F28" s="61">
        <v>0</v>
      </c>
      <c r="G28" s="60">
        <v>330</v>
      </c>
      <c r="H28" s="60">
        <f t="shared" si="2"/>
        <v>330</v>
      </c>
      <c r="I28" s="61">
        <v>0</v>
      </c>
      <c r="J28" s="60">
        <v>0</v>
      </c>
      <c r="K28" s="60">
        <v>380</v>
      </c>
      <c r="L28" s="60">
        <f t="shared" si="1"/>
        <v>380</v>
      </c>
      <c r="M28" s="60">
        <v>0</v>
      </c>
      <c r="N28" s="61">
        <v>0</v>
      </c>
    </row>
    <row r="29" spans="2:14" ht="34.5" customHeight="1" x14ac:dyDescent="0.2">
      <c r="B29" s="66" t="s">
        <v>126</v>
      </c>
      <c r="C29" s="60"/>
      <c r="D29" s="61">
        <f t="shared" si="0"/>
        <v>0</v>
      </c>
      <c r="E29" s="61">
        <v>0</v>
      </c>
      <c r="F29" s="61">
        <v>0</v>
      </c>
      <c r="G29" s="60">
        <v>0</v>
      </c>
      <c r="H29" s="60">
        <f t="shared" si="2"/>
        <v>0</v>
      </c>
      <c r="I29" s="61">
        <v>0</v>
      </c>
      <c r="J29" s="60">
        <v>0</v>
      </c>
      <c r="K29" s="60">
        <v>0.6</v>
      </c>
      <c r="L29" s="60">
        <f t="shared" si="1"/>
        <v>0.6</v>
      </c>
      <c r="M29" s="60">
        <v>0</v>
      </c>
      <c r="N29" s="61">
        <v>0</v>
      </c>
    </row>
    <row r="30" spans="2:14" ht="34.5" customHeight="1" x14ac:dyDescent="0.2">
      <c r="B30" s="66" t="s">
        <v>127</v>
      </c>
      <c r="C30" s="60"/>
      <c r="D30" s="61">
        <f>+C30</f>
        <v>0</v>
      </c>
      <c r="E30" s="61">
        <v>0</v>
      </c>
      <c r="F30" s="61">
        <v>0</v>
      </c>
      <c r="G30" s="60">
        <v>7650</v>
      </c>
      <c r="H30" s="60">
        <f t="shared" si="2"/>
        <v>7650</v>
      </c>
      <c r="I30" s="61">
        <v>0</v>
      </c>
      <c r="J30" s="60">
        <v>0</v>
      </c>
      <c r="K30" s="60">
        <v>7835.2</v>
      </c>
      <c r="L30" s="60">
        <f t="shared" si="1"/>
        <v>7835.2</v>
      </c>
      <c r="M30" s="60">
        <v>0</v>
      </c>
      <c r="N30" s="61">
        <v>0</v>
      </c>
    </row>
    <row r="31" spans="2:14" ht="24" customHeight="1" x14ac:dyDescent="0.2">
      <c r="B31" s="66" t="s">
        <v>128</v>
      </c>
      <c r="C31" s="60">
        <v>42879.9</v>
      </c>
      <c r="D31" s="61">
        <f t="shared" si="0"/>
        <v>42879.9</v>
      </c>
      <c r="E31" s="61">
        <v>0</v>
      </c>
      <c r="F31" s="61">
        <v>0</v>
      </c>
      <c r="G31" s="60">
        <v>68000</v>
      </c>
      <c r="H31" s="60">
        <f t="shared" si="2"/>
        <v>68000</v>
      </c>
      <c r="I31" s="61">
        <v>0</v>
      </c>
      <c r="J31" s="60">
        <v>0</v>
      </c>
      <c r="K31" s="60">
        <v>91430.2</v>
      </c>
      <c r="L31" s="60">
        <f t="shared" si="1"/>
        <v>91430.2</v>
      </c>
      <c r="M31" s="60">
        <v>0</v>
      </c>
      <c r="N31" s="61">
        <v>0</v>
      </c>
    </row>
    <row r="32" spans="2:14" ht="14.25" customHeight="1" x14ac:dyDescent="0.2">
      <c r="B32" s="66" t="s">
        <v>129</v>
      </c>
      <c r="C32" s="60">
        <v>242733.7</v>
      </c>
      <c r="D32" s="61">
        <f t="shared" si="0"/>
        <v>242733.7</v>
      </c>
      <c r="E32" s="61">
        <v>0</v>
      </c>
      <c r="F32" s="61">
        <v>0</v>
      </c>
      <c r="G32" s="60">
        <v>364037.8</v>
      </c>
      <c r="H32" s="60">
        <f t="shared" si="2"/>
        <v>364037.8</v>
      </c>
      <c r="I32" s="61">
        <v>0</v>
      </c>
      <c r="J32" s="60">
        <v>0</v>
      </c>
      <c r="K32" s="60">
        <v>445482.7</v>
      </c>
      <c r="L32" s="60">
        <f t="shared" si="1"/>
        <v>445482.7</v>
      </c>
      <c r="M32" s="60">
        <v>0</v>
      </c>
      <c r="N32" s="61">
        <v>0</v>
      </c>
    </row>
    <row r="33" spans="2:14" ht="18" customHeight="1" x14ac:dyDescent="0.2">
      <c r="B33" s="66" t="s">
        <v>130</v>
      </c>
      <c r="C33" s="60">
        <v>3818</v>
      </c>
      <c r="D33" s="61">
        <f t="shared" si="0"/>
        <v>3818</v>
      </c>
      <c r="E33" s="61">
        <v>0</v>
      </c>
      <c r="F33" s="61">
        <v>0</v>
      </c>
      <c r="G33" s="60">
        <v>5328</v>
      </c>
      <c r="H33" s="60">
        <f t="shared" si="2"/>
        <v>5328</v>
      </c>
      <c r="I33" s="61">
        <v>0</v>
      </c>
      <c r="J33" s="60">
        <v>0</v>
      </c>
      <c r="K33" s="60">
        <v>6286.2</v>
      </c>
      <c r="L33" s="60">
        <f t="shared" si="1"/>
        <v>6286.2</v>
      </c>
      <c r="M33" s="60">
        <v>0</v>
      </c>
      <c r="N33" s="61">
        <v>0</v>
      </c>
    </row>
    <row r="34" spans="2:14" ht="20.25" customHeight="1" x14ac:dyDescent="0.2">
      <c r="B34" s="66" t="s">
        <v>131</v>
      </c>
      <c r="C34" s="60">
        <v>12435.2</v>
      </c>
      <c r="D34" s="61">
        <f t="shared" si="0"/>
        <v>12435.2</v>
      </c>
      <c r="E34" s="61">
        <v>0</v>
      </c>
      <c r="F34" s="61">
        <v>0</v>
      </c>
      <c r="G34" s="60">
        <v>16170</v>
      </c>
      <c r="H34" s="60">
        <f t="shared" si="2"/>
        <v>16170</v>
      </c>
      <c r="I34" s="61">
        <v>0</v>
      </c>
      <c r="J34" s="60">
        <v>0</v>
      </c>
      <c r="K34" s="60">
        <v>25993.4</v>
      </c>
      <c r="L34" s="60">
        <f t="shared" si="1"/>
        <v>25993.4</v>
      </c>
      <c r="M34" s="60">
        <v>0</v>
      </c>
      <c r="N34" s="61">
        <v>0</v>
      </c>
    </row>
    <row r="35" spans="2:14" ht="19.5" customHeight="1" x14ac:dyDescent="0.2">
      <c r="B35" s="66" t="s">
        <v>132</v>
      </c>
      <c r="C35" s="60">
        <v>12500</v>
      </c>
      <c r="D35" s="61">
        <f t="shared" si="0"/>
        <v>12500</v>
      </c>
      <c r="E35" s="61">
        <v>0</v>
      </c>
      <c r="F35" s="61">
        <v>0</v>
      </c>
      <c r="G35" s="60">
        <v>3500</v>
      </c>
      <c r="H35" s="60">
        <f t="shared" si="2"/>
        <v>3500</v>
      </c>
      <c r="I35" s="61">
        <v>0</v>
      </c>
      <c r="J35" s="60">
        <v>0</v>
      </c>
      <c r="K35" s="60">
        <v>5827.3</v>
      </c>
      <c r="L35" s="60">
        <f t="shared" si="1"/>
        <v>5827.3</v>
      </c>
      <c r="M35" s="60">
        <v>0</v>
      </c>
      <c r="N35" s="61">
        <v>0</v>
      </c>
    </row>
    <row r="36" spans="2:14" ht="18" customHeight="1" x14ac:dyDescent="0.2">
      <c r="B36" s="66" t="s">
        <v>133</v>
      </c>
      <c r="C36" s="60">
        <v>1500</v>
      </c>
      <c r="D36" s="61">
        <f t="shared" si="0"/>
        <v>1500</v>
      </c>
      <c r="E36" s="61">
        <v>0</v>
      </c>
      <c r="F36" s="61">
        <v>0</v>
      </c>
      <c r="G36" s="60">
        <v>1500</v>
      </c>
      <c r="H36" s="60">
        <f t="shared" si="2"/>
        <v>1500</v>
      </c>
      <c r="I36" s="61">
        <v>0</v>
      </c>
      <c r="J36" s="60">
        <v>0</v>
      </c>
      <c r="K36" s="60">
        <v>885</v>
      </c>
      <c r="L36" s="60">
        <f t="shared" si="1"/>
        <v>885</v>
      </c>
      <c r="M36" s="60">
        <v>0</v>
      </c>
      <c r="N36" s="61">
        <v>0</v>
      </c>
    </row>
    <row r="37" spans="2:14" ht="23.25" customHeight="1" x14ac:dyDescent="0.2">
      <c r="B37" s="66" t="s">
        <v>134</v>
      </c>
      <c r="C37" s="60">
        <v>0</v>
      </c>
      <c r="D37" s="61">
        <f t="shared" si="0"/>
        <v>0</v>
      </c>
      <c r="E37" s="61">
        <v>0</v>
      </c>
      <c r="F37" s="61">
        <v>0</v>
      </c>
      <c r="G37" s="60">
        <v>0</v>
      </c>
      <c r="H37" s="60">
        <f t="shared" si="2"/>
        <v>0</v>
      </c>
      <c r="I37" s="61">
        <v>0</v>
      </c>
      <c r="J37" s="60">
        <v>0</v>
      </c>
      <c r="K37" s="60">
        <v>44.5</v>
      </c>
      <c r="L37" s="60">
        <f>K37</f>
        <v>44.5</v>
      </c>
      <c r="M37" s="60">
        <v>0</v>
      </c>
      <c r="N37" s="61">
        <v>0</v>
      </c>
    </row>
    <row r="38" spans="2:14" ht="21" customHeight="1" x14ac:dyDescent="0.2">
      <c r="B38" s="66" t="s">
        <v>135</v>
      </c>
      <c r="C38" s="60">
        <v>0</v>
      </c>
      <c r="D38" s="61">
        <v>0</v>
      </c>
      <c r="E38" s="61">
        <v>0</v>
      </c>
      <c r="F38" s="61">
        <v>0</v>
      </c>
      <c r="G38" s="60">
        <v>0</v>
      </c>
      <c r="H38" s="60">
        <f t="shared" si="2"/>
        <v>0</v>
      </c>
      <c r="I38" s="61">
        <v>0</v>
      </c>
      <c r="J38" s="60">
        <v>0</v>
      </c>
      <c r="K38" s="60">
        <v>-671.2</v>
      </c>
      <c r="L38" s="60">
        <f>K38</f>
        <v>-671.2</v>
      </c>
      <c r="M38" s="60"/>
      <c r="N38" s="61">
        <v>0</v>
      </c>
    </row>
    <row r="39" spans="2:14" ht="18.75" customHeight="1" x14ac:dyDescent="0.2">
      <c r="B39" s="48" t="s">
        <v>136</v>
      </c>
      <c r="C39" s="60">
        <v>82500</v>
      </c>
      <c r="D39" s="61">
        <f>+C39</f>
        <v>82500</v>
      </c>
      <c r="E39" s="61">
        <v>0</v>
      </c>
      <c r="F39" s="61">
        <v>0</v>
      </c>
      <c r="G39" s="60">
        <v>88000</v>
      </c>
      <c r="H39" s="60">
        <f>+G39</f>
        <v>88000</v>
      </c>
      <c r="I39" s="61">
        <v>0</v>
      </c>
      <c r="J39" s="60">
        <v>0</v>
      </c>
      <c r="K39" s="60">
        <v>96624.9</v>
      </c>
      <c r="L39" s="60">
        <f>+K39</f>
        <v>96624.9</v>
      </c>
      <c r="M39" s="60">
        <v>0</v>
      </c>
      <c r="N39" s="61">
        <v>0</v>
      </c>
    </row>
    <row r="40" spans="2:14" ht="23.25" customHeight="1" x14ac:dyDescent="0.2">
      <c r="B40" s="48" t="s">
        <v>137</v>
      </c>
      <c r="C40" s="60">
        <v>35900</v>
      </c>
      <c r="D40" s="61">
        <f t="shared" si="0"/>
        <v>35900</v>
      </c>
      <c r="E40" s="61">
        <v>0</v>
      </c>
      <c r="F40" s="61">
        <v>0</v>
      </c>
      <c r="G40" s="60">
        <v>35900</v>
      </c>
      <c r="H40" s="60">
        <f t="shared" si="2"/>
        <v>35900</v>
      </c>
      <c r="I40" s="61">
        <v>0</v>
      </c>
      <c r="J40" s="60">
        <v>0</v>
      </c>
      <c r="K40" s="60">
        <v>35260.300000000003</v>
      </c>
      <c r="L40" s="60">
        <f t="shared" si="1"/>
        <v>35260.300000000003</v>
      </c>
      <c r="M40" s="60">
        <v>0</v>
      </c>
      <c r="N40" s="61">
        <v>0</v>
      </c>
    </row>
    <row r="41" spans="2:14" ht="30.75" customHeight="1" x14ac:dyDescent="0.2">
      <c r="B41" s="46" t="s">
        <v>138</v>
      </c>
      <c r="C41" s="60">
        <f t="shared" ref="C41:M41" si="3">+C43+C45+C46+C47+C44</f>
        <v>24530</v>
      </c>
      <c r="D41" s="60">
        <f t="shared" si="3"/>
        <v>24530</v>
      </c>
      <c r="E41" s="61">
        <f t="shared" si="3"/>
        <v>0</v>
      </c>
      <c r="F41" s="61">
        <f t="shared" si="3"/>
        <v>0</v>
      </c>
      <c r="G41" s="60">
        <f t="shared" si="3"/>
        <v>31693.3</v>
      </c>
      <c r="H41" s="60">
        <f t="shared" si="3"/>
        <v>31693.3</v>
      </c>
      <c r="I41" s="61">
        <f t="shared" si="3"/>
        <v>0</v>
      </c>
      <c r="J41" s="60">
        <f t="shared" si="3"/>
        <v>0</v>
      </c>
      <c r="K41" s="60">
        <f>+K43+K45+K46+K47+K44</f>
        <v>36605</v>
      </c>
      <c r="L41" s="60">
        <f t="shared" si="3"/>
        <v>36605</v>
      </c>
      <c r="M41" s="60">
        <f t="shared" si="3"/>
        <v>0</v>
      </c>
      <c r="N41" s="61">
        <f>+N43+N45+N46+N47++N44</f>
        <v>0</v>
      </c>
    </row>
    <row r="42" spans="2:14" ht="15.75" customHeight="1" x14ac:dyDescent="0.2">
      <c r="B42" s="47" t="s">
        <v>19</v>
      </c>
      <c r="C42" s="60"/>
      <c r="D42" s="61"/>
      <c r="E42" s="61"/>
      <c r="F42" s="61"/>
      <c r="G42" s="60"/>
      <c r="H42" s="60"/>
      <c r="I42" s="61"/>
      <c r="J42" s="60"/>
      <c r="K42" s="60"/>
      <c r="L42" s="60"/>
      <c r="M42" s="60"/>
      <c r="N42" s="61"/>
    </row>
    <row r="43" spans="2:14" ht="39" customHeight="1" x14ac:dyDescent="0.2">
      <c r="B43" s="48" t="s">
        <v>91</v>
      </c>
      <c r="C43" s="60">
        <v>230</v>
      </c>
      <c r="D43" s="61">
        <f>+C43</f>
        <v>230</v>
      </c>
      <c r="E43" s="61">
        <v>0</v>
      </c>
      <c r="F43" s="61">
        <v>0</v>
      </c>
      <c r="G43" s="60">
        <v>425</v>
      </c>
      <c r="H43" s="60">
        <f>+G43</f>
        <v>425</v>
      </c>
      <c r="I43" s="61">
        <v>0</v>
      </c>
      <c r="J43" s="60">
        <v>0</v>
      </c>
      <c r="K43" s="60">
        <v>463.8</v>
      </c>
      <c r="L43" s="60">
        <f>+K43</f>
        <v>463.8</v>
      </c>
      <c r="M43" s="60">
        <v>0</v>
      </c>
      <c r="N43" s="61">
        <v>0</v>
      </c>
    </row>
    <row r="44" spans="2:14" ht="21" customHeight="1" x14ac:dyDescent="0.2">
      <c r="B44" s="87" t="s">
        <v>139</v>
      </c>
      <c r="C44" s="85">
        <v>400</v>
      </c>
      <c r="D44" s="86">
        <f>+C44</f>
        <v>400</v>
      </c>
      <c r="E44" s="86">
        <v>0</v>
      </c>
      <c r="F44" s="86">
        <v>0</v>
      </c>
      <c r="G44" s="85">
        <v>4660</v>
      </c>
      <c r="H44" s="85">
        <f>+G44</f>
        <v>4660</v>
      </c>
      <c r="I44" s="86">
        <v>0</v>
      </c>
      <c r="J44" s="85">
        <v>0</v>
      </c>
      <c r="K44" s="86">
        <v>5964.9</v>
      </c>
      <c r="L44" s="85">
        <f>+K44</f>
        <v>5964.9</v>
      </c>
      <c r="M44" s="85">
        <v>0</v>
      </c>
      <c r="N44" s="86">
        <v>0</v>
      </c>
    </row>
    <row r="45" spans="2:14" ht="36.75" customHeight="1" x14ac:dyDescent="0.2">
      <c r="B45" s="88" t="s">
        <v>77</v>
      </c>
      <c r="C45" s="83">
        <v>15000</v>
      </c>
      <c r="D45" s="84">
        <f>+C45</f>
        <v>15000</v>
      </c>
      <c r="E45" s="84">
        <v>0</v>
      </c>
      <c r="F45" s="84">
        <v>0</v>
      </c>
      <c r="G45" s="83">
        <v>17000</v>
      </c>
      <c r="H45" s="83">
        <f>+G45</f>
        <v>17000</v>
      </c>
      <c r="I45" s="84">
        <v>0</v>
      </c>
      <c r="J45" s="83">
        <v>0</v>
      </c>
      <c r="K45" s="60">
        <v>20515</v>
      </c>
      <c r="L45" s="83">
        <f>+K45</f>
        <v>20515</v>
      </c>
      <c r="M45" s="83">
        <v>0</v>
      </c>
      <c r="N45" s="84">
        <v>0</v>
      </c>
    </row>
    <row r="46" spans="2:14" ht="21" customHeight="1" x14ac:dyDescent="0.2">
      <c r="B46" s="48" t="s">
        <v>50</v>
      </c>
      <c r="C46" s="60">
        <v>8400</v>
      </c>
      <c r="D46" s="61">
        <f>+C46</f>
        <v>8400</v>
      </c>
      <c r="E46" s="61">
        <v>0</v>
      </c>
      <c r="F46" s="61">
        <v>0</v>
      </c>
      <c r="G46" s="60">
        <v>8400</v>
      </c>
      <c r="H46" s="60">
        <f>+G46</f>
        <v>8400</v>
      </c>
      <c r="I46" s="61">
        <v>0</v>
      </c>
      <c r="J46" s="60">
        <v>0</v>
      </c>
      <c r="K46" s="60">
        <v>7591.2</v>
      </c>
      <c r="L46" s="60">
        <f>+K46</f>
        <v>7591.2</v>
      </c>
      <c r="M46" s="60">
        <v>0</v>
      </c>
      <c r="N46" s="61">
        <v>0</v>
      </c>
    </row>
    <row r="47" spans="2:14" ht="21" customHeight="1" x14ac:dyDescent="0.2">
      <c r="B47" s="48" t="s">
        <v>49</v>
      </c>
      <c r="C47" s="60">
        <f>300+200</f>
        <v>500</v>
      </c>
      <c r="D47" s="61">
        <f>+C47</f>
        <v>500</v>
      </c>
      <c r="E47" s="61">
        <v>0</v>
      </c>
      <c r="F47" s="61">
        <v>0</v>
      </c>
      <c r="G47" s="60">
        <f>908.3+300</f>
        <v>1208.3</v>
      </c>
      <c r="H47" s="60">
        <f>+G47</f>
        <v>1208.3</v>
      </c>
      <c r="I47" s="61">
        <v>0</v>
      </c>
      <c r="J47" s="60">
        <v>0</v>
      </c>
      <c r="K47" s="60">
        <v>2070.1</v>
      </c>
      <c r="L47" s="60">
        <f>+K47</f>
        <v>2070.1</v>
      </c>
      <c r="M47" s="60">
        <v>0</v>
      </c>
      <c r="N47" s="61">
        <v>0</v>
      </c>
    </row>
    <row r="48" spans="2:14" ht="21" customHeight="1" x14ac:dyDescent="0.2">
      <c r="B48" s="46" t="s">
        <v>140</v>
      </c>
      <c r="C48" s="60">
        <f>+C50</f>
        <v>100</v>
      </c>
      <c r="D48" s="60">
        <f t="shared" ref="D48:N48" si="4">+D50</f>
        <v>100</v>
      </c>
      <c r="E48" s="60">
        <f t="shared" si="4"/>
        <v>0</v>
      </c>
      <c r="F48" s="60">
        <f t="shared" si="4"/>
        <v>0</v>
      </c>
      <c r="G48" s="60">
        <f>+G50</f>
        <v>140</v>
      </c>
      <c r="H48" s="60">
        <f t="shared" si="4"/>
        <v>140</v>
      </c>
      <c r="I48" s="60">
        <f t="shared" si="4"/>
        <v>0</v>
      </c>
      <c r="J48" s="60">
        <f t="shared" si="4"/>
        <v>0</v>
      </c>
      <c r="K48" s="60">
        <f>+K50</f>
        <v>252.6</v>
      </c>
      <c r="L48" s="60">
        <f t="shared" si="4"/>
        <v>252.6</v>
      </c>
      <c r="M48" s="60">
        <f t="shared" si="4"/>
        <v>0</v>
      </c>
      <c r="N48" s="61">
        <f t="shared" si="4"/>
        <v>0</v>
      </c>
    </row>
    <row r="49" spans="2:14" ht="21" customHeight="1" x14ac:dyDescent="0.2">
      <c r="B49" s="47" t="s">
        <v>19</v>
      </c>
      <c r="C49" s="60"/>
      <c r="D49" s="61"/>
      <c r="E49" s="61"/>
      <c r="F49" s="61"/>
      <c r="G49" s="60"/>
      <c r="H49" s="60"/>
      <c r="I49" s="61"/>
      <c r="J49" s="60"/>
      <c r="K49" s="60"/>
      <c r="L49" s="60"/>
      <c r="M49" s="60"/>
      <c r="N49" s="61"/>
    </row>
    <row r="50" spans="2:14" ht="51" customHeight="1" thickBot="1" x14ac:dyDescent="0.25">
      <c r="B50" s="89" t="s">
        <v>78</v>
      </c>
      <c r="C50" s="90">
        <v>100</v>
      </c>
      <c r="D50" s="91">
        <f>+C50</f>
        <v>100</v>
      </c>
      <c r="E50" s="91">
        <v>0</v>
      </c>
      <c r="F50" s="91">
        <v>0</v>
      </c>
      <c r="G50" s="90">
        <v>140</v>
      </c>
      <c r="H50" s="90">
        <f>+G50</f>
        <v>140</v>
      </c>
      <c r="I50" s="91">
        <v>0</v>
      </c>
      <c r="J50" s="90">
        <v>0</v>
      </c>
      <c r="K50" s="91">
        <v>252.6</v>
      </c>
      <c r="L50" s="90">
        <f>+K50</f>
        <v>252.6</v>
      </c>
      <c r="M50" s="90">
        <v>0</v>
      </c>
      <c r="N50" s="91">
        <v>0</v>
      </c>
    </row>
    <row r="51" spans="2:14" ht="21" customHeight="1" thickBot="1" x14ac:dyDescent="0.25">
      <c r="B51" s="80" t="s">
        <v>155</v>
      </c>
      <c r="C51" s="81">
        <f>C17+C41+C48</f>
        <v>1453302.8</v>
      </c>
      <c r="D51" s="81">
        <f>D17+D41+D48</f>
        <v>1453302.8</v>
      </c>
      <c r="E51" s="82">
        <f>+E17+E41+E50</f>
        <v>0</v>
      </c>
      <c r="F51" s="82">
        <f>+F17+F41+F50</f>
        <v>0</v>
      </c>
      <c r="G51" s="81">
        <f>G17+G41+G48</f>
        <v>1841780.1</v>
      </c>
      <c r="H51" s="81">
        <f>+H17+H41+H50</f>
        <v>1841780.1</v>
      </c>
      <c r="I51" s="82">
        <f>+I17+I41+I50</f>
        <v>0</v>
      </c>
      <c r="J51" s="81">
        <f>+J17+J41+J50</f>
        <v>0</v>
      </c>
      <c r="K51" s="81">
        <f>+K17+K41+K48</f>
        <v>2029723.6</v>
      </c>
      <c r="L51" s="81">
        <f>+L17+L41+L48</f>
        <v>2029723.6</v>
      </c>
      <c r="M51" s="81">
        <f>+M17+M41+M50</f>
        <v>0</v>
      </c>
      <c r="N51" s="82">
        <f>+N17+N41+N50</f>
        <v>0</v>
      </c>
    </row>
    <row r="52" spans="2:14" ht="21" customHeight="1" thickBot="1" x14ac:dyDescent="0.25">
      <c r="B52" s="48" t="s">
        <v>141</v>
      </c>
      <c r="C52" s="60">
        <v>901902.6</v>
      </c>
      <c r="D52" s="61">
        <v>1732235.9</v>
      </c>
      <c r="E52" s="70">
        <v>0</v>
      </c>
      <c r="F52" s="70">
        <v>0</v>
      </c>
      <c r="G52" s="60">
        <f>2063267.8+41693</f>
        <v>2104960.7999999998</v>
      </c>
      <c r="H52" s="60">
        <f>+G52</f>
        <v>2104960.7999999998</v>
      </c>
      <c r="I52" s="70">
        <v>0</v>
      </c>
      <c r="J52" s="60">
        <v>0</v>
      </c>
      <c r="K52" s="71">
        <v>2097287.2000000002</v>
      </c>
      <c r="L52" s="60">
        <f>+K52</f>
        <v>2097287.2000000002</v>
      </c>
      <c r="M52" s="60">
        <v>0</v>
      </c>
      <c r="N52" s="61">
        <v>0</v>
      </c>
    </row>
    <row r="53" spans="2:14" ht="21" customHeight="1" thickBot="1" x14ac:dyDescent="0.25">
      <c r="B53" s="67" t="s">
        <v>156</v>
      </c>
      <c r="C53" s="68">
        <f t="shared" ref="C53:N53" si="5">+C51+C52</f>
        <v>2355205.4</v>
      </c>
      <c r="D53" s="69">
        <f>+D51+D52</f>
        <v>3185538.7</v>
      </c>
      <c r="E53" s="69">
        <f t="shared" si="5"/>
        <v>0</v>
      </c>
      <c r="F53" s="69">
        <f t="shared" si="5"/>
        <v>0</v>
      </c>
      <c r="G53" s="68">
        <f>+G51+G52</f>
        <v>3946740.9</v>
      </c>
      <c r="H53" s="68">
        <f t="shared" si="5"/>
        <v>3946740.9</v>
      </c>
      <c r="I53" s="69">
        <f t="shared" si="5"/>
        <v>0</v>
      </c>
      <c r="J53" s="68">
        <f t="shared" si="5"/>
        <v>0</v>
      </c>
      <c r="K53" s="68">
        <f t="shared" si="5"/>
        <v>4127010.8000000003</v>
      </c>
      <c r="L53" s="68">
        <f t="shared" si="5"/>
        <v>4127010.8000000003</v>
      </c>
      <c r="M53" s="68">
        <f t="shared" si="5"/>
        <v>0</v>
      </c>
      <c r="N53" s="69">
        <f t="shared" si="5"/>
        <v>0</v>
      </c>
    </row>
    <row r="54" spans="2:14" ht="21" customHeight="1" x14ac:dyDescent="0.2">
      <c r="B54" s="72" t="s">
        <v>3</v>
      </c>
      <c r="C54" s="60"/>
      <c r="D54" s="61"/>
      <c r="E54" s="61"/>
      <c r="F54" s="61"/>
      <c r="G54" s="60"/>
      <c r="H54" s="60"/>
      <c r="I54" s="61"/>
      <c r="J54" s="60"/>
      <c r="K54" s="60"/>
      <c r="L54" s="60"/>
      <c r="M54" s="60"/>
      <c r="N54" s="61"/>
    </row>
    <row r="55" spans="2:14" ht="21" customHeight="1" x14ac:dyDescent="0.2">
      <c r="B55" s="48" t="s">
        <v>142</v>
      </c>
      <c r="C55" s="60">
        <v>0</v>
      </c>
      <c r="D55" s="61">
        <v>0</v>
      </c>
      <c r="E55" s="61">
        <f t="shared" ref="E55:E60" si="6">+C55</f>
        <v>0</v>
      </c>
      <c r="F55" s="61">
        <v>0</v>
      </c>
      <c r="G55" s="60">
        <v>0</v>
      </c>
      <c r="H55" s="60">
        <v>0</v>
      </c>
      <c r="I55" s="61">
        <f t="shared" ref="I55:I60" si="7">+G55</f>
        <v>0</v>
      </c>
      <c r="J55" s="60">
        <v>0</v>
      </c>
      <c r="K55" s="60">
        <v>-0.2</v>
      </c>
      <c r="L55" s="60">
        <v>0</v>
      </c>
      <c r="M55" s="60">
        <f>+K55</f>
        <v>-0.2</v>
      </c>
      <c r="N55" s="61">
        <v>0</v>
      </c>
    </row>
    <row r="56" spans="2:14" ht="35.25" customHeight="1" x14ac:dyDescent="0.2">
      <c r="B56" s="48" t="s">
        <v>143</v>
      </c>
      <c r="C56" s="60">
        <v>0</v>
      </c>
      <c r="D56" s="61">
        <v>0</v>
      </c>
      <c r="E56" s="61">
        <f t="shared" si="6"/>
        <v>0</v>
      </c>
      <c r="F56" s="61">
        <v>0</v>
      </c>
      <c r="G56" s="60">
        <v>0</v>
      </c>
      <c r="H56" s="60">
        <v>0</v>
      </c>
      <c r="I56" s="61">
        <f t="shared" si="7"/>
        <v>0</v>
      </c>
      <c r="J56" s="60">
        <v>0</v>
      </c>
      <c r="K56" s="60">
        <v>-104.9</v>
      </c>
      <c r="L56" s="60">
        <v>0</v>
      </c>
      <c r="M56" s="60">
        <f>+K56</f>
        <v>-104.9</v>
      </c>
      <c r="N56" s="61">
        <v>0</v>
      </c>
    </row>
    <row r="57" spans="2:14" ht="30.75" customHeight="1" x14ac:dyDescent="0.2">
      <c r="B57" s="48" t="s">
        <v>144</v>
      </c>
      <c r="C57" s="60">
        <v>100</v>
      </c>
      <c r="D57" s="61">
        <v>0</v>
      </c>
      <c r="E57" s="61">
        <f t="shared" si="6"/>
        <v>100</v>
      </c>
      <c r="F57" s="61">
        <v>0</v>
      </c>
      <c r="G57" s="60">
        <v>100</v>
      </c>
      <c r="H57" s="60">
        <v>0</v>
      </c>
      <c r="I57" s="61">
        <f t="shared" si="7"/>
        <v>100</v>
      </c>
      <c r="J57" s="60">
        <v>0</v>
      </c>
      <c r="K57" s="60">
        <v>457.9</v>
      </c>
      <c r="L57" s="60">
        <v>0</v>
      </c>
      <c r="M57" s="60">
        <f>+K57</f>
        <v>457.9</v>
      </c>
      <c r="N57" s="61">
        <v>0</v>
      </c>
    </row>
    <row r="58" spans="2:14" ht="28.5" customHeight="1" x14ac:dyDescent="0.2">
      <c r="B58" s="48" t="s">
        <v>145</v>
      </c>
      <c r="C58" s="60">
        <v>0</v>
      </c>
      <c r="D58" s="61">
        <v>0</v>
      </c>
      <c r="E58" s="61">
        <f t="shared" si="6"/>
        <v>0</v>
      </c>
      <c r="F58" s="61">
        <v>0</v>
      </c>
      <c r="G58" s="60">
        <v>0</v>
      </c>
      <c r="H58" s="60">
        <v>0</v>
      </c>
      <c r="I58" s="61">
        <f t="shared" si="7"/>
        <v>0</v>
      </c>
      <c r="J58" s="60">
        <v>0</v>
      </c>
      <c r="K58" s="60">
        <v>0</v>
      </c>
      <c r="L58" s="60">
        <v>0</v>
      </c>
      <c r="M58" s="60">
        <f>+K58</f>
        <v>0</v>
      </c>
      <c r="N58" s="61">
        <v>0</v>
      </c>
    </row>
    <row r="59" spans="2:14" ht="22.5" customHeight="1" x14ac:dyDescent="0.2">
      <c r="B59" s="64" t="s">
        <v>146</v>
      </c>
      <c r="C59" s="60">
        <v>124216.389</v>
      </c>
      <c r="D59" s="61">
        <v>0</v>
      </c>
      <c r="E59" s="61">
        <f t="shared" si="6"/>
        <v>124216.389</v>
      </c>
      <c r="F59" s="61">
        <v>0</v>
      </c>
      <c r="G59" s="60">
        <f>H59+I59</f>
        <v>173819.2</v>
      </c>
      <c r="H59" s="60">
        <v>0</v>
      </c>
      <c r="I59" s="60">
        <v>173819.2</v>
      </c>
      <c r="J59" s="60">
        <v>0</v>
      </c>
      <c r="K59" s="60">
        <v>174014.9</v>
      </c>
      <c r="L59" s="60">
        <v>0</v>
      </c>
      <c r="M59" s="60">
        <f>K59</f>
        <v>174014.9</v>
      </c>
      <c r="N59" s="61">
        <f>+L59</f>
        <v>0</v>
      </c>
    </row>
    <row r="60" spans="2:14" ht="36.75" customHeight="1" x14ac:dyDescent="0.2">
      <c r="B60" s="48" t="s">
        <v>147</v>
      </c>
      <c r="C60" s="60">
        <v>2200</v>
      </c>
      <c r="D60" s="61">
        <v>0</v>
      </c>
      <c r="E60" s="61">
        <f t="shared" si="6"/>
        <v>2200</v>
      </c>
      <c r="F60" s="61">
        <v>0</v>
      </c>
      <c r="G60" s="60">
        <v>2200</v>
      </c>
      <c r="H60" s="60">
        <v>0</v>
      </c>
      <c r="I60" s="61">
        <f t="shared" si="7"/>
        <v>2200</v>
      </c>
      <c r="J60" s="60">
        <v>0</v>
      </c>
      <c r="K60" s="60">
        <v>7040.9</v>
      </c>
      <c r="L60" s="60">
        <v>0</v>
      </c>
      <c r="M60" s="60">
        <f>K60</f>
        <v>7040.9</v>
      </c>
      <c r="N60" s="61">
        <v>0</v>
      </c>
    </row>
    <row r="61" spans="2:14" ht="19.5" customHeight="1" x14ac:dyDescent="0.2">
      <c r="B61" s="49" t="s">
        <v>157</v>
      </c>
      <c r="C61" s="60">
        <f>C62+C63+C64</f>
        <v>4823.6000000000004</v>
      </c>
      <c r="D61" s="60">
        <f>+D62+D63</f>
        <v>0</v>
      </c>
      <c r="E61" s="60">
        <f>+E62+E63+E64</f>
        <v>4823.6000000000004</v>
      </c>
      <c r="F61" s="60">
        <f>+F62+F63++F64</f>
        <v>4823.6000000000004</v>
      </c>
      <c r="G61" s="60">
        <f>+G62+G63+G64</f>
        <v>4823.6000000000004</v>
      </c>
      <c r="H61" s="60">
        <f>+H62+H63</f>
        <v>0</v>
      </c>
      <c r="I61" s="60">
        <f>+I62+I63+I64</f>
        <v>4823.6000000000004</v>
      </c>
      <c r="J61" s="60">
        <f>+J62+J63+J64</f>
        <v>4823.6000000000004</v>
      </c>
      <c r="K61" s="60">
        <f>+K62+K63+K64</f>
        <v>4226.8</v>
      </c>
      <c r="L61" s="60">
        <f>+L62+L63</f>
        <v>0</v>
      </c>
      <c r="M61" s="60">
        <f>+M62+M63++M64</f>
        <v>4226.8</v>
      </c>
      <c r="N61" s="61">
        <f>+N62+N63+N64</f>
        <v>4226.8</v>
      </c>
    </row>
    <row r="62" spans="2:14" ht="33.75" customHeight="1" x14ac:dyDescent="0.2">
      <c r="B62" s="48" t="s">
        <v>79</v>
      </c>
      <c r="C62" s="60">
        <v>1500</v>
      </c>
      <c r="D62" s="61">
        <v>0</v>
      </c>
      <c r="E62" s="61">
        <f>+C62</f>
        <v>1500</v>
      </c>
      <c r="F62" s="61">
        <f>+C62</f>
        <v>1500</v>
      </c>
      <c r="G62" s="60">
        <v>1500</v>
      </c>
      <c r="H62" s="60">
        <v>0</v>
      </c>
      <c r="I62" s="61">
        <f>+G62</f>
        <v>1500</v>
      </c>
      <c r="J62" s="60">
        <f>+G62</f>
        <v>1500</v>
      </c>
      <c r="K62" s="60">
        <v>2420</v>
      </c>
      <c r="L62" s="60">
        <v>0</v>
      </c>
      <c r="M62" s="60">
        <f>K62</f>
        <v>2420</v>
      </c>
      <c r="N62" s="61">
        <f>+K62</f>
        <v>2420</v>
      </c>
    </row>
    <row r="63" spans="2:14" ht="22.5" customHeight="1" x14ac:dyDescent="0.2">
      <c r="B63" s="73" t="s">
        <v>92</v>
      </c>
      <c r="C63" s="60">
        <v>3123.6</v>
      </c>
      <c r="D63" s="61">
        <v>0</v>
      </c>
      <c r="E63" s="61">
        <f>+C63</f>
        <v>3123.6</v>
      </c>
      <c r="F63" s="61">
        <f>+C63</f>
        <v>3123.6</v>
      </c>
      <c r="G63" s="60">
        <v>3123.6</v>
      </c>
      <c r="H63" s="60">
        <v>0</v>
      </c>
      <c r="I63" s="61">
        <f>+G63</f>
        <v>3123.6</v>
      </c>
      <c r="J63" s="60">
        <f>+G63</f>
        <v>3123.6</v>
      </c>
      <c r="K63" s="60">
        <v>180.5</v>
      </c>
      <c r="L63" s="60">
        <v>0</v>
      </c>
      <c r="M63" s="60">
        <f>K63</f>
        <v>180.5</v>
      </c>
      <c r="N63" s="61">
        <f>+K63</f>
        <v>180.5</v>
      </c>
    </row>
    <row r="64" spans="2:14" ht="17.25" customHeight="1" x14ac:dyDescent="0.2">
      <c r="B64" s="48" t="s">
        <v>93</v>
      </c>
      <c r="C64" s="60">
        <v>200</v>
      </c>
      <c r="D64" s="61">
        <v>0</v>
      </c>
      <c r="E64" s="61">
        <f>+C64</f>
        <v>200</v>
      </c>
      <c r="F64" s="61">
        <f>E64</f>
        <v>200</v>
      </c>
      <c r="G64" s="60">
        <v>200</v>
      </c>
      <c r="H64" s="60">
        <v>0</v>
      </c>
      <c r="I64" s="61">
        <f>G64</f>
        <v>200</v>
      </c>
      <c r="J64" s="60">
        <f>I64</f>
        <v>200</v>
      </c>
      <c r="K64" s="60">
        <v>1626.3</v>
      </c>
      <c r="L64" s="60">
        <v>0</v>
      </c>
      <c r="M64" s="60">
        <f>+K64</f>
        <v>1626.3</v>
      </c>
      <c r="N64" s="61">
        <f>+K64</f>
        <v>1626.3</v>
      </c>
    </row>
    <row r="65" spans="1:16" ht="16.5" customHeight="1" thickBot="1" x14ac:dyDescent="0.25">
      <c r="B65" s="74" t="s">
        <v>39</v>
      </c>
      <c r="C65" s="60">
        <v>0</v>
      </c>
      <c r="D65" s="61">
        <v>0</v>
      </c>
      <c r="E65" s="61">
        <f>+C65</f>
        <v>0</v>
      </c>
      <c r="F65" s="61">
        <v>0</v>
      </c>
      <c r="G65" s="60">
        <v>110510.9</v>
      </c>
      <c r="H65" s="60">
        <v>0</v>
      </c>
      <c r="I65" s="61">
        <f>+G65</f>
        <v>110510.9</v>
      </c>
      <c r="J65" s="60">
        <v>15360</v>
      </c>
      <c r="K65" s="60">
        <v>107203.2</v>
      </c>
      <c r="L65" s="60">
        <v>0</v>
      </c>
      <c r="M65" s="60">
        <f>+K65</f>
        <v>107203.2</v>
      </c>
      <c r="N65" s="61">
        <v>11775.2</v>
      </c>
    </row>
    <row r="66" spans="1:16" ht="26.25" customHeight="1" thickBot="1" x14ac:dyDescent="0.25">
      <c r="B66" s="75" t="s">
        <v>158</v>
      </c>
      <c r="C66" s="76">
        <f>+C55+C57+C59+C60+C61+C65++C56+C58</f>
        <v>131339.989</v>
      </c>
      <c r="D66" s="76">
        <f>+D55+D57+D59+D60+D61+D65+D56</f>
        <v>0</v>
      </c>
      <c r="E66" s="76">
        <f>+E55+E57+E59+E60+E61+E65+E56+E58</f>
        <v>131339.989</v>
      </c>
      <c r="F66" s="76">
        <f>+F61</f>
        <v>4823.6000000000004</v>
      </c>
      <c r="G66" s="76">
        <f>+G55+G57+G59+G60+G61+G65+G56+G58</f>
        <v>291453.7</v>
      </c>
      <c r="H66" s="76">
        <f>+H55+H57+H59+H60+H61+H65+H56</f>
        <v>0</v>
      </c>
      <c r="I66" s="76">
        <f>+I55+I57+I59+I60+I61+I65+I56+I58</f>
        <v>291453.7</v>
      </c>
      <c r="J66" s="76">
        <f>+J61+J65</f>
        <v>20183.599999999999</v>
      </c>
      <c r="K66" s="77">
        <f>+K55+K57+K59+K60+K61+K65+K56+K58</f>
        <v>292838.59999999998</v>
      </c>
      <c r="L66" s="76">
        <f>+L55+L57+L59+L60+L61+L65+L56</f>
        <v>0</v>
      </c>
      <c r="M66" s="76">
        <f>+M55+M57+M59+M60+M61+M65+M56</f>
        <v>292838.59999999998</v>
      </c>
      <c r="N66" s="76">
        <f>+N55+N57+N59+N60+N61+N65+N56</f>
        <v>16002</v>
      </c>
    </row>
    <row r="67" spans="1:16" ht="17.25" customHeight="1" thickBot="1" x14ac:dyDescent="0.25">
      <c r="A67" s="20"/>
      <c r="B67" s="72"/>
      <c r="C67" s="62"/>
      <c r="D67" s="61"/>
      <c r="E67" s="62"/>
      <c r="F67" s="61"/>
      <c r="G67" s="61"/>
      <c r="H67" s="61"/>
      <c r="I67" s="61"/>
      <c r="J67" s="61"/>
      <c r="K67" s="60"/>
      <c r="L67" s="61"/>
      <c r="M67" s="61"/>
      <c r="N67" s="61"/>
      <c r="P67" s="9"/>
    </row>
    <row r="68" spans="1:16" ht="29.25" customHeight="1" thickBot="1" x14ac:dyDescent="0.25">
      <c r="A68" s="21"/>
      <c r="B68" s="78" t="s">
        <v>159</v>
      </c>
      <c r="C68" s="79">
        <f t="shared" ref="C68:N68" si="8">+C53+C66</f>
        <v>2486545.389</v>
      </c>
      <c r="D68" s="76">
        <f t="shared" si="8"/>
        <v>3185538.7</v>
      </c>
      <c r="E68" s="79">
        <f t="shared" si="8"/>
        <v>131339.989</v>
      </c>
      <c r="F68" s="76">
        <f t="shared" si="8"/>
        <v>4823.6000000000004</v>
      </c>
      <c r="G68" s="76">
        <f t="shared" si="8"/>
        <v>4238194.5999999996</v>
      </c>
      <c r="H68" s="76">
        <f t="shared" si="8"/>
        <v>3946740.9</v>
      </c>
      <c r="I68" s="76">
        <f t="shared" si="8"/>
        <v>291453.7</v>
      </c>
      <c r="J68" s="76">
        <f t="shared" si="8"/>
        <v>20183.599999999999</v>
      </c>
      <c r="K68" s="77">
        <f>+K53+K66</f>
        <v>4419849.4000000004</v>
      </c>
      <c r="L68" s="76">
        <f t="shared" si="8"/>
        <v>4127010.8000000003</v>
      </c>
      <c r="M68" s="76">
        <f t="shared" si="8"/>
        <v>292838.59999999998</v>
      </c>
      <c r="N68" s="123">
        <f t="shared" si="8"/>
        <v>16002</v>
      </c>
      <c r="O68" s="117"/>
      <c r="P68" s="9"/>
    </row>
    <row r="69" spans="1:16" ht="27.75" customHeight="1" thickBot="1" x14ac:dyDescent="0.25">
      <c r="A69" s="21"/>
      <c r="B69" s="33" t="s">
        <v>75</v>
      </c>
      <c r="C69" s="118"/>
      <c r="D69" s="119"/>
      <c r="E69" s="119"/>
      <c r="F69" s="119"/>
      <c r="G69" s="119"/>
      <c r="H69" s="119"/>
      <c r="I69" s="119"/>
      <c r="J69" s="119"/>
      <c r="K69" s="119"/>
      <c r="L69" s="119"/>
      <c r="M69" s="119"/>
      <c r="N69" s="124"/>
      <c r="O69" s="27"/>
    </row>
    <row r="70" spans="1:16" ht="24.75" customHeight="1" x14ac:dyDescent="0.2">
      <c r="A70" s="21">
        <v>10116</v>
      </c>
      <c r="B70" s="34" t="s">
        <v>148</v>
      </c>
      <c r="C70" s="26">
        <f>D70+E70</f>
        <v>62961</v>
      </c>
      <c r="D70" s="26">
        <v>62159.1</v>
      </c>
      <c r="E70" s="26">
        <v>801.9</v>
      </c>
      <c r="F70" s="26">
        <v>455</v>
      </c>
      <c r="G70" s="26">
        <f>H70+I70</f>
        <v>68670.899999999994</v>
      </c>
      <c r="H70" s="26">
        <v>65522.6</v>
      </c>
      <c r="I70" s="26">
        <v>3148.3</v>
      </c>
      <c r="J70" s="26">
        <v>2548.1999999999998</v>
      </c>
      <c r="K70" s="26">
        <f>SUM(L70+M70)</f>
        <v>67486.899999999994</v>
      </c>
      <c r="L70" s="26">
        <v>64772.2</v>
      </c>
      <c r="M70" s="26">
        <v>2714.7</v>
      </c>
      <c r="N70" s="26">
        <v>2155</v>
      </c>
      <c r="O70" s="27"/>
    </row>
    <row r="71" spans="1:16" ht="30" customHeight="1" x14ac:dyDescent="0.2">
      <c r="A71" s="21">
        <v>70000</v>
      </c>
      <c r="B71" s="34" t="s">
        <v>17</v>
      </c>
      <c r="C71" s="26">
        <f>D71+E71</f>
        <v>1056058.2</v>
      </c>
      <c r="D71" s="26">
        <v>957650.9</v>
      </c>
      <c r="E71" s="26">
        <v>98407.3</v>
      </c>
      <c r="F71" s="26">
        <v>10526.2</v>
      </c>
      <c r="G71" s="26">
        <f>H71+I71</f>
        <v>1228340.3999999999</v>
      </c>
      <c r="H71" s="26">
        <v>1121889.2</v>
      </c>
      <c r="I71" s="26">
        <v>106451.2</v>
      </c>
      <c r="J71" s="26">
        <v>26612.6</v>
      </c>
      <c r="K71" s="26">
        <f>SUM(L71+M71)</f>
        <v>1209137.2</v>
      </c>
      <c r="L71" s="26">
        <v>1106259.5</v>
      </c>
      <c r="M71" s="26">
        <v>102877.7</v>
      </c>
      <c r="N71" s="26">
        <v>26402.3</v>
      </c>
      <c r="O71" s="9"/>
    </row>
    <row r="72" spans="1:16" ht="30" customHeight="1" x14ac:dyDescent="0.2">
      <c r="A72" s="21">
        <v>80000</v>
      </c>
      <c r="B72" s="34" t="s">
        <v>53</v>
      </c>
      <c r="C72" s="26">
        <f>D72+E72</f>
        <v>478424</v>
      </c>
      <c r="D72" s="26">
        <v>434145.3</v>
      </c>
      <c r="E72" s="26">
        <v>44278.7</v>
      </c>
      <c r="F72" s="26">
        <v>17818.599999999999</v>
      </c>
      <c r="G72" s="26">
        <f>H72+I72</f>
        <v>695592</v>
      </c>
      <c r="H72" s="26">
        <v>633760.19999999995</v>
      </c>
      <c r="I72" s="26">
        <v>61831.8</v>
      </c>
      <c r="J72" s="26">
        <v>25387.200000000001</v>
      </c>
      <c r="K72" s="26">
        <f>SUM(L72+M72)</f>
        <v>677713.89999999991</v>
      </c>
      <c r="L72" s="26">
        <v>621806.69999999995</v>
      </c>
      <c r="M72" s="26">
        <v>55907.199999999997</v>
      </c>
      <c r="N72" s="26">
        <v>21729.7</v>
      </c>
      <c r="O72" s="9"/>
    </row>
    <row r="73" spans="1:16" ht="30" customHeight="1" x14ac:dyDescent="0.2">
      <c r="A73" s="21">
        <v>90000</v>
      </c>
      <c r="B73" s="34" t="s">
        <v>18</v>
      </c>
      <c r="C73" s="26">
        <f>D73+E73</f>
        <v>23834.7</v>
      </c>
      <c r="D73" s="26">
        <f>SUM(D75:D104)</f>
        <v>22389.9</v>
      </c>
      <c r="E73" s="26">
        <f>SUM(E75:E104)</f>
        <v>1444.8</v>
      </c>
      <c r="F73" s="26">
        <f>SUM(F75:F104)</f>
        <v>0</v>
      </c>
      <c r="G73" s="26">
        <f>H73+I73</f>
        <v>379390.29999999993</v>
      </c>
      <c r="H73" s="26">
        <f>SUM(H75:H104)</f>
        <v>375372.39999999991</v>
      </c>
      <c r="I73" s="26">
        <f t="shared" ref="I73:N73" si="9">SUM(I75:I104)</f>
        <v>4017.9</v>
      </c>
      <c r="J73" s="26">
        <f t="shared" si="9"/>
        <v>1864.6</v>
      </c>
      <c r="K73" s="26">
        <f t="shared" si="9"/>
        <v>377621.81894999999</v>
      </c>
      <c r="L73" s="26">
        <f t="shared" si="9"/>
        <v>374144.61894999997</v>
      </c>
      <c r="M73" s="26">
        <f t="shared" si="9"/>
        <v>3477.2</v>
      </c>
      <c r="N73" s="26">
        <f t="shared" si="9"/>
        <v>1834.5</v>
      </c>
      <c r="O73" s="9"/>
    </row>
    <row r="74" spans="1:16" ht="16.5" x14ac:dyDescent="0.2">
      <c r="A74" s="19"/>
      <c r="B74" s="35" t="s">
        <v>19</v>
      </c>
      <c r="C74" s="101"/>
      <c r="D74" s="101"/>
      <c r="E74" s="101"/>
      <c r="F74" s="101"/>
      <c r="G74" s="101"/>
      <c r="H74" s="101"/>
      <c r="I74" s="101"/>
      <c r="J74" s="101"/>
      <c r="K74" s="101"/>
      <c r="L74" s="101"/>
      <c r="M74" s="101"/>
      <c r="N74" s="101"/>
    </row>
    <row r="75" spans="1:16" ht="97.5" customHeight="1" x14ac:dyDescent="0.2">
      <c r="A75" s="19">
        <v>90201</v>
      </c>
      <c r="B75" s="36" t="s">
        <v>88</v>
      </c>
      <c r="C75" s="101">
        <f>D75+E75</f>
        <v>0</v>
      </c>
      <c r="D75" s="101">
        <v>0</v>
      </c>
      <c r="E75" s="101">
        <v>0</v>
      </c>
      <c r="F75" s="101">
        <v>0</v>
      </c>
      <c r="G75" s="101">
        <f>H75+I75</f>
        <v>72165</v>
      </c>
      <c r="H75" s="101">
        <v>72165</v>
      </c>
      <c r="I75" s="101">
        <v>0</v>
      </c>
      <c r="J75" s="101">
        <v>0</v>
      </c>
      <c r="K75" s="101">
        <f>SUM(L75:M75)</f>
        <v>72036.3</v>
      </c>
      <c r="L75" s="101">
        <v>72036.3</v>
      </c>
      <c r="M75" s="101">
        <v>0</v>
      </c>
      <c r="N75" s="101">
        <v>0</v>
      </c>
    </row>
    <row r="76" spans="1:16" ht="93" customHeight="1" x14ac:dyDescent="0.2">
      <c r="A76" s="19">
        <v>90202</v>
      </c>
      <c r="B76" s="45" t="s">
        <v>89</v>
      </c>
      <c r="C76" s="43">
        <f>D76+E76</f>
        <v>0</v>
      </c>
      <c r="D76" s="43">
        <v>0</v>
      </c>
      <c r="E76" s="43">
        <v>0</v>
      </c>
      <c r="F76" s="43">
        <v>0</v>
      </c>
      <c r="G76" s="43">
        <f>H76+I76</f>
        <v>195</v>
      </c>
      <c r="H76" s="43">
        <v>195</v>
      </c>
      <c r="I76" s="43">
        <v>0</v>
      </c>
      <c r="J76" s="43">
        <v>0</v>
      </c>
      <c r="K76" s="43">
        <f>SUM(L76:M76)</f>
        <v>192.6</v>
      </c>
      <c r="L76" s="43">
        <v>192.6</v>
      </c>
      <c r="M76" s="43">
        <v>0</v>
      </c>
      <c r="N76" s="43">
        <v>0</v>
      </c>
    </row>
    <row r="77" spans="1:16" ht="99" customHeight="1" x14ac:dyDescent="0.2">
      <c r="A77" s="19">
        <v>90203</v>
      </c>
      <c r="B77" s="36" t="s">
        <v>96</v>
      </c>
      <c r="C77" s="101">
        <f>D77+E77</f>
        <v>0</v>
      </c>
      <c r="D77" s="101">
        <v>0</v>
      </c>
      <c r="E77" s="101">
        <v>0</v>
      </c>
      <c r="F77" s="101">
        <v>0</v>
      </c>
      <c r="G77" s="101">
        <f>H77+I77</f>
        <v>1147.9000000000001</v>
      </c>
      <c r="H77" s="101">
        <v>1147.9000000000001</v>
      </c>
      <c r="I77" s="101">
        <v>0</v>
      </c>
      <c r="J77" s="101">
        <v>0</v>
      </c>
      <c r="K77" s="101">
        <f>SUM(L77:M77)</f>
        <v>1077.2</v>
      </c>
      <c r="L77" s="101">
        <v>1077.2</v>
      </c>
      <c r="M77" s="101">
        <v>0</v>
      </c>
      <c r="N77" s="101">
        <v>0</v>
      </c>
    </row>
    <row r="78" spans="1:16" ht="117.75" customHeight="1" x14ac:dyDescent="0.2">
      <c r="A78" s="150">
        <v>90204</v>
      </c>
      <c r="B78" s="37" t="s">
        <v>100</v>
      </c>
      <c r="C78" s="126">
        <f>D78+E78</f>
        <v>0</v>
      </c>
      <c r="D78" s="126">
        <v>0</v>
      </c>
      <c r="E78" s="126">
        <v>0</v>
      </c>
      <c r="F78" s="126">
        <v>0</v>
      </c>
      <c r="G78" s="126">
        <f>H78+I78</f>
        <v>7240.1</v>
      </c>
      <c r="H78" s="126">
        <v>7240.1</v>
      </c>
      <c r="I78" s="126">
        <v>0</v>
      </c>
      <c r="J78" s="126">
        <v>0</v>
      </c>
      <c r="K78" s="126">
        <f>SUM(L78:M78)</f>
        <v>7220.9</v>
      </c>
      <c r="L78" s="126">
        <v>7220.9</v>
      </c>
      <c r="M78" s="126">
        <v>0</v>
      </c>
      <c r="N78" s="126">
        <v>0</v>
      </c>
    </row>
    <row r="79" spans="1:16" ht="90" customHeight="1" x14ac:dyDescent="0.2">
      <c r="A79" s="150"/>
      <c r="B79" s="38" t="s">
        <v>101</v>
      </c>
      <c r="C79" s="126"/>
      <c r="D79" s="126"/>
      <c r="E79" s="126"/>
      <c r="F79" s="126"/>
      <c r="G79" s="126"/>
      <c r="H79" s="126"/>
      <c r="I79" s="126"/>
      <c r="J79" s="126"/>
      <c r="K79" s="126"/>
      <c r="L79" s="126"/>
      <c r="M79" s="126"/>
      <c r="N79" s="126"/>
    </row>
    <row r="80" spans="1:16" ht="134.25" customHeight="1" x14ac:dyDescent="0.2">
      <c r="A80" s="19">
        <v>90205</v>
      </c>
      <c r="B80" s="36" t="s">
        <v>160</v>
      </c>
      <c r="C80" s="133">
        <f t="shared" ref="C80:C105" si="10">D80+E80</f>
        <v>0</v>
      </c>
      <c r="D80" s="133">
        <v>0</v>
      </c>
      <c r="E80" s="133">
        <v>0</v>
      </c>
      <c r="F80" s="133">
        <v>0</v>
      </c>
      <c r="G80" s="133">
        <f t="shared" ref="G80:G87" si="11">H80+I80</f>
        <v>1.4</v>
      </c>
      <c r="H80" s="133">
        <v>1.4</v>
      </c>
      <c r="I80" s="133">
        <v>0</v>
      </c>
      <c r="J80" s="133">
        <v>0</v>
      </c>
      <c r="K80" s="133">
        <f t="shared" ref="K80:K87" si="12">SUM(L80:M80)</f>
        <v>1.4</v>
      </c>
      <c r="L80" s="133">
        <v>1.4</v>
      </c>
      <c r="M80" s="133">
        <v>0</v>
      </c>
      <c r="N80" s="133">
        <v>0</v>
      </c>
    </row>
    <row r="81" spans="1:14" ht="27" customHeight="1" x14ac:dyDescent="0.2">
      <c r="A81" s="19"/>
      <c r="B81" s="36" t="s">
        <v>161</v>
      </c>
      <c r="C81" s="133"/>
      <c r="D81" s="133"/>
      <c r="E81" s="133"/>
      <c r="F81" s="133"/>
      <c r="G81" s="133"/>
      <c r="H81" s="133"/>
      <c r="I81" s="133"/>
      <c r="J81" s="133"/>
      <c r="K81" s="133"/>
      <c r="L81" s="133"/>
      <c r="M81" s="133"/>
      <c r="N81" s="133"/>
    </row>
    <row r="82" spans="1:14" ht="46.5" customHeight="1" x14ac:dyDescent="0.2">
      <c r="A82" s="19">
        <v>90207</v>
      </c>
      <c r="B82" s="36" t="s">
        <v>67</v>
      </c>
      <c r="C82" s="101">
        <f t="shared" si="10"/>
        <v>0</v>
      </c>
      <c r="D82" s="101">
        <v>0</v>
      </c>
      <c r="E82" s="101">
        <v>0</v>
      </c>
      <c r="F82" s="101">
        <v>0</v>
      </c>
      <c r="G82" s="101">
        <f t="shared" si="11"/>
        <v>4799.8</v>
      </c>
      <c r="H82" s="101">
        <v>4799.8</v>
      </c>
      <c r="I82" s="101">
        <v>0</v>
      </c>
      <c r="J82" s="101">
        <v>0</v>
      </c>
      <c r="K82" s="101">
        <f t="shared" si="12"/>
        <v>4786.6000000000004</v>
      </c>
      <c r="L82" s="101">
        <v>4786.6000000000004</v>
      </c>
      <c r="M82" s="101">
        <v>0</v>
      </c>
      <c r="N82" s="101">
        <v>0</v>
      </c>
    </row>
    <row r="83" spans="1:14" ht="44.25" customHeight="1" x14ac:dyDescent="0.2">
      <c r="A83" s="19">
        <v>90208</v>
      </c>
      <c r="B83" s="36" t="s">
        <v>90</v>
      </c>
      <c r="C83" s="101">
        <f t="shared" si="10"/>
        <v>0</v>
      </c>
      <c r="D83" s="101">
        <v>0</v>
      </c>
      <c r="E83" s="101">
        <v>0</v>
      </c>
      <c r="F83" s="101">
        <v>0</v>
      </c>
      <c r="G83" s="101">
        <f t="shared" si="11"/>
        <v>11.4</v>
      </c>
      <c r="H83" s="101">
        <v>11.4</v>
      </c>
      <c r="I83" s="101">
        <v>0</v>
      </c>
      <c r="J83" s="101">
        <v>0</v>
      </c>
      <c r="K83" s="101">
        <f t="shared" si="12"/>
        <v>10.199999999999999</v>
      </c>
      <c r="L83" s="101">
        <v>10.199999999999999</v>
      </c>
      <c r="M83" s="101">
        <v>0</v>
      </c>
      <c r="N83" s="101">
        <v>0</v>
      </c>
    </row>
    <row r="84" spans="1:14" ht="36.75" customHeight="1" x14ac:dyDescent="0.2">
      <c r="A84" s="19">
        <v>90209</v>
      </c>
      <c r="B84" s="36" t="s">
        <v>68</v>
      </c>
      <c r="C84" s="101">
        <f t="shared" si="10"/>
        <v>0</v>
      </c>
      <c r="D84" s="101">
        <v>0</v>
      </c>
      <c r="E84" s="101">
        <v>0</v>
      </c>
      <c r="F84" s="101">
        <v>0</v>
      </c>
      <c r="G84" s="101">
        <f t="shared" si="11"/>
        <v>40.9</v>
      </c>
      <c r="H84" s="101">
        <v>40.9</v>
      </c>
      <c r="I84" s="101">
        <v>0</v>
      </c>
      <c r="J84" s="101">
        <v>0</v>
      </c>
      <c r="K84" s="101">
        <f t="shared" si="12"/>
        <v>36</v>
      </c>
      <c r="L84" s="101">
        <v>36</v>
      </c>
      <c r="M84" s="101">
        <v>0</v>
      </c>
      <c r="N84" s="101">
        <v>0</v>
      </c>
    </row>
    <row r="85" spans="1:14" ht="22.5" customHeight="1" x14ac:dyDescent="0.2">
      <c r="A85" s="19">
        <v>90214</v>
      </c>
      <c r="B85" s="36" t="s">
        <v>54</v>
      </c>
      <c r="C85" s="101">
        <f t="shared" si="10"/>
        <v>0</v>
      </c>
      <c r="D85" s="101">
        <v>0</v>
      </c>
      <c r="E85" s="101">
        <v>0</v>
      </c>
      <c r="F85" s="101">
        <v>0</v>
      </c>
      <c r="G85" s="101">
        <f t="shared" si="11"/>
        <v>3250.8</v>
      </c>
      <c r="H85" s="101">
        <v>3250.8</v>
      </c>
      <c r="I85" s="101">
        <v>0</v>
      </c>
      <c r="J85" s="101">
        <v>0</v>
      </c>
      <c r="K85" s="101">
        <f t="shared" si="12"/>
        <v>3184.4</v>
      </c>
      <c r="L85" s="101">
        <v>3184.4</v>
      </c>
      <c r="M85" s="101">
        <v>0</v>
      </c>
      <c r="N85" s="101">
        <v>0</v>
      </c>
    </row>
    <row r="86" spans="1:14" ht="52.5" customHeight="1" x14ac:dyDescent="0.2">
      <c r="A86" s="19">
        <v>90215</v>
      </c>
      <c r="B86" s="36" t="s">
        <v>103</v>
      </c>
      <c r="C86" s="101">
        <f t="shared" si="10"/>
        <v>0</v>
      </c>
      <c r="D86" s="101">
        <v>0</v>
      </c>
      <c r="E86" s="101">
        <v>0</v>
      </c>
      <c r="F86" s="101">
        <v>0</v>
      </c>
      <c r="G86" s="101">
        <f t="shared" si="11"/>
        <v>7238.6</v>
      </c>
      <c r="H86" s="101">
        <v>7238.6</v>
      </c>
      <c r="I86" s="101">
        <v>0</v>
      </c>
      <c r="J86" s="101">
        <v>0</v>
      </c>
      <c r="K86" s="101">
        <f t="shared" si="12"/>
        <v>7174.9</v>
      </c>
      <c r="L86" s="101">
        <v>7174.9</v>
      </c>
      <c r="M86" s="101">
        <v>0</v>
      </c>
      <c r="N86" s="101">
        <v>0</v>
      </c>
    </row>
    <row r="87" spans="1:14" ht="60" customHeight="1" x14ac:dyDescent="0.2">
      <c r="A87" s="19">
        <v>90216</v>
      </c>
      <c r="B87" s="36" t="s">
        <v>102</v>
      </c>
      <c r="C87" s="101">
        <f t="shared" si="10"/>
        <v>0</v>
      </c>
      <c r="D87" s="101">
        <v>0</v>
      </c>
      <c r="E87" s="101">
        <v>0</v>
      </c>
      <c r="F87" s="101">
        <v>0</v>
      </c>
      <c r="G87" s="101">
        <f t="shared" si="11"/>
        <v>63.2</v>
      </c>
      <c r="H87" s="101">
        <v>63.2</v>
      </c>
      <c r="I87" s="101">
        <v>0</v>
      </c>
      <c r="J87" s="101">
        <v>0</v>
      </c>
      <c r="K87" s="101">
        <f t="shared" si="12"/>
        <v>60.5</v>
      </c>
      <c r="L87" s="101">
        <v>60.5</v>
      </c>
      <c r="M87" s="101">
        <v>0</v>
      </c>
      <c r="N87" s="101">
        <v>0</v>
      </c>
    </row>
    <row r="88" spans="1:14" ht="17.25" customHeight="1" x14ac:dyDescent="0.2">
      <c r="A88" s="19">
        <v>90405</v>
      </c>
      <c r="B88" s="39" t="s">
        <v>46</v>
      </c>
      <c r="C88" s="101">
        <f t="shared" si="10"/>
        <v>0</v>
      </c>
      <c r="D88" s="101">
        <v>0</v>
      </c>
      <c r="E88" s="101">
        <v>0</v>
      </c>
      <c r="F88" s="101">
        <v>0</v>
      </c>
      <c r="G88" s="101">
        <f t="shared" ref="G88:G105" si="13">H88+I88</f>
        <v>234106.8</v>
      </c>
      <c r="H88" s="101">
        <v>234106.8</v>
      </c>
      <c r="I88" s="101">
        <v>0</v>
      </c>
      <c r="J88" s="101">
        <v>0</v>
      </c>
      <c r="K88" s="101">
        <f t="shared" ref="K88:K104" si="14">SUM(L88+M88)</f>
        <v>233934.6</v>
      </c>
      <c r="L88" s="101">
        <v>233934.6</v>
      </c>
      <c r="M88" s="101">
        <v>0</v>
      </c>
      <c r="N88" s="101">
        <v>0</v>
      </c>
    </row>
    <row r="89" spans="1:14" ht="31.5" customHeight="1" x14ac:dyDescent="0.2">
      <c r="A89" s="19">
        <v>90406</v>
      </c>
      <c r="B89" s="39" t="s">
        <v>45</v>
      </c>
      <c r="C89" s="101">
        <f t="shared" si="10"/>
        <v>0</v>
      </c>
      <c r="D89" s="101">
        <v>0</v>
      </c>
      <c r="E89" s="101">
        <v>0</v>
      </c>
      <c r="F89" s="101">
        <v>0</v>
      </c>
      <c r="G89" s="101">
        <f t="shared" si="13"/>
        <v>565.29999999999995</v>
      </c>
      <c r="H89" s="101">
        <v>565.29999999999995</v>
      </c>
      <c r="I89" s="101">
        <v>0</v>
      </c>
      <c r="J89" s="101">
        <v>0</v>
      </c>
      <c r="K89" s="101">
        <f t="shared" si="14"/>
        <v>541.9</v>
      </c>
      <c r="L89" s="101">
        <v>541.9</v>
      </c>
      <c r="M89" s="101">
        <v>0</v>
      </c>
      <c r="N89" s="101">
        <v>0</v>
      </c>
    </row>
    <row r="90" spans="1:14" ht="31.5" customHeight="1" x14ac:dyDescent="0.2">
      <c r="A90" s="19">
        <v>90407</v>
      </c>
      <c r="B90" s="55" t="s">
        <v>98</v>
      </c>
      <c r="C90" s="101">
        <f t="shared" si="10"/>
        <v>0</v>
      </c>
      <c r="D90" s="101">
        <v>0</v>
      </c>
      <c r="E90" s="101">
        <v>0</v>
      </c>
      <c r="F90" s="101">
        <v>0</v>
      </c>
      <c r="G90" s="101">
        <f t="shared" si="13"/>
        <v>277.7</v>
      </c>
      <c r="H90" s="101">
        <v>277.7</v>
      </c>
      <c r="I90" s="101">
        <v>0</v>
      </c>
      <c r="J90" s="101">
        <v>0</v>
      </c>
      <c r="K90" s="101">
        <f t="shared" si="14"/>
        <v>277.7</v>
      </c>
      <c r="L90" s="101">
        <v>277.7</v>
      </c>
      <c r="M90" s="101">
        <v>0</v>
      </c>
      <c r="N90" s="101">
        <v>0</v>
      </c>
    </row>
    <row r="91" spans="1:14" ht="24.75" customHeight="1" x14ac:dyDescent="0.2">
      <c r="A91" s="19">
        <v>90412</v>
      </c>
      <c r="B91" s="40" t="s">
        <v>20</v>
      </c>
      <c r="C91" s="101">
        <f t="shared" si="10"/>
        <v>10159.1</v>
      </c>
      <c r="D91" s="101">
        <v>10159.1</v>
      </c>
      <c r="E91" s="101">
        <v>0</v>
      </c>
      <c r="F91" s="101">
        <v>0</v>
      </c>
      <c r="G91" s="101">
        <f t="shared" si="13"/>
        <v>21314.799999999999</v>
      </c>
      <c r="H91" s="101">
        <v>20544.7</v>
      </c>
      <c r="I91" s="101">
        <v>770.1</v>
      </c>
      <c r="J91" s="101">
        <v>770.1</v>
      </c>
      <c r="K91" s="101">
        <f t="shared" si="14"/>
        <v>21275.200000000001</v>
      </c>
      <c r="L91" s="101">
        <v>20535.2</v>
      </c>
      <c r="M91" s="101">
        <v>740</v>
      </c>
      <c r="N91" s="101">
        <v>740</v>
      </c>
    </row>
    <row r="92" spans="1:14" ht="45.75" customHeight="1" x14ac:dyDescent="0.2">
      <c r="A92" s="19">
        <v>90414</v>
      </c>
      <c r="B92" s="39" t="s">
        <v>61</v>
      </c>
      <c r="C92" s="101">
        <f t="shared" si="10"/>
        <v>0</v>
      </c>
      <c r="D92" s="101">
        <v>0</v>
      </c>
      <c r="E92" s="101">
        <v>0</v>
      </c>
      <c r="F92" s="101">
        <v>0</v>
      </c>
      <c r="G92" s="101">
        <f t="shared" si="13"/>
        <v>0.5</v>
      </c>
      <c r="H92" s="101">
        <v>0.5</v>
      </c>
      <c r="I92" s="101">
        <v>0</v>
      </c>
      <c r="J92" s="101">
        <v>0</v>
      </c>
      <c r="K92" s="101">
        <f t="shared" si="14"/>
        <v>0.5</v>
      </c>
      <c r="L92" s="101">
        <v>0.5</v>
      </c>
      <c r="M92" s="101">
        <v>0</v>
      </c>
      <c r="N92" s="101">
        <v>0</v>
      </c>
    </row>
    <row r="93" spans="1:14" ht="20.25" customHeight="1" x14ac:dyDescent="0.2">
      <c r="A93" s="19">
        <v>90700</v>
      </c>
      <c r="B93" s="40" t="s">
        <v>73</v>
      </c>
      <c r="C93" s="101">
        <f t="shared" si="10"/>
        <v>0</v>
      </c>
      <c r="D93" s="101">
        <v>0</v>
      </c>
      <c r="E93" s="101">
        <v>0</v>
      </c>
      <c r="F93" s="101">
        <v>0</v>
      </c>
      <c r="G93" s="101">
        <f t="shared" si="13"/>
        <v>8731.7000000000007</v>
      </c>
      <c r="H93" s="101">
        <v>7568.2</v>
      </c>
      <c r="I93" s="101">
        <v>1163.5</v>
      </c>
      <c r="J93" s="101">
        <v>1094.5</v>
      </c>
      <c r="K93" s="101">
        <f t="shared" si="14"/>
        <v>8509.1</v>
      </c>
      <c r="L93" s="101">
        <v>7345.6</v>
      </c>
      <c r="M93" s="101">
        <v>1163.5</v>
      </c>
      <c r="N93" s="101">
        <v>1094.5</v>
      </c>
    </row>
    <row r="94" spans="1:14" ht="22.5" customHeight="1" x14ac:dyDescent="0.2">
      <c r="A94" s="19">
        <v>90802</v>
      </c>
      <c r="B94" s="40" t="s">
        <v>40</v>
      </c>
      <c r="C94" s="101">
        <f t="shared" si="10"/>
        <v>203.3</v>
      </c>
      <c r="D94" s="101">
        <v>203.3</v>
      </c>
      <c r="E94" s="101">
        <v>0</v>
      </c>
      <c r="F94" s="101">
        <v>0</v>
      </c>
      <c r="G94" s="101">
        <f t="shared" si="13"/>
        <v>212.8</v>
      </c>
      <c r="H94" s="101">
        <v>212.8</v>
      </c>
      <c r="I94" s="101">
        <v>0</v>
      </c>
      <c r="J94" s="101">
        <v>0</v>
      </c>
      <c r="K94" s="101">
        <f t="shared" si="14"/>
        <v>202.3</v>
      </c>
      <c r="L94" s="101">
        <v>202.3</v>
      </c>
      <c r="M94" s="101">
        <v>0</v>
      </c>
      <c r="N94" s="101">
        <v>0</v>
      </c>
    </row>
    <row r="95" spans="1:14" ht="22.5" customHeight="1" x14ac:dyDescent="0.2">
      <c r="A95" s="19">
        <v>91101</v>
      </c>
      <c r="B95" s="40" t="s">
        <v>55</v>
      </c>
      <c r="C95" s="101">
        <f t="shared" si="10"/>
        <v>3945.8</v>
      </c>
      <c r="D95" s="101">
        <v>3945.8</v>
      </c>
      <c r="E95" s="101"/>
      <c r="F95" s="101"/>
      <c r="G95" s="101">
        <f t="shared" si="13"/>
        <v>4545.6000000000004</v>
      </c>
      <c r="H95" s="101">
        <v>4545.6000000000004</v>
      </c>
      <c r="I95" s="101">
        <v>0</v>
      </c>
      <c r="J95" s="101">
        <v>0</v>
      </c>
      <c r="K95" s="101">
        <f t="shared" si="14"/>
        <v>4531.3</v>
      </c>
      <c r="L95" s="101">
        <v>4531.3</v>
      </c>
      <c r="M95" s="101">
        <v>0</v>
      </c>
      <c r="N95" s="101">
        <v>0</v>
      </c>
    </row>
    <row r="96" spans="1:14" ht="24.75" customHeight="1" x14ac:dyDescent="0.2">
      <c r="A96" s="19">
        <v>91102</v>
      </c>
      <c r="B96" s="45" t="s">
        <v>56</v>
      </c>
      <c r="C96" s="43">
        <f t="shared" si="10"/>
        <v>105</v>
      </c>
      <c r="D96" s="43">
        <v>105</v>
      </c>
      <c r="E96" s="43">
        <v>0</v>
      </c>
      <c r="F96" s="43">
        <v>0</v>
      </c>
      <c r="G96" s="43">
        <f t="shared" si="13"/>
        <v>55.4</v>
      </c>
      <c r="H96" s="43">
        <v>55.4</v>
      </c>
      <c r="I96" s="43">
        <v>0</v>
      </c>
      <c r="J96" s="43">
        <v>0</v>
      </c>
      <c r="K96" s="43">
        <f t="shared" si="14"/>
        <v>55.3</v>
      </c>
      <c r="L96" s="43">
        <v>55.3</v>
      </c>
      <c r="M96" s="43">
        <v>0</v>
      </c>
      <c r="N96" s="43">
        <v>0</v>
      </c>
    </row>
    <row r="97" spans="1:15" ht="22.5" customHeight="1" x14ac:dyDescent="0.2">
      <c r="A97" s="19">
        <v>91103</v>
      </c>
      <c r="B97" s="97" t="s">
        <v>5</v>
      </c>
      <c r="C97" s="92">
        <f t="shared" si="10"/>
        <v>122.5</v>
      </c>
      <c r="D97" s="92">
        <v>122.5</v>
      </c>
      <c r="E97" s="92">
        <v>0</v>
      </c>
      <c r="F97" s="92">
        <v>0</v>
      </c>
      <c r="G97" s="92">
        <f t="shared" si="13"/>
        <v>137.30000000000001</v>
      </c>
      <c r="H97" s="92">
        <v>137.30000000000001</v>
      </c>
      <c r="I97" s="92">
        <v>0</v>
      </c>
      <c r="J97" s="92">
        <v>0</v>
      </c>
      <c r="K97" s="92">
        <f t="shared" si="14"/>
        <v>137.19999999999999</v>
      </c>
      <c r="L97" s="92">
        <v>137.19999999999999</v>
      </c>
      <c r="M97" s="92">
        <v>0</v>
      </c>
      <c r="N97" s="92">
        <v>0</v>
      </c>
    </row>
    <row r="98" spans="1:15" ht="27" customHeight="1" x14ac:dyDescent="0.2">
      <c r="A98" s="19">
        <v>91104</v>
      </c>
      <c r="B98" s="39" t="s">
        <v>47</v>
      </c>
      <c r="C98" s="101">
        <f t="shared" si="10"/>
        <v>18.5</v>
      </c>
      <c r="D98" s="101">
        <v>18.5</v>
      </c>
      <c r="E98" s="101">
        <v>0</v>
      </c>
      <c r="F98" s="101">
        <v>0</v>
      </c>
      <c r="G98" s="101">
        <f t="shared" si="13"/>
        <v>18.5</v>
      </c>
      <c r="H98" s="101">
        <v>18.5</v>
      </c>
      <c r="I98" s="101">
        <v>0</v>
      </c>
      <c r="J98" s="101">
        <v>0</v>
      </c>
      <c r="K98" s="101">
        <f t="shared" si="14"/>
        <v>18.5</v>
      </c>
      <c r="L98" s="101">
        <v>18.5</v>
      </c>
      <c r="M98" s="101">
        <v>0</v>
      </c>
      <c r="N98" s="101">
        <v>0</v>
      </c>
    </row>
    <row r="99" spans="1:15" ht="21" customHeight="1" x14ac:dyDescent="0.2">
      <c r="A99" s="19">
        <v>91106</v>
      </c>
      <c r="B99" s="36" t="s">
        <v>6</v>
      </c>
      <c r="C99" s="101">
        <f t="shared" si="10"/>
        <v>177</v>
      </c>
      <c r="D99" s="101">
        <v>177</v>
      </c>
      <c r="E99" s="101">
        <v>0</v>
      </c>
      <c r="F99" s="101">
        <v>0</v>
      </c>
      <c r="G99" s="101">
        <f t="shared" si="13"/>
        <v>177</v>
      </c>
      <c r="H99" s="101">
        <v>177</v>
      </c>
      <c r="I99" s="101">
        <v>0</v>
      </c>
      <c r="J99" s="101">
        <v>0</v>
      </c>
      <c r="K99" s="101">
        <f t="shared" si="14"/>
        <v>177</v>
      </c>
      <c r="L99" s="101">
        <v>177</v>
      </c>
      <c r="M99" s="101">
        <v>0</v>
      </c>
      <c r="N99" s="101">
        <v>0</v>
      </c>
    </row>
    <row r="100" spans="1:15" ht="19.5" customHeight="1" x14ac:dyDescent="0.2">
      <c r="A100" s="19">
        <v>91107</v>
      </c>
      <c r="B100" s="36" t="s">
        <v>69</v>
      </c>
      <c r="C100" s="101">
        <f t="shared" si="10"/>
        <v>95.7</v>
      </c>
      <c r="D100" s="101">
        <v>95.7</v>
      </c>
      <c r="E100" s="101">
        <v>0</v>
      </c>
      <c r="F100" s="101">
        <v>0</v>
      </c>
      <c r="G100" s="101">
        <f t="shared" si="13"/>
        <v>95.7</v>
      </c>
      <c r="H100" s="101">
        <v>95.7</v>
      </c>
      <c r="I100" s="101">
        <v>0</v>
      </c>
      <c r="J100" s="101">
        <v>0</v>
      </c>
      <c r="K100" s="101">
        <f t="shared" si="14"/>
        <v>95.168949999999995</v>
      </c>
      <c r="L100" s="101">
        <v>95.168949999999995</v>
      </c>
      <c r="M100" s="101">
        <v>0</v>
      </c>
      <c r="N100" s="101">
        <v>0</v>
      </c>
      <c r="O100" s="28"/>
    </row>
    <row r="101" spans="1:15" ht="33" customHeight="1" x14ac:dyDescent="0.2">
      <c r="A101" s="19">
        <v>91108</v>
      </c>
      <c r="B101" s="36" t="s">
        <v>42</v>
      </c>
      <c r="C101" s="101">
        <f t="shared" si="10"/>
        <v>16.3</v>
      </c>
      <c r="D101" s="101">
        <v>16.3</v>
      </c>
      <c r="E101" s="101">
        <v>0</v>
      </c>
      <c r="F101" s="101">
        <v>0</v>
      </c>
      <c r="G101" s="101">
        <f t="shared" si="13"/>
        <v>16.3</v>
      </c>
      <c r="H101" s="101">
        <v>16.3</v>
      </c>
      <c r="I101" s="101">
        <v>0</v>
      </c>
      <c r="J101" s="101">
        <v>0</v>
      </c>
      <c r="K101" s="101">
        <f t="shared" si="14"/>
        <v>12.25</v>
      </c>
      <c r="L101" s="101">
        <v>12.25</v>
      </c>
      <c r="M101" s="101">
        <v>0</v>
      </c>
      <c r="N101" s="101">
        <v>0</v>
      </c>
    </row>
    <row r="102" spans="1:15" ht="45.75" customHeight="1" x14ac:dyDescent="0.2">
      <c r="A102" s="19">
        <v>91207</v>
      </c>
      <c r="B102" s="36" t="s">
        <v>34</v>
      </c>
      <c r="C102" s="101">
        <f t="shared" si="10"/>
        <v>674.9</v>
      </c>
      <c r="D102" s="101">
        <v>674.9</v>
      </c>
      <c r="E102" s="101">
        <v>0</v>
      </c>
      <c r="F102" s="101">
        <v>0</v>
      </c>
      <c r="G102" s="101">
        <f t="shared" si="13"/>
        <v>3208.6</v>
      </c>
      <c r="H102" s="101">
        <v>3208.6</v>
      </c>
      <c r="I102" s="101">
        <v>0</v>
      </c>
      <c r="J102" s="101">
        <v>0</v>
      </c>
      <c r="K102" s="101">
        <f t="shared" si="14"/>
        <v>3083.1</v>
      </c>
      <c r="L102" s="101">
        <v>3083.1</v>
      </c>
      <c r="M102" s="101">
        <v>0</v>
      </c>
      <c r="N102" s="101">
        <v>0</v>
      </c>
    </row>
    <row r="103" spans="1:15" ht="22.5" customHeight="1" x14ac:dyDescent="0.2">
      <c r="A103" s="19">
        <v>91209</v>
      </c>
      <c r="B103" s="36" t="s">
        <v>7</v>
      </c>
      <c r="C103" s="101">
        <f t="shared" si="10"/>
        <v>770.7</v>
      </c>
      <c r="D103" s="101">
        <v>770.7</v>
      </c>
      <c r="E103" s="101">
        <v>0</v>
      </c>
      <c r="F103" s="101">
        <v>0</v>
      </c>
      <c r="G103" s="101">
        <f t="shared" si="13"/>
        <v>868.3</v>
      </c>
      <c r="H103" s="101">
        <v>868.3</v>
      </c>
      <c r="I103" s="101">
        <v>0</v>
      </c>
      <c r="J103" s="101">
        <v>0</v>
      </c>
      <c r="K103" s="101">
        <f t="shared" si="14"/>
        <v>868.3</v>
      </c>
      <c r="L103" s="101">
        <v>868.3</v>
      </c>
      <c r="M103" s="101">
        <v>0</v>
      </c>
      <c r="N103" s="101">
        <v>0</v>
      </c>
    </row>
    <row r="104" spans="1:15" ht="23.25" customHeight="1" x14ac:dyDescent="0.2">
      <c r="A104" s="19">
        <v>91214</v>
      </c>
      <c r="B104" s="40" t="s">
        <v>8</v>
      </c>
      <c r="C104" s="101">
        <f t="shared" si="10"/>
        <v>7545.9000000000005</v>
      </c>
      <c r="D104" s="101">
        <v>6101.1</v>
      </c>
      <c r="E104" s="101">
        <v>1444.8</v>
      </c>
      <c r="F104" s="101">
        <v>0</v>
      </c>
      <c r="G104" s="101">
        <f t="shared" si="13"/>
        <v>8903.9000000000015</v>
      </c>
      <c r="H104" s="101">
        <v>6819.6</v>
      </c>
      <c r="I104" s="101">
        <v>2084.3000000000002</v>
      </c>
      <c r="J104" s="101">
        <v>0</v>
      </c>
      <c r="K104" s="101">
        <f t="shared" si="14"/>
        <v>8121.4</v>
      </c>
      <c r="L104" s="101">
        <v>6547.7</v>
      </c>
      <c r="M104" s="101">
        <v>1573.7</v>
      </c>
      <c r="N104" s="101">
        <v>0</v>
      </c>
    </row>
    <row r="105" spans="1:15" ht="24.75" customHeight="1" x14ac:dyDescent="0.2">
      <c r="A105" s="21">
        <v>100000</v>
      </c>
      <c r="B105" s="34" t="s">
        <v>21</v>
      </c>
      <c r="C105" s="26">
        <f t="shared" si="10"/>
        <v>98492.400000000009</v>
      </c>
      <c r="D105" s="26">
        <f>SUM(D107:D115)</f>
        <v>68171.600000000006</v>
      </c>
      <c r="E105" s="26">
        <f>SUM(E107:E115)</f>
        <v>30320.799999999999</v>
      </c>
      <c r="F105" s="26">
        <f>SUM(F107:F115)</f>
        <v>30220.799999999999</v>
      </c>
      <c r="G105" s="26">
        <f t="shared" si="13"/>
        <v>512209.19999999995</v>
      </c>
      <c r="H105" s="26">
        <f>SUM(H107:H115)</f>
        <v>265253.3</v>
      </c>
      <c r="I105" s="26">
        <f>SUM(I107:I115)</f>
        <v>246955.9</v>
      </c>
      <c r="J105" s="26">
        <f>SUM(J107:J115)</f>
        <v>91601.7</v>
      </c>
      <c r="K105" s="26">
        <f>L105+M105</f>
        <v>473110.52688999998</v>
      </c>
      <c r="L105" s="26">
        <f>SUM(L107:L115)</f>
        <v>255103.72688999999</v>
      </c>
      <c r="M105" s="26">
        <f>SUM(M107:M115)</f>
        <v>218006.8</v>
      </c>
      <c r="N105" s="26">
        <f>SUM(N107:N115)</f>
        <v>67007.200000000012</v>
      </c>
    </row>
    <row r="106" spans="1:15" ht="16.5" x14ac:dyDescent="0.2">
      <c r="A106" s="19"/>
      <c r="B106" s="35" t="s">
        <v>4</v>
      </c>
      <c r="C106" s="101"/>
      <c r="D106" s="101"/>
      <c r="E106" s="101"/>
      <c r="F106" s="101"/>
      <c r="G106" s="101"/>
      <c r="H106" s="101"/>
      <c r="I106" s="101"/>
      <c r="J106" s="101"/>
      <c r="K106" s="101" t="s">
        <v>0</v>
      </c>
      <c r="L106" s="101"/>
      <c r="M106" s="101"/>
      <c r="N106" s="101"/>
    </row>
    <row r="107" spans="1:15" ht="17.25" customHeight="1" x14ac:dyDescent="0.2">
      <c r="A107" s="19">
        <v>100101</v>
      </c>
      <c r="B107" s="40" t="s">
        <v>84</v>
      </c>
      <c r="C107" s="101">
        <f t="shared" ref="C107:C117" si="15">D107+E107</f>
        <v>1400</v>
      </c>
      <c r="D107" s="101">
        <v>1400</v>
      </c>
      <c r="E107" s="101">
        <v>0</v>
      </c>
      <c r="F107" s="101">
        <v>0</v>
      </c>
      <c r="G107" s="101">
        <f t="shared" ref="G107:G112" si="16">H107+I107</f>
        <v>1738.7</v>
      </c>
      <c r="H107" s="101">
        <v>1475</v>
      </c>
      <c r="I107" s="101">
        <v>263.7</v>
      </c>
      <c r="J107" s="101">
        <v>0</v>
      </c>
      <c r="K107" s="101">
        <f>L107+M107</f>
        <v>1686.8</v>
      </c>
      <c r="L107" s="101">
        <v>1423.1</v>
      </c>
      <c r="M107" s="101">
        <v>263.7</v>
      </c>
      <c r="N107" s="101">
        <v>0</v>
      </c>
    </row>
    <row r="108" spans="1:15" ht="16.5" x14ac:dyDescent="0.2">
      <c r="A108" s="19">
        <v>100102</v>
      </c>
      <c r="B108" s="40" t="s">
        <v>70</v>
      </c>
      <c r="C108" s="101">
        <f t="shared" si="15"/>
        <v>7171.8</v>
      </c>
      <c r="D108" s="101">
        <v>0</v>
      </c>
      <c r="E108" s="101">
        <v>7171.8</v>
      </c>
      <c r="F108" s="101">
        <v>7071.8</v>
      </c>
      <c r="G108" s="101">
        <f t="shared" si="16"/>
        <v>23312.1</v>
      </c>
      <c r="H108" s="101">
        <v>0</v>
      </c>
      <c r="I108" s="101">
        <v>23312.1</v>
      </c>
      <c r="J108" s="101">
        <v>14621.1</v>
      </c>
      <c r="K108" s="101">
        <f t="shared" ref="K108:K117" si="17">SUM(L108+M108)</f>
        <v>17469.900000000001</v>
      </c>
      <c r="L108" s="101">
        <v>0</v>
      </c>
      <c r="M108" s="101">
        <v>17469.900000000001</v>
      </c>
      <c r="N108" s="101">
        <v>13133.6</v>
      </c>
    </row>
    <row r="109" spans="1:15" ht="16.5" x14ac:dyDescent="0.2">
      <c r="A109" s="19">
        <v>100106</v>
      </c>
      <c r="B109" s="40" t="s">
        <v>74</v>
      </c>
      <c r="C109" s="101">
        <f t="shared" si="15"/>
        <v>10000</v>
      </c>
      <c r="D109" s="101">
        <v>0</v>
      </c>
      <c r="E109" s="101">
        <v>10000</v>
      </c>
      <c r="F109" s="101">
        <v>10000</v>
      </c>
      <c r="G109" s="101">
        <f t="shared" si="16"/>
        <v>19015.400000000001</v>
      </c>
      <c r="H109" s="101">
        <v>0</v>
      </c>
      <c r="I109" s="101">
        <v>19015.400000000001</v>
      </c>
      <c r="J109" s="101">
        <v>19015.400000000001</v>
      </c>
      <c r="K109" s="101">
        <f t="shared" si="17"/>
        <v>17259.2</v>
      </c>
      <c r="L109" s="101">
        <v>0</v>
      </c>
      <c r="M109" s="101">
        <v>17259.2</v>
      </c>
      <c r="N109" s="101">
        <v>17259.2</v>
      </c>
    </row>
    <row r="110" spans="1:15" ht="22.5" customHeight="1" x14ac:dyDescent="0.2">
      <c r="A110" s="19">
        <v>100201</v>
      </c>
      <c r="B110" s="40" t="s">
        <v>23</v>
      </c>
      <c r="C110" s="101">
        <f t="shared" si="15"/>
        <v>0</v>
      </c>
      <c r="D110" s="101">
        <v>0</v>
      </c>
      <c r="E110" s="101">
        <v>0</v>
      </c>
      <c r="F110" s="101">
        <v>0</v>
      </c>
      <c r="G110" s="101">
        <f t="shared" si="16"/>
        <v>35208.199999999997</v>
      </c>
      <c r="H110" s="101">
        <v>31909.200000000001</v>
      </c>
      <c r="I110" s="101">
        <v>3299</v>
      </c>
      <c r="J110" s="101">
        <v>3299</v>
      </c>
      <c r="K110" s="101">
        <f t="shared" si="17"/>
        <v>33188.456409999999</v>
      </c>
      <c r="L110" s="101">
        <v>29889.556410000001</v>
      </c>
      <c r="M110" s="101">
        <v>3298.9</v>
      </c>
      <c r="N110" s="101">
        <v>3298.9</v>
      </c>
    </row>
    <row r="111" spans="1:15" ht="22.5" customHeight="1" x14ac:dyDescent="0.2">
      <c r="A111" s="19">
        <v>100202</v>
      </c>
      <c r="B111" s="40" t="s">
        <v>87</v>
      </c>
      <c r="C111" s="101">
        <f t="shared" si="15"/>
        <v>10214.299999999999</v>
      </c>
      <c r="D111" s="101">
        <v>10214.299999999999</v>
      </c>
      <c r="E111" s="101">
        <v>0</v>
      </c>
      <c r="F111" s="101">
        <v>0</v>
      </c>
      <c r="G111" s="101">
        <f t="shared" si="16"/>
        <v>16115</v>
      </c>
      <c r="H111" s="101">
        <v>16115</v>
      </c>
      <c r="I111" s="101">
        <v>0</v>
      </c>
      <c r="J111" s="101">
        <v>0</v>
      </c>
      <c r="K111" s="101">
        <f t="shared" si="17"/>
        <v>15159.7</v>
      </c>
      <c r="L111" s="101">
        <v>15159.7</v>
      </c>
      <c r="M111" s="101">
        <v>0</v>
      </c>
      <c r="N111" s="101">
        <v>0</v>
      </c>
    </row>
    <row r="112" spans="1:15" ht="24.75" customHeight="1" x14ac:dyDescent="0.2">
      <c r="A112" s="19">
        <v>100203</v>
      </c>
      <c r="B112" s="40" t="s">
        <v>22</v>
      </c>
      <c r="C112" s="101">
        <f t="shared" si="15"/>
        <v>65817.2</v>
      </c>
      <c r="D112" s="101">
        <v>52668.2</v>
      </c>
      <c r="E112" s="101">
        <v>13149</v>
      </c>
      <c r="F112" s="101">
        <v>13149</v>
      </c>
      <c r="G112" s="101">
        <f t="shared" si="16"/>
        <v>174051.5</v>
      </c>
      <c r="H112" s="101">
        <v>68136.7</v>
      </c>
      <c r="I112" s="101">
        <f>51248.6+54666.2</f>
        <v>105914.79999999999</v>
      </c>
      <c r="J112" s="101">
        <v>54666.2</v>
      </c>
      <c r="K112" s="101">
        <f t="shared" si="17"/>
        <v>145708.37047999998</v>
      </c>
      <c r="L112" s="101">
        <v>61144.170480000001</v>
      </c>
      <c r="M112" s="101">
        <v>84564.2</v>
      </c>
      <c r="N112" s="101">
        <v>33315.5</v>
      </c>
    </row>
    <row r="113" spans="1:14" ht="24.75" hidden="1" customHeight="1" x14ac:dyDescent="0.2">
      <c r="A113" s="19">
        <v>100208</v>
      </c>
      <c r="B113" s="40" t="s">
        <v>80</v>
      </c>
      <c r="C113" s="101">
        <f t="shared" si="15"/>
        <v>0</v>
      </c>
      <c r="D113" s="101">
        <v>0</v>
      </c>
      <c r="E113" s="101">
        <v>0</v>
      </c>
      <c r="F113" s="101">
        <v>0</v>
      </c>
      <c r="G113" s="101">
        <f>H113+I113</f>
        <v>0</v>
      </c>
      <c r="H113" s="101"/>
      <c r="I113" s="101"/>
      <c r="J113" s="101"/>
      <c r="K113" s="101">
        <f t="shared" si="17"/>
        <v>0</v>
      </c>
      <c r="L113" s="101"/>
      <c r="M113" s="101"/>
      <c r="N113" s="101"/>
    </row>
    <row r="114" spans="1:14" ht="33" customHeight="1" x14ac:dyDescent="0.2">
      <c r="A114" s="19">
        <v>100302</v>
      </c>
      <c r="B114" s="36" t="s">
        <v>57</v>
      </c>
      <c r="C114" s="101">
        <f t="shared" si="15"/>
        <v>3889.1</v>
      </c>
      <c r="D114" s="101">
        <v>3889.1</v>
      </c>
      <c r="E114" s="101">
        <v>0</v>
      </c>
      <c r="F114" s="101">
        <v>0</v>
      </c>
      <c r="G114" s="101">
        <f>H114+I114</f>
        <v>4189.3999999999996</v>
      </c>
      <c r="H114" s="101">
        <v>4189.3999999999996</v>
      </c>
      <c r="I114" s="101">
        <v>0</v>
      </c>
      <c r="J114" s="101">
        <v>0</v>
      </c>
      <c r="K114" s="101">
        <f t="shared" si="17"/>
        <v>4059.2</v>
      </c>
      <c r="L114" s="101">
        <v>4059.2</v>
      </c>
      <c r="M114" s="101">
        <v>0</v>
      </c>
      <c r="N114" s="101">
        <v>0</v>
      </c>
    </row>
    <row r="115" spans="1:14" ht="66" customHeight="1" x14ac:dyDescent="0.2">
      <c r="A115" s="19">
        <v>100602</v>
      </c>
      <c r="B115" s="36" t="s">
        <v>86</v>
      </c>
      <c r="C115" s="101">
        <f t="shared" si="15"/>
        <v>0</v>
      </c>
      <c r="D115" s="101">
        <v>0</v>
      </c>
      <c r="E115" s="101">
        <v>0</v>
      </c>
      <c r="F115" s="101">
        <v>0</v>
      </c>
      <c r="G115" s="101">
        <f>H115+I115</f>
        <v>238578.9</v>
      </c>
      <c r="H115" s="101">
        <v>143428</v>
      </c>
      <c r="I115" s="101">
        <v>95150.9</v>
      </c>
      <c r="J115" s="101">
        <v>0</v>
      </c>
      <c r="K115" s="101">
        <f t="shared" si="17"/>
        <v>238578.9</v>
      </c>
      <c r="L115" s="101">
        <v>143428</v>
      </c>
      <c r="M115" s="101">
        <v>95150.9</v>
      </c>
      <c r="N115" s="101">
        <v>0</v>
      </c>
    </row>
    <row r="116" spans="1:14" ht="24.75" customHeight="1" x14ac:dyDescent="0.2">
      <c r="A116" s="21">
        <v>110000</v>
      </c>
      <c r="B116" s="34" t="s">
        <v>24</v>
      </c>
      <c r="C116" s="26">
        <f t="shared" si="15"/>
        <v>95541.3</v>
      </c>
      <c r="D116" s="26">
        <v>86910</v>
      </c>
      <c r="E116" s="26">
        <v>8631.2999999999993</v>
      </c>
      <c r="F116" s="26">
        <v>3147.8</v>
      </c>
      <c r="G116" s="26">
        <f>H116+I116</f>
        <v>122593.7</v>
      </c>
      <c r="H116" s="26">
        <v>101285.2</v>
      </c>
      <c r="I116" s="26">
        <v>21308.5</v>
      </c>
      <c r="J116" s="26">
        <v>11985.7</v>
      </c>
      <c r="K116" s="26">
        <f t="shared" si="17"/>
        <v>118105.48999999999</v>
      </c>
      <c r="L116" s="26">
        <v>99392.89</v>
      </c>
      <c r="M116" s="26">
        <v>18712.599999999999</v>
      </c>
      <c r="N116" s="26">
        <v>10040.200000000001</v>
      </c>
    </row>
    <row r="117" spans="1:14" ht="23.25" customHeight="1" x14ac:dyDescent="0.2">
      <c r="A117" s="21">
        <v>120000</v>
      </c>
      <c r="B117" s="34" t="s">
        <v>38</v>
      </c>
      <c r="C117" s="26">
        <f t="shared" si="15"/>
        <v>5054.4000000000005</v>
      </c>
      <c r="D117" s="26">
        <f>SUM(D119:D120)</f>
        <v>5054.4000000000005</v>
      </c>
      <c r="E117" s="26">
        <f>SUM(E119:E120)</f>
        <v>0</v>
      </c>
      <c r="F117" s="26">
        <f>SUM(F119:F120)</f>
        <v>0</v>
      </c>
      <c r="G117" s="26">
        <f>H117+I117</f>
        <v>5126.2000000000007</v>
      </c>
      <c r="H117" s="26">
        <f>SUM(H119:H120)</f>
        <v>5084.4000000000005</v>
      </c>
      <c r="I117" s="26">
        <f>SUM(I119:I120)</f>
        <v>41.8</v>
      </c>
      <c r="J117" s="26">
        <f>SUM(J119:J120)</f>
        <v>41.8</v>
      </c>
      <c r="K117" s="26">
        <f t="shared" si="17"/>
        <v>5126.2000000000007</v>
      </c>
      <c r="L117" s="26">
        <f>SUM(L119:L120)</f>
        <v>5084.4000000000005</v>
      </c>
      <c r="M117" s="26">
        <f>SUM(M119:M120)</f>
        <v>41.8</v>
      </c>
      <c r="N117" s="26">
        <f>SUM(N119:N120)</f>
        <v>41.8</v>
      </c>
    </row>
    <row r="118" spans="1:14" ht="16.5" x14ac:dyDescent="0.2">
      <c r="A118" s="19"/>
      <c r="B118" s="35" t="s">
        <v>4</v>
      </c>
      <c r="C118" s="101"/>
      <c r="D118" s="101"/>
      <c r="E118" s="101"/>
      <c r="F118" s="101"/>
      <c r="G118" s="101"/>
      <c r="H118" s="101"/>
      <c r="I118" s="101"/>
      <c r="J118" s="101"/>
      <c r="K118" s="101"/>
      <c r="L118" s="101"/>
      <c r="M118" s="101"/>
      <c r="N118" s="101"/>
    </row>
    <row r="119" spans="1:14" ht="16.5" x14ac:dyDescent="0.2">
      <c r="A119" s="19">
        <v>120100</v>
      </c>
      <c r="B119" s="40" t="s">
        <v>25</v>
      </c>
      <c r="C119" s="101">
        <f>D119+E119</f>
        <v>4838.8</v>
      </c>
      <c r="D119" s="101">
        <v>4838.8</v>
      </c>
      <c r="E119" s="101">
        <v>0</v>
      </c>
      <c r="F119" s="101">
        <v>0</v>
      </c>
      <c r="G119" s="101">
        <f>H119+I119</f>
        <v>4838.8</v>
      </c>
      <c r="H119" s="101">
        <v>4838.8</v>
      </c>
      <c r="I119" s="101">
        <v>0</v>
      </c>
      <c r="J119" s="101">
        <v>0</v>
      </c>
      <c r="K119" s="101">
        <f>SUM(L119+M119)</f>
        <v>4838.8</v>
      </c>
      <c r="L119" s="101">
        <v>4838.8</v>
      </c>
      <c r="M119" s="101">
        <v>0</v>
      </c>
      <c r="N119" s="101">
        <v>0</v>
      </c>
    </row>
    <row r="120" spans="1:14" ht="16.5" x14ac:dyDescent="0.2">
      <c r="A120" s="19">
        <v>120201</v>
      </c>
      <c r="B120" s="40" t="s">
        <v>85</v>
      </c>
      <c r="C120" s="101">
        <f>D120+E120</f>
        <v>215.6</v>
      </c>
      <c r="D120" s="101">
        <v>215.6</v>
      </c>
      <c r="E120" s="101">
        <v>0</v>
      </c>
      <c r="F120" s="101">
        <v>0</v>
      </c>
      <c r="G120" s="101">
        <f>H120+I120</f>
        <v>287.39999999999998</v>
      </c>
      <c r="H120" s="101">
        <v>245.6</v>
      </c>
      <c r="I120" s="101">
        <v>41.8</v>
      </c>
      <c r="J120" s="101">
        <v>41.8</v>
      </c>
      <c r="K120" s="101">
        <f>SUM(L120+M120)</f>
        <v>287.39999999999998</v>
      </c>
      <c r="L120" s="101">
        <v>245.6</v>
      </c>
      <c r="M120" s="101">
        <v>41.8</v>
      </c>
      <c r="N120" s="101">
        <v>41.8</v>
      </c>
    </row>
    <row r="121" spans="1:14" ht="19.5" customHeight="1" x14ac:dyDescent="0.2">
      <c r="A121" s="21">
        <v>130000</v>
      </c>
      <c r="B121" s="34" t="s">
        <v>9</v>
      </c>
      <c r="C121" s="26">
        <f>D121+E121</f>
        <v>509.2</v>
      </c>
      <c r="D121" s="26">
        <v>509.2</v>
      </c>
      <c r="E121" s="26">
        <v>0</v>
      </c>
      <c r="F121" s="26">
        <v>0</v>
      </c>
      <c r="G121" s="26">
        <f>H121+I121</f>
        <v>2696.5</v>
      </c>
      <c r="H121" s="26">
        <v>2696.5</v>
      </c>
      <c r="I121" s="26">
        <v>0</v>
      </c>
      <c r="J121" s="26">
        <v>0</v>
      </c>
      <c r="K121" s="26">
        <f>SUM(L121+M121)</f>
        <v>2605.3000000000002</v>
      </c>
      <c r="L121" s="26">
        <v>2605.3000000000002</v>
      </c>
      <c r="M121" s="26">
        <v>0</v>
      </c>
      <c r="N121" s="26">
        <v>0</v>
      </c>
    </row>
    <row r="122" spans="1:14" ht="22.5" customHeight="1" x14ac:dyDescent="0.2">
      <c r="A122" s="21">
        <v>150000</v>
      </c>
      <c r="B122" s="34" t="s">
        <v>26</v>
      </c>
      <c r="C122" s="26">
        <f>D122+E122</f>
        <v>80405.3</v>
      </c>
      <c r="D122" s="26">
        <f>SUM(D124:D127)</f>
        <v>500</v>
      </c>
      <c r="E122" s="26">
        <f>SUM(E124:E127)</f>
        <v>79905.3</v>
      </c>
      <c r="F122" s="26">
        <f>SUM(F124:F127)</f>
        <v>79905.3</v>
      </c>
      <c r="G122" s="26">
        <f>H122+I122</f>
        <v>94297.9</v>
      </c>
      <c r="H122" s="26">
        <f>SUM(H124:H127)</f>
        <v>500</v>
      </c>
      <c r="I122" s="26">
        <f>SUM(I124:I127)</f>
        <v>93797.9</v>
      </c>
      <c r="J122" s="26">
        <f>SUM(J124:J127)</f>
        <v>93766.399999999994</v>
      </c>
      <c r="K122" s="26">
        <f>SUM(L122+M122)</f>
        <v>53318.1</v>
      </c>
      <c r="L122" s="26">
        <f>SUM(L124:L127)</f>
        <v>352</v>
      </c>
      <c r="M122" s="26">
        <f>SUM(M124:M127)</f>
        <v>52966.1</v>
      </c>
      <c r="N122" s="26">
        <f>SUM(N124:N127)</f>
        <v>52934.6</v>
      </c>
    </row>
    <row r="123" spans="1:14" ht="16.5" x14ac:dyDescent="0.2">
      <c r="A123" s="19"/>
      <c r="B123" s="35" t="s">
        <v>4</v>
      </c>
      <c r="C123" s="101"/>
      <c r="D123" s="101"/>
      <c r="E123" s="101"/>
      <c r="F123" s="101"/>
      <c r="G123" s="101"/>
      <c r="H123" s="101"/>
      <c r="I123" s="101"/>
      <c r="J123" s="101"/>
      <c r="K123" s="101"/>
      <c r="L123" s="101"/>
      <c r="M123" s="101"/>
      <c r="N123" s="101"/>
    </row>
    <row r="124" spans="1:14" ht="24.75" customHeight="1" x14ac:dyDescent="0.2">
      <c r="A124" s="19">
        <v>150101</v>
      </c>
      <c r="B124" s="36" t="s">
        <v>14</v>
      </c>
      <c r="C124" s="101">
        <f t="shared" ref="C124:C129" si="18">D124+E124</f>
        <v>79170.3</v>
      </c>
      <c r="D124" s="101">
        <v>0</v>
      </c>
      <c r="E124" s="101">
        <v>79170.3</v>
      </c>
      <c r="F124" s="101">
        <v>79170.3</v>
      </c>
      <c r="G124" s="101">
        <f t="shared" ref="G124:G129" si="19">H124+I124</f>
        <v>82295.899999999994</v>
      </c>
      <c r="H124" s="101">
        <v>0</v>
      </c>
      <c r="I124" s="101">
        <v>82295.899999999994</v>
      </c>
      <c r="J124" s="101">
        <v>82295.899999999994</v>
      </c>
      <c r="K124" s="101">
        <f>SUM(L124+M124)</f>
        <v>45585.4</v>
      </c>
      <c r="L124" s="101">
        <v>0</v>
      </c>
      <c r="M124" s="101">
        <v>45585.4</v>
      </c>
      <c r="N124" s="101">
        <v>45585.4</v>
      </c>
    </row>
    <row r="125" spans="1:14" ht="24.75" customHeight="1" x14ac:dyDescent="0.2">
      <c r="A125" s="19">
        <v>150118</v>
      </c>
      <c r="B125" s="36" t="s">
        <v>112</v>
      </c>
      <c r="C125" s="101">
        <f t="shared" si="18"/>
        <v>0</v>
      </c>
      <c r="D125" s="101">
        <v>0</v>
      </c>
      <c r="E125" s="101">
        <v>0</v>
      </c>
      <c r="F125" s="101">
        <v>0</v>
      </c>
      <c r="G125" s="101">
        <f t="shared" si="19"/>
        <v>10857</v>
      </c>
      <c r="H125" s="101">
        <v>0</v>
      </c>
      <c r="I125" s="101">
        <v>10857</v>
      </c>
      <c r="J125" s="101">
        <v>10825.5</v>
      </c>
      <c r="K125" s="101">
        <f>SUM(L125+M125)</f>
        <v>6750</v>
      </c>
      <c r="L125" s="101">
        <v>0</v>
      </c>
      <c r="M125" s="101">
        <v>6750</v>
      </c>
      <c r="N125" s="101">
        <v>6718.5</v>
      </c>
    </row>
    <row r="126" spans="1:14" ht="25.5" customHeight="1" x14ac:dyDescent="0.2">
      <c r="A126" s="19">
        <v>150202</v>
      </c>
      <c r="B126" s="36" t="s">
        <v>33</v>
      </c>
      <c r="C126" s="101">
        <f t="shared" si="18"/>
        <v>1090</v>
      </c>
      <c r="D126" s="101">
        <v>500</v>
      </c>
      <c r="E126" s="101">
        <v>590</v>
      </c>
      <c r="F126" s="101">
        <v>590</v>
      </c>
      <c r="G126" s="101">
        <f t="shared" si="19"/>
        <v>1000</v>
      </c>
      <c r="H126" s="101">
        <v>500</v>
      </c>
      <c r="I126" s="101">
        <v>500</v>
      </c>
      <c r="J126" s="101">
        <v>500</v>
      </c>
      <c r="K126" s="101">
        <f>SUM(L126+M126)</f>
        <v>842.5</v>
      </c>
      <c r="L126" s="101">
        <v>352</v>
      </c>
      <c r="M126" s="101">
        <v>490.5</v>
      </c>
      <c r="N126" s="101">
        <v>490.5</v>
      </c>
    </row>
    <row r="127" spans="1:14" ht="25.5" customHeight="1" x14ac:dyDescent="0.2">
      <c r="A127" s="19">
        <v>150203</v>
      </c>
      <c r="B127" s="36" t="s">
        <v>63</v>
      </c>
      <c r="C127" s="101">
        <f t="shared" si="18"/>
        <v>145</v>
      </c>
      <c r="D127" s="101">
        <v>0</v>
      </c>
      <c r="E127" s="101">
        <v>145</v>
      </c>
      <c r="F127" s="101">
        <v>145</v>
      </c>
      <c r="G127" s="101">
        <f t="shared" si="19"/>
        <v>145</v>
      </c>
      <c r="H127" s="101">
        <v>0</v>
      </c>
      <c r="I127" s="101">
        <v>145</v>
      </c>
      <c r="J127" s="101">
        <v>145</v>
      </c>
      <c r="K127" s="101">
        <f>SUM(L127+M127)</f>
        <v>140.19999999999999</v>
      </c>
      <c r="L127" s="101">
        <v>0</v>
      </c>
      <c r="M127" s="101">
        <v>140.19999999999999</v>
      </c>
      <c r="N127" s="101">
        <v>140.19999999999999</v>
      </c>
    </row>
    <row r="128" spans="1:14" ht="25.5" customHeight="1" x14ac:dyDescent="0.2">
      <c r="A128" s="19">
        <v>160101</v>
      </c>
      <c r="B128" s="41" t="s">
        <v>71</v>
      </c>
      <c r="C128" s="26">
        <f t="shared" si="18"/>
        <v>626.9</v>
      </c>
      <c r="D128" s="26">
        <v>478.4</v>
      </c>
      <c r="E128" s="26">
        <v>148.5</v>
      </c>
      <c r="F128" s="26">
        <v>148.5</v>
      </c>
      <c r="G128" s="26">
        <f t="shared" si="19"/>
        <v>1829.8</v>
      </c>
      <c r="H128" s="26">
        <v>325.5</v>
      </c>
      <c r="I128" s="26">
        <v>1504.3</v>
      </c>
      <c r="J128" s="26">
        <f>1504.3-1455.7</f>
        <v>48.599999999999909</v>
      </c>
      <c r="K128" s="26">
        <f>SUM(L128+M128)</f>
        <v>824.1</v>
      </c>
      <c r="L128" s="26">
        <v>205</v>
      </c>
      <c r="M128" s="26">
        <v>619.1</v>
      </c>
      <c r="N128" s="26">
        <v>9.1</v>
      </c>
    </row>
    <row r="129" spans="1:14" ht="16.5" x14ac:dyDescent="0.2">
      <c r="A129" s="21">
        <v>170000</v>
      </c>
      <c r="B129" s="41" t="s">
        <v>58</v>
      </c>
      <c r="C129" s="26">
        <f t="shared" si="18"/>
        <v>240420</v>
      </c>
      <c r="D129" s="26">
        <f>SUM(D131:D136)</f>
        <v>167155.4</v>
      </c>
      <c r="E129" s="26">
        <f>SUM(E131:E136)</f>
        <v>73264.600000000006</v>
      </c>
      <c r="F129" s="26">
        <f>SUM(F131:F136)</f>
        <v>73264.600000000006</v>
      </c>
      <c r="G129" s="26">
        <f t="shared" si="19"/>
        <v>575362.19999999995</v>
      </c>
      <c r="H129" s="26">
        <f t="shared" ref="H129:N129" si="20">SUM(H131:H136)</f>
        <v>513582.8</v>
      </c>
      <c r="I129" s="26">
        <f t="shared" si="20"/>
        <v>61779.4</v>
      </c>
      <c r="J129" s="26">
        <f t="shared" si="20"/>
        <v>60050.400000000001</v>
      </c>
      <c r="K129" s="26">
        <f t="shared" si="20"/>
        <v>486480</v>
      </c>
      <c r="L129" s="26">
        <f t="shared" si="20"/>
        <v>435543.5</v>
      </c>
      <c r="M129" s="26">
        <f t="shared" si="20"/>
        <v>50936.5</v>
      </c>
      <c r="N129" s="26">
        <f t="shared" si="20"/>
        <v>49393.5</v>
      </c>
    </row>
    <row r="130" spans="1:14" ht="16.5" x14ac:dyDescent="0.2">
      <c r="A130" s="19"/>
      <c r="B130" s="35" t="s">
        <v>4</v>
      </c>
      <c r="C130" s="101"/>
      <c r="D130" s="101"/>
      <c r="E130" s="101"/>
      <c r="F130" s="101"/>
      <c r="G130" s="101"/>
      <c r="H130" s="101"/>
      <c r="I130" s="101"/>
      <c r="J130" s="101"/>
      <c r="K130" s="101"/>
      <c r="L130" s="101"/>
      <c r="M130" s="101"/>
      <c r="N130" s="101"/>
    </row>
    <row r="131" spans="1:14" ht="16.5" x14ac:dyDescent="0.2">
      <c r="A131" s="19">
        <v>170103</v>
      </c>
      <c r="B131" s="40" t="s">
        <v>27</v>
      </c>
      <c r="C131" s="101">
        <f t="shared" ref="C131:C140" si="21">D131+E131</f>
        <v>10</v>
      </c>
      <c r="D131" s="101">
        <v>10</v>
      </c>
      <c r="E131" s="101">
        <v>0</v>
      </c>
      <c r="F131" s="101">
        <v>0</v>
      </c>
      <c r="G131" s="101">
        <f t="shared" ref="G131:G140" si="22">H131+I131</f>
        <v>10</v>
      </c>
      <c r="H131" s="101">
        <v>10</v>
      </c>
      <c r="I131" s="101">
        <v>0</v>
      </c>
      <c r="J131" s="101">
        <v>0</v>
      </c>
      <c r="K131" s="101">
        <f>L131+M131</f>
        <v>0</v>
      </c>
      <c r="L131" s="101">
        <v>0</v>
      </c>
      <c r="M131" s="101">
        <v>0</v>
      </c>
      <c r="N131" s="101">
        <v>0</v>
      </c>
    </row>
    <row r="132" spans="1:14" ht="26.25" customHeight="1" x14ac:dyDescent="0.2">
      <c r="A132" s="19">
        <v>170302</v>
      </c>
      <c r="B132" s="36" t="s">
        <v>28</v>
      </c>
      <c r="C132" s="101">
        <f t="shared" si="21"/>
        <v>0</v>
      </c>
      <c r="D132" s="101">
        <v>0</v>
      </c>
      <c r="E132" s="101">
        <v>0</v>
      </c>
      <c r="F132" s="101">
        <v>0</v>
      </c>
      <c r="G132" s="101">
        <f t="shared" si="22"/>
        <v>2870</v>
      </c>
      <c r="H132" s="101">
        <v>2870</v>
      </c>
      <c r="I132" s="101">
        <v>0</v>
      </c>
      <c r="J132" s="101">
        <v>0</v>
      </c>
      <c r="K132" s="101">
        <f>L132+M132</f>
        <v>2719.1</v>
      </c>
      <c r="L132" s="101">
        <v>2719.1</v>
      </c>
      <c r="M132" s="101">
        <v>0</v>
      </c>
      <c r="N132" s="101">
        <v>0</v>
      </c>
    </row>
    <row r="133" spans="1:14" ht="16.5" x14ac:dyDescent="0.2">
      <c r="A133" s="19">
        <v>170602</v>
      </c>
      <c r="B133" s="36" t="s">
        <v>10</v>
      </c>
      <c r="C133" s="101">
        <f t="shared" si="21"/>
        <v>0</v>
      </c>
      <c r="D133" s="101">
        <v>0</v>
      </c>
      <c r="E133" s="101">
        <v>0</v>
      </c>
      <c r="F133" s="101">
        <v>0</v>
      </c>
      <c r="G133" s="101">
        <f t="shared" si="22"/>
        <v>38568.199999999997</v>
      </c>
      <c r="H133" s="101">
        <v>38568.199999999997</v>
      </c>
      <c r="I133" s="101">
        <v>0</v>
      </c>
      <c r="J133" s="101">
        <v>0</v>
      </c>
      <c r="K133" s="101">
        <f t="shared" ref="K133:K139" si="23">SUM(L133+M133)</f>
        <v>36119.5</v>
      </c>
      <c r="L133" s="101">
        <v>36119.5</v>
      </c>
      <c r="M133" s="101">
        <v>0</v>
      </c>
      <c r="N133" s="101">
        <v>0</v>
      </c>
    </row>
    <row r="134" spans="1:14" ht="16.5" x14ac:dyDescent="0.2">
      <c r="A134" s="19">
        <v>170603</v>
      </c>
      <c r="B134" s="40" t="s">
        <v>11</v>
      </c>
      <c r="C134" s="101">
        <f t="shared" si="21"/>
        <v>104526.9</v>
      </c>
      <c r="D134" s="101">
        <v>104526.9</v>
      </c>
      <c r="E134" s="101">
        <v>0</v>
      </c>
      <c r="F134" s="101">
        <v>0</v>
      </c>
      <c r="G134" s="101">
        <f t="shared" si="22"/>
        <v>163389.29999999999</v>
      </c>
      <c r="H134" s="101">
        <v>160789.29999999999</v>
      </c>
      <c r="I134" s="101">
        <v>2600</v>
      </c>
      <c r="J134" s="101">
        <v>2600</v>
      </c>
      <c r="K134" s="101">
        <f t="shared" si="23"/>
        <v>159227.9</v>
      </c>
      <c r="L134" s="101">
        <v>157233</v>
      </c>
      <c r="M134" s="101">
        <v>1994.9</v>
      </c>
      <c r="N134" s="101">
        <v>1994.9</v>
      </c>
    </row>
    <row r="135" spans="1:14" ht="34.5" customHeight="1" x14ac:dyDescent="0.2">
      <c r="A135" s="19">
        <v>170703</v>
      </c>
      <c r="B135" s="40" t="s">
        <v>59</v>
      </c>
      <c r="C135" s="101">
        <f t="shared" si="21"/>
        <v>129376.5</v>
      </c>
      <c r="D135" s="101">
        <v>56111.9</v>
      </c>
      <c r="E135" s="101">
        <v>73264.600000000006</v>
      </c>
      <c r="F135" s="101">
        <v>73264.600000000006</v>
      </c>
      <c r="G135" s="101">
        <f t="shared" si="22"/>
        <v>362382.9</v>
      </c>
      <c r="H135" s="101">
        <v>303203.5</v>
      </c>
      <c r="I135" s="101">
        <v>59179.4</v>
      </c>
      <c r="J135" s="101">
        <v>57450.400000000001</v>
      </c>
      <c r="K135" s="101">
        <f t="shared" si="23"/>
        <v>280271.7</v>
      </c>
      <c r="L135" s="101">
        <v>231330.1</v>
      </c>
      <c r="M135" s="101">
        <v>48941.599999999999</v>
      </c>
      <c r="N135" s="101">
        <v>47398.6</v>
      </c>
    </row>
    <row r="136" spans="1:14" ht="22.5" customHeight="1" x14ac:dyDescent="0.2">
      <c r="A136" s="19">
        <v>171000</v>
      </c>
      <c r="B136" s="40" t="s">
        <v>13</v>
      </c>
      <c r="C136" s="101">
        <f t="shared" si="21"/>
        <v>6506.6</v>
      </c>
      <c r="D136" s="101">
        <v>6506.6</v>
      </c>
      <c r="E136" s="101">
        <v>0</v>
      </c>
      <c r="F136" s="101">
        <v>0</v>
      </c>
      <c r="G136" s="101">
        <f t="shared" si="22"/>
        <v>8141.8</v>
      </c>
      <c r="H136" s="101">
        <v>8141.8</v>
      </c>
      <c r="I136" s="101">
        <v>0</v>
      </c>
      <c r="J136" s="101">
        <v>0</v>
      </c>
      <c r="K136" s="101">
        <f t="shared" si="23"/>
        <v>8141.8</v>
      </c>
      <c r="L136" s="101">
        <v>8141.8</v>
      </c>
      <c r="M136" s="101">
        <v>0</v>
      </c>
      <c r="N136" s="101">
        <v>0</v>
      </c>
    </row>
    <row r="137" spans="1:14" ht="27.75" customHeight="1" x14ac:dyDescent="0.2">
      <c r="A137" s="21">
        <v>180000</v>
      </c>
      <c r="B137" s="34" t="s">
        <v>62</v>
      </c>
      <c r="C137" s="26">
        <f t="shared" si="21"/>
        <v>27638.9</v>
      </c>
      <c r="D137" s="26">
        <v>2668</v>
      </c>
      <c r="E137" s="26">
        <v>24970.9</v>
      </c>
      <c r="F137" s="26">
        <v>24970.9</v>
      </c>
      <c r="G137" s="26">
        <f t="shared" si="22"/>
        <v>22939.1</v>
      </c>
      <c r="H137" s="26">
        <v>3745.6</v>
      </c>
      <c r="I137" s="26">
        <v>19193.5</v>
      </c>
      <c r="J137" s="26">
        <v>19193.5</v>
      </c>
      <c r="K137" s="26">
        <f t="shared" si="23"/>
        <v>17431.400000000001</v>
      </c>
      <c r="L137" s="26">
        <v>3315.3</v>
      </c>
      <c r="M137" s="26">
        <v>14116.1</v>
      </c>
      <c r="N137" s="26">
        <v>14116.1</v>
      </c>
    </row>
    <row r="138" spans="1:14" ht="27.75" customHeight="1" x14ac:dyDescent="0.2">
      <c r="A138" s="21">
        <v>200000</v>
      </c>
      <c r="B138" s="98" t="s">
        <v>108</v>
      </c>
      <c r="C138" s="93">
        <f t="shared" si="21"/>
        <v>0</v>
      </c>
      <c r="D138" s="93">
        <v>0</v>
      </c>
      <c r="E138" s="93">
        <v>0</v>
      </c>
      <c r="F138" s="93">
        <v>0</v>
      </c>
      <c r="G138" s="93">
        <f t="shared" si="22"/>
        <v>42900</v>
      </c>
      <c r="H138" s="93">
        <v>11300</v>
      </c>
      <c r="I138" s="93">
        <v>31600</v>
      </c>
      <c r="J138" s="93">
        <v>31600</v>
      </c>
      <c r="K138" s="93">
        <f t="shared" si="23"/>
        <v>13889.4</v>
      </c>
      <c r="L138" s="93">
        <v>11042.9</v>
      </c>
      <c r="M138" s="93">
        <v>2846.5</v>
      </c>
      <c r="N138" s="93">
        <v>2846.5</v>
      </c>
    </row>
    <row r="139" spans="1:14" ht="22.5" customHeight="1" x14ac:dyDescent="0.2">
      <c r="A139" s="21">
        <v>210000</v>
      </c>
      <c r="B139" s="99" t="s">
        <v>15</v>
      </c>
      <c r="C139" s="96">
        <f t="shared" si="21"/>
        <v>1513.6</v>
      </c>
      <c r="D139" s="96">
        <v>1495.6</v>
      </c>
      <c r="E139" s="96">
        <v>18</v>
      </c>
      <c r="F139" s="96">
        <v>18</v>
      </c>
      <c r="G139" s="96">
        <f t="shared" si="22"/>
        <v>1565.5</v>
      </c>
      <c r="H139" s="96">
        <v>1546.5</v>
      </c>
      <c r="I139" s="96">
        <v>19</v>
      </c>
      <c r="J139" s="96">
        <v>19</v>
      </c>
      <c r="K139" s="96">
        <f t="shared" si="23"/>
        <v>1564.8000000000002</v>
      </c>
      <c r="L139" s="96">
        <v>1546.4</v>
      </c>
      <c r="M139" s="96">
        <v>18.399999999999999</v>
      </c>
      <c r="N139" s="96">
        <v>18.399999999999999</v>
      </c>
    </row>
    <row r="140" spans="1:14" ht="21.75" customHeight="1" x14ac:dyDescent="0.2">
      <c r="A140" s="21">
        <v>240000</v>
      </c>
      <c r="B140" s="34" t="s">
        <v>43</v>
      </c>
      <c r="C140" s="26">
        <f t="shared" si="21"/>
        <v>38200</v>
      </c>
      <c r="D140" s="26">
        <f>SUM(D142:D143)</f>
        <v>4300</v>
      </c>
      <c r="E140" s="26">
        <f>SUM(E142:E143)</f>
        <v>33900</v>
      </c>
      <c r="F140" s="26">
        <f>SUM(F142:F143)</f>
        <v>31600</v>
      </c>
      <c r="G140" s="26">
        <f t="shared" si="22"/>
        <v>63891.9</v>
      </c>
      <c r="H140" s="26">
        <f t="shared" ref="H140:N140" si="24">SUM(H142:H143)</f>
        <v>0</v>
      </c>
      <c r="I140" s="26">
        <f t="shared" si="24"/>
        <v>63891.9</v>
      </c>
      <c r="J140" s="26">
        <f t="shared" si="24"/>
        <v>0</v>
      </c>
      <c r="K140" s="26">
        <f t="shared" si="24"/>
        <v>37037.300000000003</v>
      </c>
      <c r="L140" s="26">
        <f t="shared" si="24"/>
        <v>0</v>
      </c>
      <c r="M140" s="26">
        <f t="shared" si="24"/>
        <v>37037.300000000003</v>
      </c>
      <c r="N140" s="26">
        <f t="shared" si="24"/>
        <v>0</v>
      </c>
    </row>
    <row r="141" spans="1:14" ht="16.5" x14ac:dyDescent="0.2">
      <c r="A141" s="19"/>
      <c r="B141" s="35" t="s">
        <v>29</v>
      </c>
      <c r="C141" s="101"/>
      <c r="D141" s="101"/>
      <c r="E141" s="101"/>
      <c r="F141" s="101"/>
      <c r="G141" s="101"/>
      <c r="H141" s="101"/>
      <c r="I141" s="101"/>
      <c r="J141" s="101"/>
      <c r="K141" s="101" t="s">
        <v>0</v>
      </c>
      <c r="L141" s="101"/>
      <c r="M141" s="101"/>
      <c r="N141" s="101"/>
    </row>
    <row r="142" spans="1:14" ht="28.5" customHeight="1" x14ac:dyDescent="0.2">
      <c r="A142" s="14" t="s">
        <v>41</v>
      </c>
      <c r="B142" s="40" t="s">
        <v>32</v>
      </c>
      <c r="C142" s="101">
        <f>D142+E142</f>
        <v>36000</v>
      </c>
      <c r="D142" s="101">
        <v>4300</v>
      </c>
      <c r="E142" s="101">
        <v>31700</v>
      </c>
      <c r="F142" s="101">
        <v>31600</v>
      </c>
      <c r="G142" s="101">
        <f>H142+I142</f>
        <v>33658</v>
      </c>
      <c r="H142" s="101">
        <v>0</v>
      </c>
      <c r="I142" s="101">
        <f>18083.8+6400+9174.2</f>
        <v>33658</v>
      </c>
      <c r="J142" s="101">
        <v>0</v>
      </c>
      <c r="K142" s="101">
        <f>L142+M142</f>
        <v>12430.3</v>
      </c>
      <c r="L142" s="101">
        <v>0</v>
      </c>
      <c r="M142" s="101">
        <f>12430.3</f>
        <v>12430.3</v>
      </c>
      <c r="N142" s="101">
        <v>0</v>
      </c>
    </row>
    <row r="143" spans="1:14" ht="30.75" customHeight="1" x14ac:dyDescent="0.2">
      <c r="A143" s="19">
        <v>240900</v>
      </c>
      <c r="B143" s="36" t="s">
        <v>44</v>
      </c>
      <c r="C143" s="101">
        <f>D143+E143</f>
        <v>2200</v>
      </c>
      <c r="D143" s="101">
        <v>0</v>
      </c>
      <c r="E143" s="101">
        <v>2200</v>
      </c>
      <c r="F143" s="101">
        <v>0</v>
      </c>
      <c r="G143" s="101">
        <f>H143+I143</f>
        <v>30233.9</v>
      </c>
      <c r="H143" s="101">
        <v>0</v>
      </c>
      <c r="I143" s="101">
        <v>30233.9</v>
      </c>
      <c r="J143" s="101">
        <v>0</v>
      </c>
      <c r="K143" s="101">
        <f>SUM(L143+M143)</f>
        <v>24607</v>
      </c>
      <c r="L143" s="101">
        <v>0</v>
      </c>
      <c r="M143" s="101">
        <v>24607</v>
      </c>
      <c r="N143" s="101">
        <v>0</v>
      </c>
    </row>
    <row r="144" spans="1:14" ht="22.5" customHeight="1" x14ac:dyDescent="0.2">
      <c r="A144" s="21">
        <v>250000</v>
      </c>
      <c r="B144" s="34" t="s">
        <v>94</v>
      </c>
      <c r="C144" s="26">
        <f>D144+E144</f>
        <v>276246</v>
      </c>
      <c r="D144" s="26">
        <f>SUM(D146:D158)</f>
        <v>273746</v>
      </c>
      <c r="E144" s="26">
        <f>SUM(E146:E158)</f>
        <v>2500</v>
      </c>
      <c r="F144" s="26">
        <f>SUM(F146:F158)</f>
        <v>0</v>
      </c>
      <c r="G144" s="26">
        <f>H144+I144</f>
        <v>834115.6</v>
      </c>
      <c r="H144" s="26">
        <f t="shared" ref="H144:N144" si="25">SUM(H146:H158)</f>
        <v>788094.7</v>
      </c>
      <c r="I144" s="26">
        <f t="shared" si="25"/>
        <v>46020.9</v>
      </c>
      <c r="J144" s="26">
        <f t="shared" si="25"/>
        <v>42670.200000000004</v>
      </c>
      <c r="K144" s="26">
        <f t="shared" si="25"/>
        <v>809506.39999999991</v>
      </c>
      <c r="L144" s="26">
        <f t="shared" si="25"/>
        <v>767155.99999999988</v>
      </c>
      <c r="M144" s="26">
        <f t="shared" si="25"/>
        <v>42350.400000000001</v>
      </c>
      <c r="N144" s="26">
        <f t="shared" si="25"/>
        <v>39025.4</v>
      </c>
    </row>
    <row r="145" spans="1:14" ht="16.5" x14ac:dyDescent="0.2">
      <c r="A145" s="19"/>
      <c r="B145" s="35" t="s">
        <v>29</v>
      </c>
      <c r="C145" s="101"/>
      <c r="D145" s="101"/>
      <c r="E145" s="101"/>
      <c r="F145" s="101"/>
      <c r="G145" s="101"/>
      <c r="H145" s="101"/>
      <c r="I145" s="101"/>
      <c r="J145" s="101"/>
      <c r="K145" s="101"/>
      <c r="L145" s="101"/>
      <c r="M145" s="101"/>
      <c r="N145" s="101"/>
    </row>
    <row r="146" spans="1:14" ht="16.5" x14ac:dyDescent="0.2">
      <c r="A146" s="19">
        <v>250102</v>
      </c>
      <c r="B146" s="40" t="s">
        <v>12</v>
      </c>
      <c r="C146" s="101">
        <f t="shared" ref="C146:C155" si="26">D146+E146</f>
        <v>106774</v>
      </c>
      <c r="D146" s="101">
        <v>106774</v>
      </c>
      <c r="E146" s="101">
        <v>0</v>
      </c>
      <c r="F146" s="101">
        <v>0</v>
      </c>
      <c r="G146" s="101">
        <f t="shared" ref="G146:G153" si="27">H146+I146</f>
        <v>19909.3</v>
      </c>
      <c r="H146" s="101">
        <v>19909.3</v>
      </c>
      <c r="I146" s="101">
        <v>0</v>
      </c>
      <c r="J146" s="101">
        <v>0</v>
      </c>
      <c r="K146" s="101">
        <f t="shared" ref="K146:K158" si="28">SUM(L146+M146)</f>
        <v>0</v>
      </c>
      <c r="L146" s="101">
        <v>0</v>
      </c>
      <c r="M146" s="101">
        <v>0</v>
      </c>
      <c r="N146" s="101">
        <v>0</v>
      </c>
    </row>
    <row r="147" spans="1:14" ht="22.5" customHeight="1" x14ac:dyDescent="0.2">
      <c r="A147" s="19">
        <v>250203</v>
      </c>
      <c r="B147" s="40" t="s">
        <v>113</v>
      </c>
      <c r="C147" s="101">
        <f t="shared" si="26"/>
        <v>0</v>
      </c>
      <c r="D147" s="101">
        <v>0</v>
      </c>
      <c r="E147" s="101">
        <v>0</v>
      </c>
      <c r="F147" s="101">
        <v>0</v>
      </c>
      <c r="G147" s="101">
        <f t="shared" si="27"/>
        <v>1307.8</v>
      </c>
      <c r="H147" s="101">
        <v>1307.8</v>
      </c>
      <c r="I147" s="101">
        <v>0</v>
      </c>
      <c r="J147" s="101">
        <v>0</v>
      </c>
      <c r="K147" s="101">
        <f t="shared" si="28"/>
        <v>1303.4000000000001</v>
      </c>
      <c r="L147" s="101">
        <v>1303.4000000000001</v>
      </c>
      <c r="M147" s="101">
        <v>0</v>
      </c>
      <c r="N147" s="101">
        <v>0</v>
      </c>
    </row>
    <row r="148" spans="1:14" ht="22.5" customHeight="1" x14ac:dyDescent="0.2">
      <c r="A148" s="19">
        <v>250301</v>
      </c>
      <c r="B148" s="36" t="s">
        <v>106</v>
      </c>
      <c r="C148" s="101">
        <f t="shared" si="26"/>
        <v>133514.20000000001</v>
      </c>
      <c r="D148" s="101">
        <v>133514.20000000001</v>
      </c>
      <c r="E148" s="101">
        <v>0</v>
      </c>
      <c r="F148" s="101">
        <v>0</v>
      </c>
      <c r="G148" s="101">
        <f t="shared" si="27"/>
        <v>133514.20000000001</v>
      </c>
      <c r="H148" s="101">
        <v>133514.20000000001</v>
      </c>
      <c r="I148" s="101">
        <v>0</v>
      </c>
      <c r="J148" s="101">
        <v>0</v>
      </c>
      <c r="K148" s="101">
        <f t="shared" si="28"/>
        <v>133514.20000000001</v>
      </c>
      <c r="L148" s="101">
        <v>133514.20000000001</v>
      </c>
      <c r="M148" s="101">
        <v>0</v>
      </c>
      <c r="N148" s="101">
        <v>0</v>
      </c>
    </row>
    <row r="149" spans="1:14" ht="24.75" customHeight="1" x14ac:dyDescent="0.2">
      <c r="A149" s="19">
        <v>250315</v>
      </c>
      <c r="B149" s="36" t="s">
        <v>107</v>
      </c>
      <c r="C149" s="101">
        <f t="shared" si="26"/>
        <v>32233.8</v>
      </c>
      <c r="D149" s="101">
        <v>32233.8</v>
      </c>
      <c r="E149" s="101">
        <v>0</v>
      </c>
      <c r="F149" s="101">
        <v>0</v>
      </c>
      <c r="G149" s="101">
        <f t="shared" si="27"/>
        <v>35585.599999999999</v>
      </c>
      <c r="H149" s="101">
        <v>35585.599999999999</v>
      </c>
      <c r="I149" s="101">
        <v>0</v>
      </c>
      <c r="J149" s="101">
        <v>0</v>
      </c>
      <c r="K149" s="101">
        <f t="shared" si="28"/>
        <v>35585.599999999999</v>
      </c>
      <c r="L149" s="101">
        <v>35585.599999999999</v>
      </c>
      <c r="M149" s="101">
        <v>0</v>
      </c>
      <c r="N149" s="101">
        <v>0</v>
      </c>
    </row>
    <row r="150" spans="1:14" ht="36" customHeight="1" x14ac:dyDescent="0.2">
      <c r="A150" s="14" t="s">
        <v>110</v>
      </c>
      <c r="B150" s="36" t="s">
        <v>109</v>
      </c>
      <c r="C150" s="101">
        <f t="shared" si="26"/>
        <v>0</v>
      </c>
      <c r="D150" s="101">
        <v>0</v>
      </c>
      <c r="E150" s="101">
        <v>0</v>
      </c>
      <c r="F150" s="101">
        <v>0</v>
      </c>
      <c r="G150" s="101">
        <f t="shared" si="27"/>
        <v>48789.9</v>
      </c>
      <c r="H150" s="101">
        <f>180.6+5509+580</f>
        <v>6269.6</v>
      </c>
      <c r="I150" s="101">
        <v>42520.3</v>
      </c>
      <c r="J150" s="101">
        <v>42520.3</v>
      </c>
      <c r="K150" s="101">
        <f t="shared" si="28"/>
        <v>45209.200000000004</v>
      </c>
      <c r="L150" s="101">
        <f>5473.3+180.5+580</f>
        <v>6233.8</v>
      </c>
      <c r="M150" s="101">
        <f>13050.2+25925.2</f>
        <v>38975.4</v>
      </c>
      <c r="N150" s="101">
        <v>38975.4</v>
      </c>
    </row>
    <row r="151" spans="1:14" ht="42.75" customHeight="1" x14ac:dyDescent="0.2">
      <c r="A151" s="19">
        <v>250326</v>
      </c>
      <c r="B151" s="36" t="s">
        <v>64</v>
      </c>
      <c r="C151" s="101">
        <f t="shared" si="26"/>
        <v>0</v>
      </c>
      <c r="D151" s="101">
        <v>0</v>
      </c>
      <c r="E151" s="101">
        <v>0</v>
      </c>
      <c r="F151" s="101">
        <v>0</v>
      </c>
      <c r="G151" s="101">
        <f t="shared" si="27"/>
        <v>571964.1</v>
      </c>
      <c r="H151" s="101">
        <v>571964.1</v>
      </c>
      <c r="I151" s="101">
        <v>0</v>
      </c>
      <c r="J151" s="101">
        <v>0</v>
      </c>
      <c r="K151" s="101">
        <f t="shared" si="28"/>
        <v>571961.59999999998</v>
      </c>
      <c r="L151" s="101">
        <v>571961.59999999998</v>
      </c>
      <c r="M151" s="101">
        <v>0</v>
      </c>
      <c r="N151" s="101">
        <v>0</v>
      </c>
    </row>
    <row r="152" spans="1:14" ht="91.5" customHeight="1" x14ac:dyDescent="0.2">
      <c r="A152" s="19">
        <v>250329</v>
      </c>
      <c r="B152" s="36" t="s">
        <v>72</v>
      </c>
      <c r="C152" s="101">
        <f t="shared" si="26"/>
        <v>0</v>
      </c>
      <c r="D152" s="101">
        <v>0</v>
      </c>
      <c r="E152" s="101">
        <v>0</v>
      </c>
      <c r="F152" s="101">
        <v>0</v>
      </c>
      <c r="G152" s="101">
        <f t="shared" si="27"/>
        <v>625.4</v>
      </c>
      <c r="H152" s="101">
        <v>625.4</v>
      </c>
      <c r="I152" s="101">
        <v>0</v>
      </c>
      <c r="J152" s="101">
        <v>0</v>
      </c>
      <c r="K152" s="101">
        <f t="shared" si="28"/>
        <v>625.4</v>
      </c>
      <c r="L152" s="101">
        <v>625.4</v>
      </c>
      <c r="M152" s="101">
        <v>0</v>
      </c>
      <c r="N152" s="101">
        <v>0</v>
      </c>
    </row>
    <row r="153" spans="1:14" ht="56.25" customHeight="1" x14ac:dyDescent="0.2">
      <c r="A153" s="19">
        <v>250376</v>
      </c>
      <c r="B153" s="36" t="s">
        <v>97</v>
      </c>
      <c r="C153" s="101">
        <f t="shared" si="26"/>
        <v>0</v>
      </c>
      <c r="D153" s="101">
        <v>0</v>
      </c>
      <c r="E153" s="101">
        <v>0</v>
      </c>
      <c r="F153" s="101">
        <v>0</v>
      </c>
      <c r="G153" s="101">
        <f t="shared" si="27"/>
        <v>7033.1</v>
      </c>
      <c r="H153" s="101">
        <v>7033.1</v>
      </c>
      <c r="I153" s="101">
        <v>0</v>
      </c>
      <c r="J153" s="101">
        <v>0</v>
      </c>
      <c r="K153" s="101">
        <f>SUM(L153+M153)</f>
        <v>6961.1</v>
      </c>
      <c r="L153" s="101">
        <v>6961.1</v>
      </c>
      <c r="M153" s="101">
        <v>0</v>
      </c>
      <c r="N153" s="101">
        <v>0</v>
      </c>
    </row>
    <row r="154" spans="1:14" ht="36" customHeight="1" x14ac:dyDescent="0.2">
      <c r="A154" s="19">
        <v>250388</v>
      </c>
      <c r="B154" s="36" t="s">
        <v>114</v>
      </c>
      <c r="C154" s="101">
        <f>D154+E154</f>
        <v>0</v>
      </c>
      <c r="D154" s="101">
        <v>0</v>
      </c>
      <c r="E154" s="101">
        <v>0</v>
      </c>
      <c r="F154" s="101">
        <v>0</v>
      </c>
      <c r="G154" s="101">
        <f>H154+I154</f>
        <v>8945.1</v>
      </c>
      <c r="H154" s="101">
        <v>8945.1</v>
      </c>
      <c r="I154" s="101">
        <v>0</v>
      </c>
      <c r="J154" s="101">
        <v>0</v>
      </c>
      <c r="K154" s="101">
        <f>SUM(L154+M154)</f>
        <v>8295.2000000000007</v>
      </c>
      <c r="L154" s="101">
        <v>8295.2000000000007</v>
      </c>
      <c r="M154" s="101">
        <v>0</v>
      </c>
      <c r="N154" s="101">
        <v>0</v>
      </c>
    </row>
    <row r="155" spans="1:14" ht="21" customHeight="1" x14ac:dyDescent="0.2">
      <c r="A155" s="19">
        <v>250404</v>
      </c>
      <c r="B155" s="36" t="s">
        <v>6</v>
      </c>
      <c r="C155" s="101">
        <f t="shared" si="26"/>
        <v>3686.1</v>
      </c>
      <c r="D155" s="101">
        <v>1186.0999999999999</v>
      </c>
      <c r="E155" s="101">
        <v>2500</v>
      </c>
      <c r="F155" s="101">
        <v>0</v>
      </c>
      <c r="G155" s="101">
        <f>H155+I155</f>
        <v>6303.2999999999993</v>
      </c>
      <c r="H155" s="101">
        <v>2902.6</v>
      </c>
      <c r="I155" s="101">
        <f>50+681.8+2634.7+34.2</f>
        <v>3400.7</v>
      </c>
      <c r="J155" s="101">
        <v>50</v>
      </c>
      <c r="K155" s="101">
        <f t="shared" si="28"/>
        <v>6031.2</v>
      </c>
      <c r="L155" s="101">
        <v>2656.2</v>
      </c>
      <c r="M155" s="101">
        <v>3375</v>
      </c>
      <c r="N155" s="101">
        <v>50</v>
      </c>
    </row>
    <row r="156" spans="1:14" ht="32.25" customHeight="1" x14ac:dyDescent="0.2">
      <c r="A156" s="19">
        <v>250500</v>
      </c>
      <c r="B156" s="36" t="s">
        <v>111</v>
      </c>
      <c r="C156" s="101">
        <f t="shared" ref="C156:C162" si="29">D156+E156</f>
        <v>0</v>
      </c>
      <c r="D156" s="101">
        <v>0</v>
      </c>
      <c r="E156" s="101">
        <v>0</v>
      </c>
      <c r="F156" s="101">
        <v>0</v>
      </c>
      <c r="G156" s="101">
        <f t="shared" ref="G156:G162" si="30">H156+I156</f>
        <v>99.9</v>
      </c>
      <c r="H156" s="101">
        <v>0</v>
      </c>
      <c r="I156" s="101">
        <v>99.9</v>
      </c>
      <c r="J156" s="101">
        <v>99.9</v>
      </c>
      <c r="K156" s="101">
        <f t="shared" si="28"/>
        <v>0</v>
      </c>
      <c r="L156" s="101">
        <v>0</v>
      </c>
      <c r="M156" s="101">
        <v>0</v>
      </c>
      <c r="N156" s="101">
        <v>0</v>
      </c>
    </row>
    <row r="157" spans="1:14" ht="24" hidden="1" customHeight="1" x14ac:dyDescent="0.2">
      <c r="A157" s="19">
        <v>250380</v>
      </c>
      <c r="B157" s="36" t="s">
        <v>66</v>
      </c>
      <c r="C157" s="101">
        <f t="shared" si="29"/>
        <v>0</v>
      </c>
      <c r="D157" s="101">
        <v>0</v>
      </c>
      <c r="E157" s="101"/>
      <c r="F157" s="101">
        <v>0</v>
      </c>
      <c r="G157" s="101">
        <f t="shared" si="30"/>
        <v>0</v>
      </c>
      <c r="H157" s="101"/>
      <c r="I157" s="101">
        <v>0</v>
      </c>
      <c r="J157" s="101">
        <v>0</v>
      </c>
      <c r="K157" s="101">
        <f t="shared" si="28"/>
        <v>0</v>
      </c>
      <c r="L157" s="101"/>
      <c r="M157" s="101">
        <v>0</v>
      </c>
      <c r="N157" s="101">
        <v>0</v>
      </c>
    </row>
    <row r="158" spans="1:14" ht="36" customHeight="1" thickBot="1" x14ac:dyDescent="0.25">
      <c r="A158" s="19">
        <v>250913</v>
      </c>
      <c r="B158" s="100" t="s">
        <v>65</v>
      </c>
      <c r="C158" s="29">
        <f t="shared" si="29"/>
        <v>37.9</v>
      </c>
      <c r="D158" s="29">
        <v>37.9</v>
      </c>
      <c r="E158" s="29">
        <v>0</v>
      </c>
      <c r="F158" s="29">
        <v>0</v>
      </c>
      <c r="G158" s="29">
        <f t="shared" si="30"/>
        <v>37.9</v>
      </c>
      <c r="H158" s="29">
        <v>37.9</v>
      </c>
      <c r="I158" s="29">
        <v>0</v>
      </c>
      <c r="J158" s="29">
        <v>0</v>
      </c>
      <c r="K158" s="29">
        <f t="shared" si="28"/>
        <v>19.5</v>
      </c>
      <c r="L158" s="29">
        <v>19.5</v>
      </c>
      <c r="M158" s="29">
        <v>0</v>
      </c>
      <c r="N158" s="29">
        <v>0</v>
      </c>
    </row>
    <row r="159" spans="1:14" ht="17.25" thickBot="1" x14ac:dyDescent="0.25">
      <c r="A159" s="22"/>
      <c r="B159" s="94" t="s">
        <v>81</v>
      </c>
      <c r="C159" s="95">
        <f t="shared" si="29"/>
        <v>2485925.9</v>
      </c>
      <c r="D159" s="95">
        <f>D70+D71+D72+D73+D105+D116+D117+D121+D122+D128+D129+D137+D138+D139+D140+D144</f>
        <v>2087333.7999999998</v>
      </c>
      <c r="E159" s="95">
        <f>E70+E71+E72+E73+E105+E116+E117+E121+E122+E128+E129+E137+E138+E139+E140+E144</f>
        <v>398592.1</v>
      </c>
      <c r="F159" s="95">
        <f>F70+F71+F72+F73+F105+F116+F117+F121+F122+F128+F129+F137+F138+F139+F140+F144</f>
        <v>272075.7</v>
      </c>
      <c r="G159" s="95">
        <f t="shared" si="30"/>
        <v>4651521.1999999993</v>
      </c>
      <c r="H159" s="95">
        <f>H70+H71+H72+H73+H105+H116+H117+H121+H122+H128+H129+H137+H138+H139+H140+H144</f>
        <v>3889958.8999999994</v>
      </c>
      <c r="I159" s="95">
        <f>I70+I71+I72+I73+I105+I116+I117+I121+I122+I128+I129+I137+I138+I139+I140+I144</f>
        <v>761562.3</v>
      </c>
      <c r="J159" s="95">
        <f>J70+J71+J72+J73+J105+J116+J117+J121+J122+J128+J129+J137+J138+J139+J140+J144</f>
        <v>407389.9</v>
      </c>
      <c r="K159" s="95">
        <f>SUM(L159:M159)</f>
        <v>4350958.8358399998</v>
      </c>
      <c r="L159" s="95">
        <f>L70+L71+L72+L73+L105+L116+L117+L121+L122+L128+L129+L137+L138+L139+L140+L144</f>
        <v>3748330.4358399995</v>
      </c>
      <c r="M159" s="95">
        <f>M70+M71+M72+M73+M105+M116+M117+M121+M122+M128+M129+M137+M138+M139+M140+M144</f>
        <v>602628.39999999991</v>
      </c>
      <c r="N159" s="95">
        <f>N70+N71+N72+N73+N105+N116+N117+N121+N122+N128+N129+N137+N138+N139+N140+N144</f>
        <v>287554.30000000005</v>
      </c>
    </row>
    <row r="160" spans="1:14" ht="24.75" customHeight="1" x14ac:dyDescent="0.2">
      <c r="A160" s="121">
        <v>250908</v>
      </c>
      <c r="B160" s="36" t="s">
        <v>30</v>
      </c>
      <c r="C160" s="101">
        <f t="shared" si="29"/>
        <v>632.4</v>
      </c>
      <c r="D160" s="101">
        <v>619.4</v>
      </c>
      <c r="E160" s="101">
        <v>13</v>
      </c>
      <c r="F160" s="101">
        <v>0</v>
      </c>
      <c r="G160" s="101">
        <f t="shared" si="30"/>
        <v>632.4</v>
      </c>
      <c r="H160" s="101">
        <v>619.4</v>
      </c>
      <c r="I160" s="101">
        <v>13</v>
      </c>
      <c r="J160" s="101">
        <v>0</v>
      </c>
      <c r="K160" s="101">
        <f>L160+M160</f>
        <v>325.89999999999998</v>
      </c>
      <c r="L160" s="101">
        <v>312.89999999999998</v>
      </c>
      <c r="M160" s="101">
        <v>13</v>
      </c>
      <c r="N160" s="101">
        <v>0</v>
      </c>
    </row>
    <row r="161" spans="1:14" ht="28.5" customHeight="1" thickBot="1" x14ac:dyDescent="0.25">
      <c r="A161" s="121">
        <v>250909</v>
      </c>
      <c r="B161" s="36" t="s">
        <v>31</v>
      </c>
      <c r="C161" s="101">
        <f t="shared" si="29"/>
        <v>-13</v>
      </c>
      <c r="D161" s="101">
        <v>0</v>
      </c>
      <c r="E161" s="101">
        <v>-13</v>
      </c>
      <c r="F161" s="101">
        <v>0</v>
      </c>
      <c r="G161" s="101">
        <f t="shared" si="30"/>
        <v>-13</v>
      </c>
      <c r="H161" s="101">
        <v>0</v>
      </c>
      <c r="I161" s="101">
        <v>-13</v>
      </c>
      <c r="J161" s="101">
        <v>0</v>
      </c>
      <c r="K161" s="101">
        <f>L161+M161</f>
        <v>-90.7</v>
      </c>
      <c r="L161" s="101">
        <v>0</v>
      </c>
      <c r="M161" s="101">
        <v>-90.7</v>
      </c>
      <c r="N161" s="101">
        <v>0</v>
      </c>
    </row>
    <row r="162" spans="1:14" ht="19.5" thickBot="1" x14ac:dyDescent="0.25">
      <c r="A162" s="22"/>
      <c r="B162" s="42" t="s">
        <v>51</v>
      </c>
      <c r="C162" s="30">
        <f t="shared" si="29"/>
        <v>2486545.2999999998</v>
      </c>
      <c r="D162" s="30">
        <f>D159+D160+D161</f>
        <v>2087953.1999999997</v>
      </c>
      <c r="E162" s="30">
        <f>E159+E160+E161</f>
        <v>398592.1</v>
      </c>
      <c r="F162" s="30">
        <f>F159+F160+F161</f>
        <v>272075.7</v>
      </c>
      <c r="G162" s="30">
        <f t="shared" si="30"/>
        <v>4652140.5999999996</v>
      </c>
      <c r="H162" s="30">
        <f t="shared" ref="H162:N162" si="31">H159+H160+H161</f>
        <v>3890578.2999999993</v>
      </c>
      <c r="I162" s="30">
        <f t="shared" si="31"/>
        <v>761562.3</v>
      </c>
      <c r="J162" s="30">
        <f t="shared" si="31"/>
        <v>407389.9</v>
      </c>
      <c r="K162" s="30">
        <f t="shared" si="31"/>
        <v>4351194.03584</v>
      </c>
      <c r="L162" s="30">
        <f t="shared" si="31"/>
        <v>3748643.3358399994</v>
      </c>
      <c r="M162" s="30">
        <f t="shared" si="31"/>
        <v>602550.69999999995</v>
      </c>
      <c r="N162" s="30">
        <f t="shared" si="31"/>
        <v>287554.30000000005</v>
      </c>
    </row>
    <row r="163" spans="1:14" ht="16.5" x14ac:dyDescent="0.2">
      <c r="A163" s="4"/>
      <c r="B163" s="1"/>
      <c r="C163" s="2"/>
      <c r="D163" s="2"/>
      <c r="E163" s="16"/>
      <c r="F163" s="16"/>
      <c r="G163" s="16"/>
      <c r="H163" s="112"/>
      <c r="I163" s="16"/>
      <c r="J163" s="112"/>
      <c r="K163" s="2"/>
      <c r="L163" s="104"/>
      <c r="M163" s="104"/>
    </row>
    <row r="164" spans="1:14" ht="16.5" x14ac:dyDescent="0.2">
      <c r="A164" s="4"/>
      <c r="B164" s="1"/>
      <c r="C164" s="2"/>
      <c r="D164" s="2"/>
      <c r="E164" s="16"/>
      <c r="F164" s="16"/>
      <c r="G164" s="16"/>
      <c r="H164" s="112"/>
      <c r="I164" s="16"/>
      <c r="J164" s="112"/>
      <c r="K164" s="2"/>
      <c r="L164" s="104"/>
      <c r="M164" s="104"/>
    </row>
    <row r="165" spans="1:14" ht="16.5" x14ac:dyDescent="0.25">
      <c r="A165" s="6"/>
      <c r="B165" s="23"/>
      <c r="C165" s="24"/>
      <c r="D165" s="3"/>
      <c r="E165" s="17"/>
      <c r="F165" s="17"/>
      <c r="G165" s="17"/>
      <c r="H165" s="113"/>
      <c r="I165" s="17"/>
      <c r="J165" s="113"/>
      <c r="K165" s="25"/>
      <c r="L165" s="105"/>
      <c r="M165" s="105"/>
      <c r="N165" s="120"/>
    </row>
    <row r="166" spans="1:14" ht="125.25" customHeight="1" x14ac:dyDescent="0.45">
      <c r="B166" s="125" t="s">
        <v>99</v>
      </c>
      <c r="C166" s="56"/>
      <c r="D166" s="153" t="s">
        <v>149</v>
      </c>
      <c r="E166" s="153"/>
      <c r="F166" s="153"/>
      <c r="G166" s="153"/>
      <c r="H166" s="114"/>
      <c r="I166" s="18"/>
      <c r="J166" s="114"/>
      <c r="K166" s="8"/>
      <c r="L166" s="106"/>
      <c r="M166" s="106"/>
    </row>
    <row r="167" spans="1:14" ht="27" x14ac:dyDescent="0.35">
      <c r="B167" s="52"/>
      <c r="C167" s="50"/>
      <c r="D167" s="50"/>
      <c r="E167" s="53"/>
      <c r="F167" s="51"/>
      <c r="G167" s="51"/>
      <c r="H167" s="115"/>
      <c r="I167" s="51"/>
      <c r="J167" s="115"/>
      <c r="K167" s="3"/>
      <c r="L167" s="107"/>
      <c r="M167" s="107"/>
    </row>
    <row r="168" spans="1:14" ht="16.5" x14ac:dyDescent="0.25">
      <c r="B168" s="1"/>
      <c r="E168" s="11"/>
      <c r="F168" s="11"/>
      <c r="G168" s="11"/>
      <c r="H168" s="107"/>
      <c r="I168" s="11"/>
      <c r="J168" s="107"/>
      <c r="K168" s="3"/>
      <c r="L168" s="107"/>
      <c r="M168" s="107"/>
    </row>
    <row r="169" spans="1:14" ht="16.5" x14ac:dyDescent="0.25">
      <c r="B169" s="1"/>
      <c r="C169" s="3"/>
      <c r="D169" s="3"/>
      <c r="E169" s="11"/>
      <c r="F169" s="11"/>
      <c r="G169" s="11"/>
      <c r="H169" s="107"/>
      <c r="I169" s="11"/>
      <c r="J169" s="107"/>
      <c r="K169" s="3"/>
      <c r="L169" s="107"/>
      <c r="M169" s="107"/>
    </row>
    <row r="170" spans="1:14" x14ac:dyDescent="0.2">
      <c r="B170" s="1"/>
      <c r="C170" s="1"/>
      <c r="D170" s="1"/>
      <c r="K170" s="1"/>
    </row>
    <row r="171" spans="1:14" x14ac:dyDescent="0.2">
      <c r="B171" s="1"/>
      <c r="C171" s="1"/>
      <c r="D171" s="1"/>
      <c r="K171" s="1"/>
    </row>
    <row r="172" spans="1:14" x14ac:dyDescent="0.2">
      <c r="B172" s="1"/>
      <c r="C172" s="1"/>
      <c r="D172" s="1"/>
      <c r="K172" s="1"/>
    </row>
    <row r="173" spans="1:14" x14ac:dyDescent="0.2">
      <c r="B173" s="1"/>
      <c r="C173" s="1"/>
      <c r="D173" s="1"/>
      <c r="K173" s="1"/>
    </row>
    <row r="174" spans="1:14" x14ac:dyDescent="0.2">
      <c r="B174" s="1"/>
      <c r="C174" s="1"/>
      <c r="D174" s="1"/>
      <c r="K174" s="1"/>
    </row>
    <row r="175" spans="1:14" x14ac:dyDescent="0.2">
      <c r="B175" s="1"/>
      <c r="C175" s="1"/>
      <c r="D175" s="1"/>
      <c r="K175" s="1"/>
    </row>
    <row r="176" spans="1:14" x14ac:dyDescent="0.2">
      <c r="B176" s="1"/>
      <c r="C176" s="1"/>
      <c r="D176" s="1"/>
      <c r="K176" s="1"/>
    </row>
    <row r="177" spans="2:11" x14ac:dyDescent="0.2">
      <c r="B177" s="1"/>
      <c r="C177" s="1"/>
      <c r="D177" s="1"/>
      <c r="K177" s="1"/>
    </row>
    <row r="178" spans="2:11" x14ac:dyDescent="0.2">
      <c r="B178" s="1"/>
      <c r="C178" s="1"/>
      <c r="D178" s="1"/>
      <c r="K178" s="1"/>
    </row>
    <row r="179" spans="2:11" x14ac:dyDescent="0.2">
      <c r="B179" s="1"/>
      <c r="C179" s="1"/>
      <c r="D179" s="1"/>
      <c r="K179" s="1"/>
    </row>
    <row r="180" spans="2:11" x14ac:dyDescent="0.2">
      <c r="B180" s="1"/>
      <c r="C180" s="1"/>
      <c r="D180" s="1"/>
      <c r="K180" s="1"/>
    </row>
    <row r="181" spans="2:11" x14ac:dyDescent="0.2">
      <c r="B181" s="1"/>
      <c r="C181" s="1"/>
      <c r="D181" s="1"/>
      <c r="K181" s="1"/>
    </row>
    <row r="182" spans="2:11" x14ac:dyDescent="0.2">
      <c r="B182" s="1"/>
      <c r="C182" s="1"/>
      <c r="D182" s="1"/>
      <c r="K182" s="1"/>
    </row>
    <row r="183" spans="2:11" x14ac:dyDescent="0.2">
      <c r="B183" s="1"/>
      <c r="C183" s="1"/>
      <c r="D183" s="1"/>
      <c r="K183" s="1"/>
    </row>
    <row r="184" spans="2:11" x14ac:dyDescent="0.2">
      <c r="B184" s="1"/>
      <c r="C184" s="1"/>
      <c r="D184" s="1"/>
      <c r="K184" s="1"/>
    </row>
    <row r="185" spans="2:11" x14ac:dyDescent="0.2">
      <c r="B185" s="1"/>
      <c r="C185" s="1"/>
      <c r="D185" s="1"/>
      <c r="K185" s="1"/>
    </row>
    <row r="186" spans="2:11" x14ac:dyDescent="0.2">
      <c r="B186" s="1"/>
      <c r="C186" s="1"/>
      <c r="D186" s="1"/>
      <c r="K186" s="1"/>
    </row>
    <row r="187" spans="2:11" x14ac:dyDescent="0.2">
      <c r="B187" s="1"/>
      <c r="C187" s="1"/>
      <c r="D187" s="1"/>
      <c r="K187" s="1"/>
    </row>
    <row r="188" spans="2:11" x14ac:dyDescent="0.2">
      <c r="B188" s="1"/>
      <c r="C188" s="1"/>
      <c r="D188" s="1"/>
      <c r="K188" s="1"/>
    </row>
  </sheetData>
  <mergeCells count="48">
    <mergeCell ref="D166:G166"/>
    <mergeCell ref="J11:J14"/>
    <mergeCell ref="E78:E79"/>
    <mergeCell ref="J80:J81"/>
    <mergeCell ref="H78:H79"/>
    <mergeCell ref="E11:E14"/>
    <mergeCell ref="D11:D14"/>
    <mergeCell ref="E80:E81"/>
    <mergeCell ref="F80:F81"/>
    <mergeCell ref="H80:H81"/>
    <mergeCell ref="I78:I79"/>
    <mergeCell ref="I11:I14"/>
    <mergeCell ref="D80:D81"/>
    <mergeCell ref="A10:A14"/>
    <mergeCell ref="B10:B14"/>
    <mergeCell ref="C10:C14"/>
    <mergeCell ref="F78:F79"/>
    <mergeCell ref="D10:F10"/>
    <mergeCell ref="A78:A79"/>
    <mergeCell ref="C78:C79"/>
    <mergeCell ref="D78:D79"/>
    <mergeCell ref="F11:F14"/>
    <mergeCell ref="C80:C81"/>
    <mergeCell ref="G78:G79"/>
    <mergeCell ref="I80:I81"/>
    <mergeCell ref="G80:G81"/>
    <mergeCell ref="L80:L81"/>
    <mergeCell ref="L78:L79"/>
    <mergeCell ref="N80:N81"/>
    <mergeCell ref="I1:N1"/>
    <mergeCell ref="G10:G14"/>
    <mergeCell ref="M80:M81"/>
    <mergeCell ref="K80:K81"/>
    <mergeCell ref="B5:M5"/>
    <mergeCell ref="B6:M6"/>
    <mergeCell ref="B7:M7"/>
    <mergeCell ref="I2:N2"/>
    <mergeCell ref="M78:M79"/>
    <mergeCell ref="K78:K79"/>
    <mergeCell ref="H10:J10"/>
    <mergeCell ref="N11:N14"/>
    <mergeCell ref="L10:N10"/>
    <mergeCell ref="J78:J79"/>
    <mergeCell ref="N78:N79"/>
    <mergeCell ref="M11:M14"/>
    <mergeCell ref="K10:K14"/>
    <mergeCell ref="L11:L14"/>
    <mergeCell ref="H11:H14"/>
  </mergeCells>
  <phoneticPr fontId="0" type="noConversion"/>
  <printOptions horizontalCentered="1"/>
  <pageMargins left="0.19685039370078741" right="0.19685039370078741" top="0.5" bottom="0.39370078740157483" header="0" footer="0.39370078740157483"/>
  <pageSetup paperSize="9" scale="51" fitToHeight="0" orientation="landscape" r:id="rId1"/>
  <headerFooter differentFirst="1" alignWithMargins="0">
    <oddHeader>&amp;C&amp;"Times New Roman,курсив"&amp;24&amp;P&amp;R&amp;"Times New Roman,курсив"&amp;24Продовження додатка</oddHeader>
  </headerFooter>
  <rowBreaks count="1" manualBreakCount="1">
    <brk id="44"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2015м</vt:lpstr>
      <vt:lpstr>'2015м'!Заголовки_для_печати</vt:lpstr>
      <vt:lpstr>'2015м'!Область_печати</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zagalny301</cp:lastModifiedBy>
  <cp:lastPrinted>2016-01-18T09:28:40Z</cp:lastPrinted>
  <dcterms:created xsi:type="dcterms:W3CDTF">2004-02-10T09:04:32Z</dcterms:created>
  <dcterms:modified xsi:type="dcterms:W3CDTF">2016-01-20T09:09:29Z</dcterms:modified>
</cp:coreProperties>
</file>