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5" windowWidth="11985" windowHeight="9165" tabRatio="602" activeTab="0"/>
  </bookViews>
  <sheets>
    <sheet name="за 2023 рік" sheetId="1" r:id="rId1"/>
  </sheets>
  <definedNames>
    <definedName name="Excel_BuiltIn__FilterDatabase" localSheetId="0">'за 2023 рік'!$A$57:$P$129</definedName>
    <definedName name="_xlnm.Print_Titles" localSheetId="0">'за 2023 рік'!$10:$10</definedName>
    <definedName name="_xlnm.Print_Area" localSheetId="0">'за 2023 рік'!$A$1:$Q$142</definedName>
  </definedNames>
  <calcPr fullCalcOnLoad="1"/>
</workbook>
</file>

<file path=xl/sharedStrings.xml><?xml version="1.0" encoding="utf-8"?>
<sst xmlns="http://schemas.openxmlformats.org/spreadsheetml/2006/main" count="168" uniqueCount="149">
  <si>
    <t xml:space="preserve"> </t>
  </si>
  <si>
    <t>тис.грн.</t>
  </si>
  <si>
    <t>Показники міського бюджету</t>
  </si>
  <si>
    <t>у тому числі:</t>
  </si>
  <si>
    <t xml:space="preserve">2007 рік </t>
  </si>
  <si>
    <t>загальний фонд</t>
  </si>
  <si>
    <t>спеціальний фонд</t>
  </si>
  <si>
    <t xml:space="preserve">на </t>
  </si>
  <si>
    <t xml:space="preserve"> 01.10.2007</t>
  </si>
  <si>
    <t xml:space="preserve">податок та збір на доходи фізичних осіб </t>
  </si>
  <si>
    <t>податок на прибуток підприємств та фінансових установ комунальної власності</t>
  </si>
  <si>
    <t>місцеві податки: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</si>
  <si>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</si>
  <si>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</si>
  <si>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</si>
  <si>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</si>
  <si>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</si>
  <si>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</si>
  <si>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</si>
  <si>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</si>
  <si>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 </t>
  </si>
  <si>
    <t>інші надходження</t>
  </si>
  <si>
    <t>Субвенції, дотації, одержані з інших бюджетів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</si>
  <si>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</si>
  <si>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</si>
  <si>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</si>
  <si>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від продажу землі</t>
  </si>
  <si>
    <t>Державне управління</t>
  </si>
  <si>
    <t xml:space="preserve">Освiта </t>
  </si>
  <si>
    <t xml:space="preserve">Охорона здоров'я </t>
  </si>
  <si>
    <t>Культура і мистецтво</t>
  </si>
  <si>
    <t xml:space="preserve">Фiзична культура i спорт </t>
  </si>
  <si>
    <t>Організація благоустрою населених пунктів</t>
  </si>
  <si>
    <t>Інша діяльність у сфері житлово-комунального господарства</t>
  </si>
  <si>
    <t>Здійснення  заходів із землеустрою</t>
  </si>
  <si>
    <t>Будівництво та регіональний розвиток</t>
  </si>
  <si>
    <t>Транспорт та транспортна інфраструктура, дорожнє господарство</t>
  </si>
  <si>
    <t>Утримання та розвиток місцевих аеропортів</t>
  </si>
  <si>
    <t>Інші програми та заходи, пов'язані з економічною діяльністю</t>
  </si>
  <si>
    <t>Сприяння розвитку малого та середнього підприємництва</t>
  </si>
  <si>
    <t>Реалізація програм і заходів в галузі зовнішньоекономічної діяльності</t>
  </si>
  <si>
    <t>Заходи з енергозбереження</t>
  </si>
  <si>
    <t>Проведення експертної  грошової  оцінки  земельної ділянки чи права на неї</t>
  </si>
  <si>
    <t>Внески до статутного капіталу суб’єктів господарювання</t>
  </si>
  <si>
    <t>Членські внески до асоціацій органів місцевого самоврядування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</si>
  <si>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</si>
  <si>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Інші заходи, пов'язані з економічною діяльністю</t>
  </si>
  <si>
    <t>Інша діяльність</t>
  </si>
  <si>
    <t xml:space="preserve">Охорона навколишнього природного середовища </t>
  </si>
  <si>
    <t>Реверсна дотація </t>
  </si>
  <si>
    <t xml:space="preserve">Інші дотації з місцевого бюджету </t>
  </si>
  <si>
    <t xml:space="preserve">Інші субвенції з місцевого бюджету </t>
  </si>
  <si>
    <t>УСЬОГО ВИДАТКІВ:</t>
  </si>
  <si>
    <t>Надання коштів для забезпечення гарантійних зобов`язань за позичальників, що отримали кредити під місцеві гарантії</t>
  </si>
  <si>
    <t>Повернення коштів, наданих для виконання гарантійних зобов`язань за позичальників, що отримали кредити під місцеві гарантії</t>
  </si>
  <si>
    <t>ПОДАТКОВІ НАДХОДЖЕННЯ</t>
  </si>
  <si>
    <t>податок на майно: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</si>
  <si>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</si>
  <si>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</si>
  <si>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</si>
  <si>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</si>
  <si>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туристичний збір</t>
  </si>
  <si>
    <t xml:space="preserve">єдиний податок </t>
  </si>
  <si>
    <t>НЕПОДАТКОВІ НАДХОДЖЕННЯ</t>
  </si>
  <si>
    <t>адміністративні штрафи та інші санкції</t>
  </si>
  <si>
    <t>плата за надання адміністративних послуг</t>
  </si>
  <si>
    <t>ДОХОДИ ВІД ОПЕРАЦІЙ З КАПІТАЛОМ</t>
  </si>
  <si>
    <t>екологічний податок </t>
  </si>
  <si>
    <t>плата за гарантії, надані Верховною Радою Автономної республіки Крим та міськими радами</t>
  </si>
  <si>
    <t>В И Т Р А Т И</t>
  </si>
  <si>
    <t>Н А Д Х О Д Ж Е Н Н Я</t>
  </si>
  <si>
    <t>РАЗОМ ВИТРАТ  БЮДЖЕТУ:</t>
  </si>
  <si>
    <t>Забезпечення діяльності з виробництва, транспортування, постачання теплової енергії</t>
  </si>
  <si>
    <t>Забезпечення діяльності водопровідно-каналізаційного господарства</t>
  </si>
  <si>
    <t>Експлуатація та технічне обслуговування житлового фонду</t>
  </si>
  <si>
    <t>Забезпечення надійної та безперебійної експлуатації ліфтів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</si>
  <si>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</si>
  <si>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Інші заходи у сфері автотранспорту</t>
  </si>
  <si>
    <t>Інші заходи у сфері електротранспорту</t>
  </si>
  <si>
    <t>Утримання та розвиток автомобільних доріг та дорожньої інфраструктури за рахунок коштів місцевого бюджету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</si>
  <si>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</si>
  <si>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</si>
  <si>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Фінансова підтримка засобів масової інформації</t>
  </si>
  <si>
    <t>Надання пільгових довгострокових кредитів молодим сім`ям та одиноким молодим громадянам на будівництво/придбання житла</t>
  </si>
  <si>
    <t>Повернення пільгових довгострокових кредитів, наданих молодим сім`ям та одиноким молодим громадянам на будівництво/ придбання житла</t>
  </si>
  <si>
    <t>Міжбюджетні трансферти</t>
  </si>
  <si>
    <t>Житлово-комунальне господарство</t>
  </si>
  <si>
    <t xml:space="preserve">Соцiальний захист та соціальне забезпечення </t>
  </si>
  <si>
    <t>акцизний податок з вироблених  в Україні підакцизних товарів (продукції)</t>
  </si>
  <si>
    <t>акцизний податок з ввезених на митну територію   України підакцизних товарів (продукції)</t>
  </si>
  <si>
    <t>акцизний податок з реалізації суб’єктами господарювання  роздрібної торгівлі підакцизних товарів</t>
  </si>
  <si>
    <t>Інша діяльність у сфері транспорту</t>
  </si>
  <si>
    <t>у тому числі бюджет розвитку</t>
  </si>
  <si>
    <t>Реалізація Національної програми інформатизації</t>
  </si>
  <si>
    <t>Інформація</t>
  </si>
  <si>
    <t>надходження коштів від Державного фонду дорогоцінних металів і дорогоцінного каміння</t>
  </si>
  <si>
    <t>Утримання та розвиток наземного електротранспорту</t>
  </si>
  <si>
    <t>Субвенція з місцевого бюджету державному бюджету на виконання програм соціально-економічного розвитку регіонів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</si>
  <si>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</si>
  <si>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Інші заходи у сфері зв`язку, телекомунікації та інформатики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</si>
  <si>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</si>
  <si>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Виконання інвестиційних проектів в рамках здійснення заходів щодо соціально-економічного розвитку окремих територій</t>
  </si>
  <si>
    <t>Зв'язок, телекомунікації та інформатика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</si>
  <si>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</t>
  </si>
  <si>
    <t>Заходи та роботи з територіальної оборони</t>
  </si>
  <si>
    <t>Інші заходи громадського порядку та безпеки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</si>
  <si>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</si>
  <si>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податок з власників наземних, водних транспортних засобів та інших самохідних машин і механізмів</t>
  </si>
  <si>
    <t>рентна плата за користування надрами загальнодержавного значення</t>
  </si>
  <si>
    <t>УСЬОГО ДОХОДІВ  власних та закріплених:</t>
  </si>
  <si>
    <t>РАЗОМ  ДОХОДІВ:</t>
  </si>
  <si>
    <t>плата за ліцензії у сфері діяльності з організації та проведення азартних ігор і за ліцензії на випуск та проведення лотерей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</si>
  <si>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</si>
  <si>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Розроблення схем планування та забудови територій (містобудівної документації)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</si>
  <si>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</si>
  <si>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</si>
  <si>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</si>
  <si>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Громадський порядок та безпека, у тому числі:</t>
  </si>
  <si>
    <t>Заходи із запобігання та ліквідації надзвичайних ситуацій та наслідків стихійного лиха, у тому числі:</t>
  </si>
  <si>
    <t>Здешевлення вартості іпотечних кредитів для забезпечення доступним житлом громадян, які потребують поліпшення житлових умов</t>
  </si>
  <si>
    <t xml:space="preserve">Реалізація проектів (заходів) з відновлення освітніх установ та закладів, пошкоджених / знащених внаслідок збройної агресії, за рахунок коштів місцевих бюджетів  </t>
  </si>
  <si>
    <t>Реалізація проектів (заходів) з відновлення об'єктів житлового фонду, пошкоджених / знищених внаслідок збройної агресії, за рахунок коштів місцевих бюджетів</t>
  </si>
  <si>
    <t xml:space="preserve">Реалізація проектів (заходів) з відновлення  установ та закладів соціальної сфери, пошкоджених / знащених внаслідок збройної агресії, за рахунок коштів місцевих бюджетів  </t>
  </si>
  <si>
    <t>Будівництво інших об'єктів комунальної власності</t>
  </si>
  <si>
    <t>відсотки за користування довгостроковим кредитом, що надається з місцевих бюджетів молодим сім,ям та одиноким молодим громадянам на будівництво та придбання житла</t>
  </si>
  <si>
    <t xml:space="preserve">     (код бюджету  0457810000)</t>
  </si>
  <si>
    <t>Виконано за 2023 рік</t>
  </si>
  <si>
    <t>Виконано за 2022 рік</t>
  </si>
  <si>
    <t>Динаміка виконання показників за 2023 рік у порівнянні з виконанням за 2022 рік</t>
  </si>
  <si>
    <t>14=6-10</t>
  </si>
  <si>
    <t>15=7-11</t>
  </si>
  <si>
    <t>16=8-12</t>
  </si>
  <si>
    <t>17=9-13</t>
  </si>
  <si>
    <t>Резервний фонд</t>
  </si>
  <si>
    <t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t>
  </si>
  <si>
    <t>Фінансування бюджету</t>
  </si>
  <si>
    <t>Зміни обсягів бюджетних коштів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</si>
  <si>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</si>
  <si>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</si>
  <si>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</si>
  <si>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Інші  розрахунки</t>
  </si>
  <si>
    <t>Інша діяльність, пов`язана з експлуатацією об`єктів житлово-комунального господарства</t>
  </si>
  <si>
    <t>Реалізація програм і заходів в галузі туризму та курортів</t>
  </si>
  <si>
    <t>Кредитування</t>
  </si>
  <si>
    <t>Довідково:</t>
  </si>
  <si>
    <t>Зміни обсягів бюджетних коштів на рахунках бюджетних установ</t>
  </si>
  <si>
    <t>Інші розрахунки</t>
  </si>
  <si>
    <t>Уточнений річний план на 2023 рік (з урахуванням довідок по власним надходженням бюджетних установ)</t>
  </si>
  <si>
    <t xml:space="preserve">      про виконання бюджету Криворізької міської територіальної громади за 2023 рік</t>
  </si>
</sst>
</file>

<file path=xl/styles.xml><?xml version="1.0" encoding="utf-8"?>
<styleSheet xmlns="http://schemas.openxmlformats.org/spreadsheetml/2006/main">
  <numFmts count="1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\ _г_р_н_._-;\-* #,##0.00\ _г_р_н_._-;_-* &quot;-&quot;??\ _г_р_н_._-;_-@_-"/>
    <numFmt numFmtId="165" formatCode="#,##0.0"/>
    <numFmt numFmtId="166" formatCode="0.0"/>
    <numFmt numFmtId="167" formatCode="#,##0.000"/>
  </numFmts>
  <fonts count="80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63"/>
      <name val="Arial Cyr"/>
      <family val="2"/>
    </font>
    <font>
      <i/>
      <sz val="24"/>
      <color indexed="63"/>
      <name val="Times New Roman"/>
      <family val="1"/>
    </font>
    <font>
      <b/>
      <sz val="10"/>
      <name val="Arial Cyr"/>
      <family val="2"/>
    </font>
    <font>
      <b/>
      <sz val="10"/>
      <color indexed="63"/>
      <name val="Arial Cyr"/>
      <family val="2"/>
    </font>
    <font>
      <i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Arial Cyr"/>
      <family val="2"/>
    </font>
    <font>
      <b/>
      <sz val="16"/>
      <name val="Times New Roman"/>
      <family val="1"/>
    </font>
    <font>
      <b/>
      <i/>
      <sz val="32"/>
      <name val="Times New Roman"/>
      <family val="1"/>
    </font>
    <font>
      <b/>
      <i/>
      <sz val="10"/>
      <name val="Arial Cyr"/>
      <family val="2"/>
    </font>
    <font>
      <i/>
      <sz val="14"/>
      <name val="Arial Cyr"/>
      <family val="2"/>
    </font>
    <font>
      <sz val="16"/>
      <name val="Arial Cyr"/>
      <family val="2"/>
    </font>
    <font>
      <i/>
      <sz val="14"/>
      <name val="Times New Roman"/>
      <family val="1"/>
    </font>
    <font>
      <i/>
      <sz val="24"/>
      <name val="Times New Roman"/>
      <family val="1"/>
    </font>
    <font>
      <sz val="10"/>
      <color indexed="8"/>
      <name val="Calibri"/>
      <family val="2"/>
    </font>
    <font>
      <sz val="10"/>
      <color indexed="10"/>
      <name val="Arial Cyr"/>
      <family val="2"/>
    </font>
    <font>
      <sz val="16"/>
      <color indexed="9"/>
      <name val="Arial Cyr"/>
      <family val="2"/>
    </font>
    <font>
      <b/>
      <sz val="16"/>
      <color indexed="10"/>
      <name val="Times New Roman"/>
      <family val="1"/>
    </font>
    <font>
      <i/>
      <sz val="10"/>
      <name val="Times New Roman"/>
      <family val="1"/>
    </font>
    <font>
      <b/>
      <i/>
      <sz val="17"/>
      <name val="Times New Roman"/>
      <family val="1"/>
    </font>
    <font>
      <b/>
      <i/>
      <sz val="17"/>
      <color indexed="63"/>
      <name val="Times New Roman"/>
      <family val="1"/>
    </font>
    <font>
      <b/>
      <i/>
      <sz val="15"/>
      <name val="Times New Roman"/>
      <family val="1"/>
    </font>
    <font>
      <b/>
      <i/>
      <sz val="15"/>
      <color indexed="63"/>
      <name val="Times New Roman"/>
      <family val="1"/>
    </font>
    <font>
      <b/>
      <sz val="17"/>
      <name val="Arial Cyr"/>
      <family val="2"/>
    </font>
    <font>
      <b/>
      <sz val="17"/>
      <name val="Times New Roman"/>
      <family val="1"/>
    </font>
    <font>
      <sz val="17"/>
      <name val="Times New Roman"/>
      <family val="1"/>
    </font>
    <font>
      <i/>
      <sz val="17"/>
      <name val="Times New Roman"/>
      <family val="1"/>
    </font>
    <font>
      <b/>
      <sz val="17"/>
      <color indexed="8"/>
      <name val="Times New Roman"/>
      <family val="1"/>
    </font>
    <font>
      <sz val="17"/>
      <name val="Arial Cyr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name val="Arial Cyr"/>
      <family val="2"/>
    </font>
    <font>
      <b/>
      <sz val="18"/>
      <color indexed="10"/>
      <name val="Arial Cyr"/>
      <family val="2"/>
    </font>
    <font>
      <b/>
      <sz val="18"/>
      <color indexed="63"/>
      <name val="Times New Roman"/>
      <family val="1"/>
    </font>
    <font>
      <sz val="18"/>
      <color indexed="63"/>
      <name val="Times New Roman"/>
      <family val="1"/>
    </font>
    <font>
      <i/>
      <sz val="18"/>
      <name val="Times New Roman"/>
      <family val="1"/>
    </font>
    <font>
      <sz val="18"/>
      <name val="Arial Cyr"/>
      <family val="2"/>
    </font>
    <font>
      <sz val="16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6"/>
      <color theme="0"/>
      <name val="Arial Cyr"/>
      <family val="2"/>
    </font>
    <font>
      <b/>
      <sz val="16"/>
      <color rgb="FFFF0000"/>
      <name val="Times New Roman"/>
      <family val="1"/>
    </font>
    <font>
      <b/>
      <sz val="18"/>
      <color rgb="FFFF0000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64" fontId="2" fillId="0" borderId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76" fillId="0" borderId="0" xfId="0" applyFont="1" applyAlignment="1">
      <alignment/>
    </xf>
    <xf numFmtId="0" fontId="15" fillId="0" borderId="0" xfId="0" applyFont="1" applyAlignment="1">
      <alignment vertical="center" wrapText="1"/>
    </xf>
    <xf numFmtId="166" fontId="15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15" fillId="34" borderId="0" xfId="0" applyFont="1" applyFill="1" applyAlignment="1">
      <alignment/>
    </xf>
    <xf numFmtId="0" fontId="77" fillId="33" borderId="0" xfId="0" applyFont="1" applyFill="1" applyAlignment="1">
      <alignment/>
    </xf>
    <xf numFmtId="0" fontId="17" fillId="0" borderId="0" xfId="0" applyFont="1" applyFill="1" applyAlignment="1">
      <alignment horizontal="left" vertical="center" wrapText="1"/>
    </xf>
    <xf numFmtId="166" fontId="15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13" fillId="35" borderId="10" xfId="0" applyFont="1" applyFill="1" applyBorder="1" applyAlignment="1">
      <alignment/>
    </xf>
    <xf numFmtId="166" fontId="10" fillId="35" borderId="0" xfId="0" applyNumberFormat="1" applyFont="1" applyFill="1" applyAlignment="1">
      <alignment/>
    </xf>
    <xf numFmtId="0" fontId="13" fillId="35" borderId="0" xfId="0" applyFont="1" applyFill="1" applyBorder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35" borderId="0" xfId="0" applyFont="1" applyFill="1" applyAlignment="1">
      <alignment horizontal="left" vertical="center" wrapText="1"/>
    </xf>
    <xf numFmtId="0" fontId="3" fillId="35" borderId="0" xfId="0" applyFont="1" applyFill="1" applyAlignment="1">
      <alignment/>
    </xf>
    <xf numFmtId="0" fontId="17" fillId="35" borderId="0" xfId="0" applyFont="1" applyFill="1" applyAlignment="1">
      <alignment horizontal="left" vertical="center" wrapText="1"/>
    </xf>
    <xf numFmtId="0" fontId="14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6" fillId="33" borderId="11" xfId="0" applyFont="1" applyFill="1" applyBorder="1" applyAlignment="1" applyProtection="1">
      <alignment horizontal="center" vertical="center" wrapText="1"/>
      <protection/>
    </xf>
    <xf numFmtId="0" fontId="25" fillId="33" borderId="11" xfId="0" applyFont="1" applyFill="1" applyBorder="1" applyAlignment="1" applyProtection="1">
      <alignment horizontal="center" vertical="center" wrapText="1"/>
      <protection/>
    </xf>
    <xf numFmtId="0" fontId="26" fillId="34" borderId="11" xfId="0" applyFont="1" applyFill="1" applyBorder="1" applyAlignment="1" applyProtection="1">
      <alignment horizontal="center" vertical="center" wrapText="1"/>
      <protection/>
    </xf>
    <xf numFmtId="0" fontId="25" fillId="35" borderId="11" xfId="0" applyFont="1" applyFill="1" applyBorder="1" applyAlignment="1" applyProtection="1">
      <alignment horizontal="center" vertical="center" wrapText="1"/>
      <protection/>
    </xf>
    <xf numFmtId="0" fontId="26" fillId="35" borderId="11" xfId="0" applyFont="1" applyFill="1" applyBorder="1" applyAlignment="1" applyProtection="1">
      <alignment horizontal="center" vertical="center" wrapText="1"/>
      <protection/>
    </xf>
    <xf numFmtId="2" fontId="28" fillId="35" borderId="11" xfId="0" applyNumberFormat="1" applyFont="1" applyFill="1" applyBorder="1" applyAlignment="1">
      <alignment vertical="center" wrapText="1"/>
    </xf>
    <xf numFmtId="2" fontId="29" fillId="35" borderId="11" xfId="0" applyNumberFormat="1" applyFont="1" applyFill="1" applyBorder="1" applyAlignment="1" applyProtection="1">
      <alignment vertical="center" wrapText="1"/>
      <protection/>
    </xf>
    <xf numFmtId="2" fontId="28" fillId="35" borderId="11" xfId="0" applyNumberFormat="1" applyFont="1" applyFill="1" applyBorder="1" applyAlignment="1" applyProtection="1">
      <alignment vertical="center" wrapText="1"/>
      <protection/>
    </xf>
    <xf numFmtId="2" fontId="30" fillId="35" borderId="11" xfId="0" applyNumberFormat="1" applyFont="1" applyFill="1" applyBorder="1" applyAlignment="1" applyProtection="1">
      <alignment vertical="center" wrapText="1"/>
      <protection/>
    </xf>
    <xf numFmtId="2" fontId="29" fillId="35" borderId="11" xfId="0" applyNumberFormat="1" applyFont="1" applyFill="1" applyBorder="1" applyAlignment="1" applyProtection="1">
      <alignment horizontal="left" vertical="center" wrapText="1"/>
      <protection/>
    </xf>
    <xf numFmtId="2" fontId="29" fillId="0" borderId="11" xfId="0" applyNumberFormat="1" applyFont="1" applyFill="1" applyBorder="1" applyAlignment="1" applyProtection="1">
      <alignment horizontal="left" vertical="center" wrapText="1"/>
      <protection/>
    </xf>
    <xf numFmtId="2" fontId="29" fillId="0" borderId="11" xfId="0" applyNumberFormat="1" applyFont="1" applyFill="1" applyBorder="1" applyAlignment="1" applyProtection="1">
      <alignment vertical="center" wrapText="1"/>
      <protection/>
    </xf>
    <xf numFmtId="2" fontId="31" fillId="6" borderId="11" xfId="0" applyNumberFormat="1" applyFont="1" applyFill="1" applyBorder="1" applyAlignment="1" applyProtection="1">
      <alignment vertical="center" wrapText="1"/>
      <protection/>
    </xf>
    <xf numFmtId="0" fontId="28" fillId="35" borderId="11" xfId="0" applyFont="1" applyFill="1" applyBorder="1" applyAlignment="1">
      <alignment vertical="center"/>
    </xf>
    <xf numFmtId="0" fontId="29" fillId="35" borderId="11" xfId="0" applyFont="1" applyFill="1" applyBorder="1" applyAlignment="1">
      <alignment vertical="center" wrapText="1"/>
    </xf>
    <xf numFmtId="4" fontId="29" fillId="35" borderId="11" xfId="0" applyNumberFormat="1" applyFont="1" applyFill="1" applyBorder="1" applyAlignment="1">
      <alignment vertical="center" wrapText="1"/>
    </xf>
    <xf numFmtId="0" fontId="29" fillId="35" borderId="11" xfId="0" applyFont="1" applyFill="1" applyBorder="1" applyAlignment="1">
      <alignment horizontal="left" wrapText="1"/>
    </xf>
    <xf numFmtId="0" fontId="29" fillId="35" borderId="11" xfId="0" applyFont="1" applyFill="1" applyBorder="1" applyAlignment="1">
      <alignment vertical="center"/>
    </xf>
    <xf numFmtId="0" fontId="28" fillId="35" borderId="11" xfId="0" applyFont="1" applyFill="1" applyBorder="1" applyAlignment="1">
      <alignment vertical="center" wrapText="1"/>
    </xf>
    <xf numFmtId="0" fontId="30" fillId="35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1" xfId="0" applyFont="1" applyBorder="1" applyAlignment="1">
      <alignment vertical="center" wrapText="1"/>
    </xf>
    <xf numFmtId="0" fontId="29" fillId="33" borderId="11" xfId="0" applyFont="1" applyFill="1" applyBorder="1" applyAlignment="1">
      <alignment vertical="center"/>
    </xf>
    <xf numFmtId="0" fontId="28" fillId="36" borderId="11" xfId="0" applyFont="1" applyFill="1" applyBorder="1" applyAlignment="1">
      <alignment vertical="center"/>
    </xf>
    <xf numFmtId="165" fontId="33" fillId="35" borderId="11" xfId="0" applyNumberFormat="1" applyFont="1" applyFill="1" applyBorder="1" applyAlignment="1">
      <alignment horizontal="center" vertical="center"/>
    </xf>
    <xf numFmtId="165" fontId="33" fillId="0" borderId="11" xfId="0" applyNumberFormat="1" applyFont="1" applyFill="1" applyBorder="1" applyAlignment="1">
      <alignment horizontal="center" vertical="center"/>
    </xf>
    <xf numFmtId="165" fontId="34" fillId="35" borderId="11" xfId="0" applyNumberFormat="1" applyFont="1" applyFill="1" applyBorder="1" applyAlignment="1">
      <alignment horizontal="center" vertical="center"/>
    </xf>
    <xf numFmtId="165" fontId="34" fillId="0" borderId="11" xfId="0" applyNumberFormat="1" applyFont="1" applyFill="1" applyBorder="1" applyAlignment="1">
      <alignment horizontal="center" vertical="center"/>
    </xf>
    <xf numFmtId="166" fontId="34" fillId="35" borderId="11" xfId="0" applyNumberFormat="1" applyFont="1" applyFill="1" applyBorder="1" applyAlignment="1">
      <alignment horizontal="center" vertical="center"/>
    </xf>
    <xf numFmtId="167" fontId="33" fillId="35" borderId="11" xfId="0" applyNumberFormat="1" applyFont="1" applyFill="1" applyBorder="1" applyAlignment="1">
      <alignment horizontal="center" vertical="center"/>
    </xf>
    <xf numFmtId="166" fontId="34" fillId="0" borderId="11" xfId="0" applyNumberFormat="1" applyFont="1" applyFill="1" applyBorder="1" applyAlignment="1">
      <alignment horizontal="center" vertical="center"/>
    </xf>
    <xf numFmtId="166" fontId="34" fillId="35" borderId="11" xfId="0" applyNumberFormat="1" applyFont="1" applyFill="1" applyBorder="1" applyAlignment="1" applyProtection="1">
      <alignment horizontal="center" vertical="center" wrapText="1"/>
      <protection/>
    </xf>
    <xf numFmtId="167" fontId="34" fillId="35" borderId="11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/>
    </xf>
    <xf numFmtId="165" fontId="33" fillId="35" borderId="11" xfId="0" applyNumberFormat="1" applyFont="1" applyFill="1" applyBorder="1" applyAlignment="1" applyProtection="1">
      <alignment horizontal="center" vertical="center"/>
      <protection/>
    </xf>
    <xf numFmtId="165" fontId="33" fillId="6" borderId="11" xfId="59" applyNumberFormat="1" applyFont="1" applyFill="1" applyBorder="1" applyAlignment="1" applyProtection="1">
      <alignment horizontal="center" vertical="center" wrapText="1"/>
      <protection/>
    </xf>
    <xf numFmtId="165" fontId="37" fillId="34" borderId="11" xfId="0" applyNumberFormat="1" applyFont="1" applyFill="1" applyBorder="1" applyAlignment="1">
      <alignment horizontal="center" vertical="center"/>
    </xf>
    <xf numFmtId="165" fontId="33" fillId="34" borderId="11" xfId="0" applyNumberFormat="1" applyFont="1" applyFill="1" applyBorder="1" applyAlignment="1">
      <alignment horizontal="center" vertical="center"/>
    </xf>
    <xf numFmtId="165" fontId="38" fillId="34" borderId="11" xfId="0" applyNumberFormat="1" applyFont="1" applyFill="1" applyBorder="1" applyAlignment="1">
      <alignment horizontal="center" vertical="center"/>
    </xf>
    <xf numFmtId="165" fontId="34" fillId="34" borderId="11" xfId="0" applyNumberFormat="1" applyFont="1" applyFill="1" applyBorder="1" applyAlignment="1">
      <alignment horizontal="center" vertical="center"/>
    </xf>
    <xf numFmtId="165" fontId="39" fillId="34" borderId="11" xfId="0" applyNumberFormat="1" applyFont="1" applyFill="1" applyBorder="1" applyAlignment="1">
      <alignment horizontal="center" vertical="center"/>
    </xf>
    <xf numFmtId="165" fontId="39" fillId="35" borderId="11" xfId="0" applyNumberFormat="1" applyFont="1" applyFill="1" applyBorder="1" applyAlignment="1">
      <alignment horizontal="center" vertical="center"/>
    </xf>
    <xf numFmtId="165" fontId="33" fillId="6" borderId="11" xfId="0" applyNumberFormat="1" applyFont="1" applyFill="1" applyBorder="1" applyAlignment="1">
      <alignment horizontal="center" vertical="center"/>
    </xf>
    <xf numFmtId="165" fontId="33" fillId="37" borderId="11" xfId="0" applyNumberFormat="1" applyFont="1" applyFill="1" applyBorder="1" applyAlignment="1">
      <alignment horizontal="center" vertical="center"/>
    </xf>
    <xf numFmtId="165" fontId="33" fillId="2" borderId="11" xfId="0" applyNumberFormat="1" applyFont="1" applyFill="1" applyBorder="1" applyAlignment="1">
      <alignment horizontal="center" vertical="center"/>
    </xf>
    <xf numFmtId="165" fontId="33" fillId="38" borderId="11" xfId="0" applyNumberFormat="1" applyFont="1" applyFill="1" applyBorder="1" applyAlignment="1">
      <alignment horizontal="center" vertical="center"/>
    </xf>
    <xf numFmtId="165" fontId="33" fillId="36" borderId="11" xfId="0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vertical="center" wrapText="1"/>
    </xf>
    <xf numFmtId="0" fontId="32" fillId="0" borderId="0" xfId="0" applyFont="1" applyFill="1" applyAlignment="1">
      <alignment horizontal="center"/>
    </xf>
    <xf numFmtId="165" fontId="39" fillId="0" borderId="11" xfId="0" applyNumberFormat="1" applyFont="1" applyFill="1" applyBorder="1" applyAlignment="1">
      <alignment horizontal="center" vertical="center"/>
    </xf>
    <xf numFmtId="165" fontId="41" fillId="35" borderId="11" xfId="0" applyNumberFormat="1" applyFont="1" applyFill="1" applyBorder="1" applyAlignment="1">
      <alignment horizontal="center" vertical="center"/>
    </xf>
    <xf numFmtId="165" fontId="41" fillId="0" borderId="11" xfId="0" applyNumberFormat="1" applyFont="1" applyFill="1" applyBorder="1" applyAlignment="1">
      <alignment horizontal="center" vertical="center"/>
    </xf>
    <xf numFmtId="167" fontId="41" fillId="35" borderId="11" xfId="0" applyNumberFormat="1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center" vertical="center"/>
    </xf>
    <xf numFmtId="165" fontId="78" fillId="34" borderId="12" xfId="0" applyNumberFormat="1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165" fontId="11" fillId="35" borderId="12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165" fontId="79" fillId="34" borderId="13" xfId="0" applyNumberFormat="1" applyFont="1" applyFill="1" applyBorder="1" applyAlignment="1">
      <alignment horizontal="center" vertical="center"/>
    </xf>
    <xf numFmtId="165" fontId="35" fillId="0" borderId="13" xfId="0" applyNumberFormat="1" applyFont="1" applyFill="1" applyBorder="1" applyAlignment="1">
      <alignment horizontal="center" vertical="center"/>
    </xf>
    <xf numFmtId="165" fontId="35" fillId="35" borderId="13" xfId="0" applyNumberFormat="1" applyFont="1" applyFill="1" applyBorder="1" applyAlignment="1">
      <alignment horizontal="center" vertical="center"/>
    </xf>
    <xf numFmtId="165" fontId="79" fillId="35" borderId="13" xfId="0" applyNumberFormat="1" applyFont="1" applyFill="1" applyBorder="1" applyAlignment="1">
      <alignment horizontal="center" vertical="center"/>
    </xf>
    <xf numFmtId="165" fontId="40" fillId="35" borderId="13" xfId="0" applyNumberFormat="1" applyFont="1" applyFill="1" applyBorder="1" applyAlignment="1">
      <alignment horizontal="center" vertical="center"/>
    </xf>
    <xf numFmtId="166" fontId="41" fillId="35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35" borderId="11" xfId="0" applyFont="1" applyFill="1" applyBorder="1" applyAlignment="1" applyProtection="1">
      <alignment horizontal="center" vertical="center" wrapText="1"/>
      <protection/>
    </xf>
    <xf numFmtId="0" fontId="24" fillId="35" borderId="11" xfId="0" applyFont="1" applyFill="1" applyBorder="1" applyAlignment="1" applyProtection="1">
      <alignment horizontal="center" vertical="center" wrapText="1"/>
      <protection/>
    </xf>
    <xf numFmtId="0" fontId="23" fillId="34" borderId="11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8"/>
  <sheetViews>
    <sheetView tabSelected="1" view="pageBreakPreview" zoomScale="50" zoomScaleNormal="70" zoomScaleSheetLayoutView="50" zoomScalePageLayoutView="0" workbookViewId="0" topLeftCell="A1">
      <pane xSplit="1" ySplit="11" topLeftCell="B45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F138" sqref="F138"/>
    </sheetView>
  </sheetViews>
  <sheetFormatPr defaultColWidth="8.875" defaultRowHeight="12.75"/>
  <cols>
    <col min="1" max="1" width="51.625" style="1" customWidth="1"/>
    <col min="2" max="2" width="23.25390625" style="2" customWidth="1"/>
    <col min="3" max="3" width="20.125" style="5" customWidth="1"/>
    <col min="4" max="4" width="19.25390625" style="5" customWidth="1"/>
    <col min="5" max="5" width="19.00390625" style="5" customWidth="1"/>
    <col min="6" max="6" width="20.75390625" style="14" customWidth="1"/>
    <col min="7" max="7" width="21.75390625" style="7" customWidth="1"/>
    <col min="8" max="8" width="19.75390625" style="16" customWidth="1"/>
    <col min="9" max="11" width="20.125" style="16" customWidth="1"/>
    <col min="12" max="12" width="18.75390625" style="16" customWidth="1"/>
    <col min="13" max="13" width="20.125" style="16" customWidth="1"/>
    <col min="14" max="14" width="24.125" style="31" customWidth="1"/>
    <col min="15" max="15" width="20.375" style="7" customWidth="1"/>
    <col min="16" max="16" width="18.75390625" style="16" customWidth="1"/>
    <col min="17" max="17" width="18.875" style="16" customWidth="1"/>
    <col min="18" max="18" width="21.00390625" style="9" customWidth="1"/>
    <col min="19" max="19" width="16.00390625" style="9" customWidth="1"/>
    <col min="20" max="16384" width="8.875" style="1" customWidth="1"/>
  </cols>
  <sheetData>
    <row r="1" spans="7:18" ht="15" customHeight="1">
      <c r="G1" s="29"/>
      <c r="H1" s="35"/>
      <c r="I1" s="32"/>
      <c r="J1" s="32"/>
      <c r="K1" s="32"/>
      <c r="L1" s="32"/>
      <c r="M1" s="32"/>
      <c r="N1" s="30"/>
      <c r="O1" s="21"/>
      <c r="P1" s="32"/>
      <c r="Q1" s="32"/>
      <c r="R1" s="12"/>
    </row>
    <row r="2" spans="1:16" ht="33" customHeight="1">
      <c r="A2" s="105" t="s">
        <v>94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51.75" customHeight="1">
      <c r="A3" s="106" t="s">
        <v>148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46.5" customHeight="1">
      <c r="A4" s="106" t="s">
        <v>125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ht="20.25">
      <c r="A5" s="3" t="s">
        <v>0</v>
      </c>
      <c r="B5" s="4"/>
      <c r="D5" s="8"/>
      <c r="E5" s="8"/>
      <c r="F5" s="15"/>
      <c r="G5" s="3"/>
      <c r="H5" s="34"/>
      <c r="I5" s="34"/>
      <c r="J5" s="34"/>
      <c r="K5" s="34"/>
      <c r="L5" s="34"/>
      <c r="M5" s="34"/>
      <c r="N5" s="17"/>
      <c r="P5" s="33" t="s">
        <v>1</v>
      </c>
    </row>
    <row r="6" spans="1:17" ht="32.25" customHeight="1">
      <c r="A6" s="107" t="s">
        <v>2</v>
      </c>
      <c r="B6" s="109" t="s">
        <v>147</v>
      </c>
      <c r="C6" s="107" t="s">
        <v>3</v>
      </c>
      <c r="D6" s="107"/>
      <c r="E6" s="107"/>
      <c r="F6" s="109" t="s">
        <v>126</v>
      </c>
      <c r="G6" s="107" t="s">
        <v>3</v>
      </c>
      <c r="H6" s="107"/>
      <c r="I6" s="107"/>
      <c r="J6" s="109" t="s">
        <v>127</v>
      </c>
      <c r="K6" s="107" t="s">
        <v>3</v>
      </c>
      <c r="L6" s="107"/>
      <c r="M6" s="107"/>
      <c r="N6" s="109" t="s">
        <v>128</v>
      </c>
      <c r="O6" s="107" t="s">
        <v>3</v>
      </c>
      <c r="P6" s="107"/>
      <c r="Q6" s="107"/>
    </row>
    <row r="7" spans="1:17" ht="12.75" customHeight="1">
      <c r="A7" s="107"/>
      <c r="B7" s="109" t="s">
        <v>4</v>
      </c>
      <c r="C7" s="107" t="s">
        <v>5</v>
      </c>
      <c r="D7" s="108" t="s">
        <v>6</v>
      </c>
      <c r="E7" s="110" t="s">
        <v>92</v>
      </c>
      <c r="F7" s="109" t="s">
        <v>7</v>
      </c>
      <c r="G7" s="107" t="s">
        <v>5</v>
      </c>
      <c r="H7" s="108" t="s">
        <v>6</v>
      </c>
      <c r="I7" s="110" t="s">
        <v>92</v>
      </c>
      <c r="J7" s="109" t="s">
        <v>7</v>
      </c>
      <c r="K7" s="107" t="s">
        <v>5</v>
      </c>
      <c r="L7" s="108" t="s">
        <v>6</v>
      </c>
      <c r="M7" s="110" t="s">
        <v>92</v>
      </c>
      <c r="N7" s="109" t="s">
        <v>7</v>
      </c>
      <c r="O7" s="107" t="s">
        <v>5</v>
      </c>
      <c r="P7" s="108" t="s">
        <v>6</v>
      </c>
      <c r="Q7" s="110" t="s">
        <v>92</v>
      </c>
    </row>
    <row r="8" spans="1:17" ht="12.75" customHeight="1">
      <c r="A8" s="107"/>
      <c r="B8" s="109"/>
      <c r="C8" s="107"/>
      <c r="D8" s="108"/>
      <c r="E8" s="110"/>
      <c r="F8" s="109" t="s">
        <v>8</v>
      </c>
      <c r="G8" s="107"/>
      <c r="H8" s="108"/>
      <c r="I8" s="110"/>
      <c r="J8" s="109" t="s">
        <v>8</v>
      </c>
      <c r="K8" s="107"/>
      <c r="L8" s="108"/>
      <c r="M8" s="110"/>
      <c r="N8" s="109" t="s">
        <v>8</v>
      </c>
      <c r="O8" s="107"/>
      <c r="P8" s="108"/>
      <c r="Q8" s="110"/>
    </row>
    <row r="9" spans="1:17" ht="147" customHeight="1">
      <c r="A9" s="107"/>
      <c r="B9" s="109"/>
      <c r="C9" s="107"/>
      <c r="D9" s="108"/>
      <c r="E9" s="110"/>
      <c r="F9" s="109"/>
      <c r="G9" s="107"/>
      <c r="H9" s="108"/>
      <c r="I9" s="110"/>
      <c r="J9" s="109"/>
      <c r="K9" s="107"/>
      <c r="L9" s="108"/>
      <c r="M9" s="110"/>
      <c r="N9" s="109"/>
      <c r="O9" s="107"/>
      <c r="P9" s="108"/>
      <c r="Q9" s="110"/>
    </row>
    <row r="10" spans="1:17" ht="24.75" customHeight="1">
      <c r="A10" s="36">
        <v>1</v>
      </c>
      <c r="B10" s="37">
        <v>2</v>
      </c>
      <c r="C10" s="38">
        <v>3</v>
      </c>
      <c r="D10" s="38">
        <v>4</v>
      </c>
      <c r="E10" s="38">
        <v>5</v>
      </c>
      <c r="F10" s="39">
        <v>6</v>
      </c>
      <c r="G10" s="36">
        <v>7</v>
      </c>
      <c r="H10" s="40">
        <v>8</v>
      </c>
      <c r="I10" s="40">
        <v>9</v>
      </c>
      <c r="J10" s="39">
        <v>10</v>
      </c>
      <c r="K10" s="36">
        <v>11</v>
      </c>
      <c r="L10" s="40">
        <v>12</v>
      </c>
      <c r="M10" s="40">
        <v>13</v>
      </c>
      <c r="N10" s="41" t="s">
        <v>129</v>
      </c>
      <c r="O10" s="36" t="s">
        <v>130</v>
      </c>
      <c r="P10" s="40" t="s">
        <v>131</v>
      </c>
      <c r="Q10" s="40" t="s">
        <v>132</v>
      </c>
    </row>
    <row r="11" spans="1:19" s="17" customFormat="1" ht="27.75" customHeight="1">
      <c r="A11" s="93" t="s">
        <v>70</v>
      </c>
      <c r="B11" s="94"/>
      <c r="C11" s="94"/>
      <c r="D11" s="94"/>
      <c r="E11" s="94"/>
      <c r="F11" s="94"/>
      <c r="G11" s="95"/>
      <c r="H11" s="96"/>
      <c r="I11" s="96"/>
      <c r="J11" s="94"/>
      <c r="K11" s="95"/>
      <c r="L11" s="96"/>
      <c r="M11" s="96"/>
      <c r="N11" s="94"/>
      <c r="O11" s="95"/>
      <c r="P11" s="96"/>
      <c r="Q11" s="96"/>
      <c r="R11" s="18"/>
      <c r="S11" s="18"/>
    </row>
    <row r="12" spans="1:19" s="17" customFormat="1" ht="28.5" customHeight="1">
      <c r="A12" s="42" t="s">
        <v>55</v>
      </c>
      <c r="B12" s="64">
        <f>+B13+B14+B15+B18+B19+B16+B17+B33</f>
        <v>7984613.4</v>
      </c>
      <c r="C12" s="65">
        <f>+C13+C14+C15+C18+C19+C16+C17+C33</f>
        <v>7954663.4</v>
      </c>
      <c r="D12" s="64">
        <f>+D13+D14+D15+D18+D19+D16+D17+D33</f>
        <v>29950</v>
      </c>
      <c r="E12" s="64">
        <f>+E13+E14+E15+E18+E19+E16+E17+E33</f>
        <v>0</v>
      </c>
      <c r="F12" s="65">
        <f>+F13+F14+F15+F18+F19+F16+F17+F33+F34</f>
        <v>8193062.800000001</v>
      </c>
      <c r="G12" s="65">
        <f>+G13+G14+G15+G18+G19+G16+G17+G33+G34</f>
        <v>8161508.600000001</v>
      </c>
      <c r="H12" s="65">
        <f>+H13+H14+H15+H18+H19+H16+H17+H33+H34</f>
        <v>31554.2</v>
      </c>
      <c r="I12" s="64">
        <f>+I13+I14+I15+I18+I19</f>
        <v>0</v>
      </c>
      <c r="J12" s="64">
        <f>+J13+J14+J15+J18+J19+J16+J17+J33+J34</f>
        <v>7629752.2</v>
      </c>
      <c r="K12" s="65">
        <f>+K13+K14+K15+K18+K19+K16+K17+K33</f>
        <v>7593976.3</v>
      </c>
      <c r="L12" s="64">
        <f>+L13+L14+L15+L18+L19+L16+L17+L33+L34</f>
        <v>35775.9</v>
      </c>
      <c r="M12" s="64">
        <f>+M13+M14+M15+M18+M19+M16+M17+M33</f>
        <v>0</v>
      </c>
      <c r="N12" s="64">
        <f>F12-J12</f>
        <v>563310.6000000006</v>
      </c>
      <c r="O12" s="65">
        <f>G12-K12</f>
        <v>567532.3000000007</v>
      </c>
      <c r="P12" s="64">
        <f>H12-L12</f>
        <v>-4221.700000000001</v>
      </c>
      <c r="Q12" s="64">
        <f>I12-M12</f>
        <v>0</v>
      </c>
      <c r="R12" s="18"/>
      <c r="S12" s="18"/>
    </row>
    <row r="13" spans="1:19" s="17" customFormat="1" ht="49.5" customHeight="1">
      <c r="A13" s="43" t="s">
        <v>9</v>
      </c>
      <c r="B13" s="66">
        <v>4309700</v>
      </c>
      <c r="C13" s="66">
        <f aca="true" t="shared" si="0" ref="C13:C18">+B13</f>
        <v>4309700</v>
      </c>
      <c r="D13" s="66">
        <v>0</v>
      </c>
      <c r="E13" s="66">
        <v>0</v>
      </c>
      <c r="F13" s="66">
        <v>4366694.7</v>
      </c>
      <c r="G13" s="67">
        <f>+F13</f>
        <v>4366694.7</v>
      </c>
      <c r="H13" s="66">
        <v>0</v>
      </c>
      <c r="I13" s="68">
        <v>0</v>
      </c>
      <c r="J13" s="90">
        <v>4450227.2</v>
      </c>
      <c r="K13" s="91">
        <f>+J13</f>
        <v>4450227.2</v>
      </c>
      <c r="L13" s="90">
        <v>0</v>
      </c>
      <c r="M13" s="103">
        <v>0</v>
      </c>
      <c r="N13" s="66">
        <f aca="true" t="shared" si="1" ref="N13:N74">F13-J13</f>
        <v>-83532.5</v>
      </c>
      <c r="O13" s="66">
        <f aca="true" t="shared" si="2" ref="O13:O74">G13-K13</f>
        <v>-83532.5</v>
      </c>
      <c r="P13" s="66">
        <f aca="true" t="shared" si="3" ref="P13:P74">H13-L13</f>
        <v>0</v>
      </c>
      <c r="Q13" s="66">
        <f aca="true" t="shared" si="4" ref="Q13:Q74">I13-M13</f>
        <v>0</v>
      </c>
      <c r="R13" s="18"/>
      <c r="S13" s="18"/>
    </row>
    <row r="14" spans="1:19" s="17" customFormat="1" ht="63" customHeight="1">
      <c r="A14" s="43" t="s">
        <v>10</v>
      </c>
      <c r="B14" s="66">
        <v>32800</v>
      </c>
      <c r="C14" s="66">
        <f t="shared" si="0"/>
        <v>32800</v>
      </c>
      <c r="D14" s="66">
        <v>0</v>
      </c>
      <c r="E14" s="66">
        <v>0</v>
      </c>
      <c r="F14" s="66">
        <v>55833.7</v>
      </c>
      <c r="G14" s="67">
        <f>+F14</f>
        <v>55833.7</v>
      </c>
      <c r="H14" s="66">
        <v>0</v>
      </c>
      <c r="I14" s="68">
        <v>0</v>
      </c>
      <c r="J14" s="90">
        <v>32317.5</v>
      </c>
      <c r="K14" s="91">
        <f>+J14</f>
        <v>32317.5</v>
      </c>
      <c r="L14" s="90">
        <v>0</v>
      </c>
      <c r="M14" s="103">
        <v>0</v>
      </c>
      <c r="N14" s="66">
        <f t="shared" si="1"/>
        <v>23516.199999999997</v>
      </c>
      <c r="O14" s="66">
        <f t="shared" si="2"/>
        <v>23516.199999999997</v>
      </c>
      <c r="P14" s="66">
        <f t="shared" si="3"/>
        <v>0</v>
      </c>
      <c r="Q14" s="66">
        <f t="shared" si="4"/>
        <v>0</v>
      </c>
      <c r="R14" s="18"/>
      <c r="S14" s="18"/>
    </row>
    <row r="15" spans="1:19" s="17" customFormat="1" ht="67.5" customHeight="1">
      <c r="A15" s="43" t="s">
        <v>108</v>
      </c>
      <c r="B15" s="66">
        <v>83000</v>
      </c>
      <c r="C15" s="66">
        <f t="shared" si="0"/>
        <v>83000</v>
      </c>
      <c r="D15" s="66">
        <v>0</v>
      </c>
      <c r="E15" s="66">
        <v>0</v>
      </c>
      <c r="F15" s="66">
        <v>101747.6</v>
      </c>
      <c r="G15" s="67">
        <f>+F15</f>
        <v>101747.6</v>
      </c>
      <c r="H15" s="66">
        <v>0</v>
      </c>
      <c r="I15" s="68">
        <v>0</v>
      </c>
      <c r="J15" s="90">
        <v>270866.8</v>
      </c>
      <c r="K15" s="91">
        <f>+J15</f>
        <v>270866.8</v>
      </c>
      <c r="L15" s="90">
        <v>0</v>
      </c>
      <c r="M15" s="103">
        <v>0</v>
      </c>
      <c r="N15" s="66">
        <f t="shared" si="1"/>
        <v>-169119.19999999998</v>
      </c>
      <c r="O15" s="66">
        <f t="shared" si="2"/>
        <v>-169119.19999999998</v>
      </c>
      <c r="P15" s="66">
        <f t="shared" si="3"/>
        <v>0</v>
      </c>
      <c r="Q15" s="66">
        <f t="shared" si="4"/>
        <v>0</v>
      </c>
      <c r="R15" s="18"/>
      <c r="S15" s="18"/>
    </row>
    <row r="16" spans="1:19" s="17" customFormat="1" ht="66.75" customHeight="1">
      <c r="A16" s="43" t="s">
        <v>88</v>
      </c>
      <c r="B16" s="66">
        <v>21500</v>
      </c>
      <c r="C16" s="66">
        <f t="shared" si="0"/>
        <v>21500</v>
      </c>
      <c r="D16" s="66">
        <v>0</v>
      </c>
      <c r="E16" s="66">
        <v>0</v>
      </c>
      <c r="F16" s="66">
        <v>23412.9</v>
      </c>
      <c r="G16" s="67">
        <f>F16</f>
        <v>23412.9</v>
      </c>
      <c r="H16" s="66">
        <v>0</v>
      </c>
      <c r="I16" s="68">
        <v>0</v>
      </c>
      <c r="J16" s="90">
        <v>5712.5</v>
      </c>
      <c r="K16" s="91">
        <f>J16</f>
        <v>5712.5</v>
      </c>
      <c r="L16" s="90">
        <v>0</v>
      </c>
      <c r="M16" s="103">
        <v>0</v>
      </c>
      <c r="N16" s="66">
        <f t="shared" si="1"/>
        <v>17700.4</v>
      </c>
      <c r="O16" s="66">
        <f t="shared" si="2"/>
        <v>17700.4</v>
      </c>
      <c r="P16" s="66">
        <f t="shared" si="3"/>
        <v>0</v>
      </c>
      <c r="Q16" s="66">
        <f t="shared" si="4"/>
        <v>0</v>
      </c>
      <c r="R16" s="18"/>
      <c r="S16" s="18"/>
    </row>
    <row r="17" spans="1:19" s="17" customFormat="1" ht="68.25" customHeight="1">
      <c r="A17" s="43" t="s">
        <v>89</v>
      </c>
      <c r="B17" s="66">
        <v>82000</v>
      </c>
      <c r="C17" s="66">
        <f t="shared" si="0"/>
        <v>82000</v>
      </c>
      <c r="D17" s="66">
        <v>0</v>
      </c>
      <c r="E17" s="66">
        <v>0</v>
      </c>
      <c r="F17" s="66">
        <v>88700.9</v>
      </c>
      <c r="G17" s="67">
        <f>+F17</f>
        <v>88700.9</v>
      </c>
      <c r="H17" s="66">
        <v>0</v>
      </c>
      <c r="I17" s="68">
        <v>0</v>
      </c>
      <c r="J17" s="90">
        <v>31166.4</v>
      </c>
      <c r="K17" s="91">
        <f>+J17</f>
        <v>31166.4</v>
      </c>
      <c r="L17" s="90">
        <v>0</v>
      </c>
      <c r="M17" s="103">
        <v>0</v>
      </c>
      <c r="N17" s="66">
        <f t="shared" si="1"/>
        <v>57534.49999999999</v>
      </c>
      <c r="O17" s="66">
        <f t="shared" si="2"/>
        <v>57534.49999999999</v>
      </c>
      <c r="P17" s="66">
        <f t="shared" si="3"/>
        <v>0</v>
      </c>
      <c r="Q17" s="66">
        <f t="shared" si="4"/>
        <v>0</v>
      </c>
      <c r="R17" s="18"/>
      <c r="S17" s="18"/>
    </row>
    <row r="18" spans="1:19" s="17" customFormat="1" ht="96.75" customHeight="1">
      <c r="A18" s="43" t="s">
        <v>90</v>
      </c>
      <c r="B18" s="66">
        <v>315000</v>
      </c>
      <c r="C18" s="66">
        <f t="shared" si="0"/>
        <v>315000</v>
      </c>
      <c r="D18" s="66">
        <v>0</v>
      </c>
      <c r="E18" s="66">
        <v>0</v>
      </c>
      <c r="F18" s="66">
        <v>323311.7</v>
      </c>
      <c r="G18" s="67">
        <f>+F18</f>
        <v>323311.7</v>
      </c>
      <c r="H18" s="66">
        <v>0</v>
      </c>
      <c r="I18" s="68">
        <v>0</v>
      </c>
      <c r="J18" s="66">
        <f>156636.2+118765.9</f>
        <v>275402.1</v>
      </c>
      <c r="K18" s="66">
        <f>J18</f>
        <v>275402.1</v>
      </c>
      <c r="L18" s="66">
        <v>0</v>
      </c>
      <c r="M18" s="66">
        <v>0</v>
      </c>
      <c r="N18" s="66">
        <f t="shared" si="1"/>
        <v>47909.600000000035</v>
      </c>
      <c r="O18" s="66">
        <f t="shared" si="2"/>
        <v>47909.600000000035</v>
      </c>
      <c r="P18" s="66">
        <f t="shared" si="3"/>
        <v>0</v>
      </c>
      <c r="Q18" s="66">
        <f t="shared" si="4"/>
        <v>0</v>
      </c>
      <c r="R18" s="18"/>
      <c r="S18" s="18"/>
    </row>
    <row r="19" spans="1:19" s="17" customFormat="1" ht="30.75" customHeight="1">
      <c r="A19" s="44" t="s">
        <v>11</v>
      </c>
      <c r="B19" s="64">
        <f aca="true" t="shared" si="5" ref="B19:I19">B20+B32+B31</f>
        <v>3110663.4</v>
      </c>
      <c r="C19" s="65">
        <f t="shared" si="5"/>
        <v>3110663.4</v>
      </c>
      <c r="D19" s="64">
        <f t="shared" si="5"/>
        <v>0</v>
      </c>
      <c r="E19" s="64">
        <f t="shared" si="5"/>
        <v>0</v>
      </c>
      <c r="F19" s="65">
        <f t="shared" si="5"/>
        <v>3201807.0999999996</v>
      </c>
      <c r="G19" s="65">
        <f t="shared" si="5"/>
        <v>3201807.0999999996</v>
      </c>
      <c r="H19" s="64">
        <f t="shared" si="5"/>
        <v>0</v>
      </c>
      <c r="I19" s="64">
        <f t="shared" si="5"/>
        <v>0</v>
      </c>
      <c r="J19" s="64">
        <f>J20+J32+J31</f>
        <v>2528283.8</v>
      </c>
      <c r="K19" s="65">
        <f>K20+K32+K31</f>
        <v>2528283.8</v>
      </c>
      <c r="L19" s="64">
        <f>L20+L32+L31</f>
        <v>0</v>
      </c>
      <c r="M19" s="64">
        <f>M20+M32+M31</f>
        <v>0</v>
      </c>
      <c r="N19" s="64">
        <f t="shared" si="1"/>
        <v>673523.2999999998</v>
      </c>
      <c r="O19" s="65">
        <f t="shared" si="2"/>
        <v>673523.2999999998</v>
      </c>
      <c r="P19" s="64">
        <f t="shared" si="3"/>
        <v>0</v>
      </c>
      <c r="Q19" s="64">
        <f t="shared" si="4"/>
        <v>0</v>
      </c>
      <c r="R19" s="18"/>
      <c r="S19" s="18"/>
    </row>
    <row r="20" spans="1:19" s="17" customFormat="1" ht="33.75" customHeight="1">
      <c r="A20" s="44" t="s">
        <v>56</v>
      </c>
      <c r="B20" s="64">
        <f>+B21+B22+B23+B24+B25+B26+B27+B28++B29+B30</f>
        <v>2809680</v>
      </c>
      <c r="C20" s="65">
        <f>+C21+C22+C23+C24+C25+C26+C27+C28++C29+C30</f>
        <v>2809680</v>
      </c>
      <c r="D20" s="64">
        <v>0</v>
      </c>
      <c r="E20" s="64">
        <v>0</v>
      </c>
      <c r="F20" s="65">
        <f>+F21+F22+F23+F24+F25+F26+F27+F28++F29+F30</f>
        <v>2855372.3999999994</v>
      </c>
      <c r="G20" s="65">
        <f>+G21+G22+G23+G24+G25+G26+G27+G28++G29+G30</f>
        <v>2855372.3999999994</v>
      </c>
      <c r="H20" s="64">
        <v>0</v>
      </c>
      <c r="I20" s="64">
        <v>0</v>
      </c>
      <c r="J20" s="64">
        <f>+J21+J22+J23+J24+J25+J26+J27+J28++J29+J30</f>
        <v>2219141.3</v>
      </c>
      <c r="K20" s="65">
        <f>+K21+K22+K23+K24+K25+K26+K27+K28++K29+K30</f>
        <v>2219141.3</v>
      </c>
      <c r="L20" s="64">
        <v>0</v>
      </c>
      <c r="M20" s="64">
        <v>0</v>
      </c>
      <c r="N20" s="64">
        <f t="shared" si="1"/>
        <v>636231.0999999996</v>
      </c>
      <c r="O20" s="65">
        <f t="shared" si="2"/>
        <v>636231.0999999996</v>
      </c>
      <c r="P20" s="64">
        <f t="shared" si="3"/>
        <v>0</v>
      </c>
      <c r="Q20" s="64">
        <f t="shared" si="4"/>
        <v>0</v>
      </c>
      <c r="R20" s="18"/>
      <c r="S20" s="18"/>
    </row>
    <row r="21" spans="1:19" s="17" customFormat="1" ht="120" customHeight="1">
      <c r="A21" s="45" t="s">
        <v>57</v>
      </c>
      <c r="B21" s="66">
        <v>13.8</v>
      </c>
      <c r="C21" s="67">
        <f>+B21</f>
        <v>13.8</v>
      </c>
      <c r="D21" s="66">
        <v>0</v>
      </c>
      <c r="E21" s="66">
        <v>0</v>
      </c>
      <c r="F21" s="66">
        <v>123.2</v>
      </c>
      <c r="G21" s="67">
        <f>+F21</f>
        <v>123.2</v>
      </c>
      <c r="H21" s="66">
        <v>0</v>
      </c>
      <c r="I21" s="66">
        <v>0</v>
      </c>
      <c r="J21" s="90">
        <v>14.2</v>
      </c>
      <c r="K21" s="91">
        <f>+J21</f>
        <v>14.2</v>
      </c>
      <c r="L21" s="90">
        <v>0</v>
      </c>
      <c r="M21" s="90">
        <v>0</v>
      </c>
      <c r="N21" s="66">
        <f t="shared" si="1"/>
        <v>109</v>
      </c>
      <c r="O21" s="67">
        <f t="shared" si="2"/>
        <v>109</v>
      </c>
      <c r="P21" s="66">
        <f t="shared" si="3"/>
        <v>0</v>
      </c>
      <c r="Q21" s="66">
        <f t="shared" si="4"/>
        <v>0</v>
      </c>
      <c r="R21" s="18"/>
      <c r="S21" s="18"/>
    </row>
    <row r="22" spans="1:19" s="17" customFormat="1" ht="113.25" customHeight="1">
      <c r="A22" s="45" t="s">
        <v>58</v>
      </c>
      <c r="B22" s="66">
        <v>92.5</v>
      </c>
      <c r="C22" s="67">
        <f>+B22</f>
        <v>92.5</v>
      </c>
      <c r="D22" s="66">
        <v>0</v>
      </c>
      <c r="E22" s="66">
        <v>0</v>
      </c>
      <c r="F22" s="66">
        <v>1123.9</v>
      </c>
      <c r="G22" s="67">
        <f>+F22</f>
        <v>1123.9</v>
      </c>
      <c r="H22" s="66">
        <v>0</v>
      </c>
      <c r="I22" s="66">
        <v>0</v>
      </c>
      <c r="J22" s="90">
        <v>92.4</v>
      </c>
      <c r="K22" s="91">
        <f>+J22</f>
        <v>92.4</v>
      </c>
      <c r="L22" s="90">
        <v>0</v>
      </c>
      <c r="M22" s="90">
        <v>0</v>
      </c>
      <c r="N22" s="66">
        <f t="shared" si="1"/>
        <v>1031.5</v>
      </c>
      <c r="O22" s="67">
        <f t="shared" si="2"/>
        <v>1031.5</v>
      </c>
      <c r="P22" s="66">
        <f t="shared" si="3"/>
        <v>0</v>
      </c>
      <c r="Q22" s="66">
        <f t="shared" si="4"/>
        <v>0</v>
      </c>
      <c r="R22" s="18"/>
      <c r="S22" s="18"/>
    </row>
    <row r="23" spans="1:19" s="17" customFormat="1" ht="120.75" customHeight="1">
      <c r="A23" s="45" t="s">
        <v>59</v>
      </c>
      <c r="B23" s="66">
        <v>3913.7</v>
      </c>
      <c r="C23" s="67">
        <f>+B23</f>
        <v>3913.7</v>
      </c>
      <c r="D23" s="66">
        <v>0</v>
      </c>
      <c r="E23" s="66">
        <v>0</v>
      </c>
      <c r="F23" s="66">
        <v>9281.5</v>
      </c>
      <c r="G23" s="67">
        <f>+F23</f>
        <v>9281.5</v>
      </c>
      <c r="H23" s="66">
        <v>0</v>
      </c>
      <c r="I23" s="66">
        <v>0</v>
      </c>
      <c r="J23" s="90">
        <v>735.7</v>
      </c>
      <c r="K23" s="91">
        <f>+J23</f>
        <v>735.7</v>
      </c>
      <c r="L23" s="90">
        <v>0</v>
      </c>
      <c r="M23" s="90">
        <v>0</v>
      </c>
      <c r="N23" s="66">
        <f t="shared" si="1"/>
        <v>8545.8</v>
      </c>
      <c r="O23" s="67">
        <f t="shared" si="2"/>
        <v>8545.8</v>
      </c>
      <c r="P23" s="66">
        <f t="shared" si="3"/>
        <v>0</v>
      </c>
      <c r="Q23" s="66">
        <f t="shared" si="4"/>
        <v>0</v>
      </c>
      <c r="R23" s="18"/>
      <c r="S23" s="18"/>
    </row>
    <row r="24" spans="1:19" s="17" customFormat="1" ht="116.25" customHeight="1">
      <c r="A24" s="45" t="s">
        <v>60</v>
      </c>
      <c r="B24" s="66">
        <v>15130</v>
      </c>
      <c r="C24" s="67">
        <f>+B24</f>
        <v>15130</v>
      </c>
      <c r="D24" s="66">
        <v>0</v>
      </c>
      <c r="E24" s="66">
        <v>0</v>
      </c>
      <c r="F24" s="66">
        <v>22448.4</v>
      </c>
      <c r="G24" s="67">
        <f>+F24</f>
        <v>22448.4</v>
      </c>
      <c r="H24" s="66">
        <v>0</v>
      </c>
      <c r="I24" s="66">
        <v>0</v>
      </c>
      <c r="J24" s="90">
        <v>5049.8</v>
      </c>
      <c r="K24" s="91">
        <f>+J24</f>
        <v>5049.8</v>
      </c>
      <c r="L24" s="90">
        <v>0</v>
      </c>
      <c r="M24" s="90">
        <v>0</v>
      </c>
      <c r="N24" s="66">
        <f t="shared" si="1"/>
        <v>17398.600000000002</v>
      </c>
      <c r="O24" s="67">
        <f t="shared" si="2"/>
        <v>17398.600000000002</v>
      </c>
      <c r="P24" s="66">
        <f t="shared" si="3"/>
        <v>0</v>
      </c>
      <c r="Q24" s="66">
        <f t="shared" si="4"/>
        <v>0</v>
      </c>
      <c r="R24" s="18"/>
      <c r="S24" s="18"/>
    </row>
    <row r="25" spans="1:19" s="17" customFormat="1" ht="44.25" customHeight="1">
      <c r="A25" s="45" t="s">
        <v>12</v>
      </c>
      <c r="B25" s="66">
        <v>489200</v>
      </c>
      <c r="C25" s="67">
        <f aca="true" t="shared" si="6" ref="C25:C32">B25</f>
        <v>489200</v>
      </c>
      <c r="D25" s="66">
        <v>0</v>
      </c>
      <c r="E25" s="66">
        <v>0</v>
      </c>
      <c r="F25" s="66">
        <v>489476.3</v>
      </c>
      <c r="G25" s="67">
        <f aca="true" t="shared" si="7" ref="G25:G31">F25</f>
        <v>489476.3</v>
      </c>
      <c r="H25" s="66">
        <v>0</v>
      </c>
      <c r="I25" s="66">
        <v>0</v>
      </c>
      <c r="J25" s="90">
        <v>453140.8</v>
      </c>
      <c r="K25" s="91">
        <f aca="true" t="shared" si="8" ref="K25:K32">J25</f>
        <v>453140.8</v>
      </c>
      <c r="L25" s="90">
        <v>0</v>
      </c>
      <c r="M25" s="90">
        <v>0</v>
      </c>
      <c r="N25" s="66">
        <f t="shared" si="1"/>
        <v>36335.5</v>
      </c>
      <c r="O25" s="67">
        <f t="shared" si="2"/>
        <v>36335.5</v>
      </c>
      <c r="P25" s="66">
        <f t="shared" si="3"/>
        <v>0</v>
      </c>
      <c r="Q25" s="66">
        <f t="shared" si="4"/>
        <v>0</v>
      </c>
      <c r="R25" s="18"/>
      <c r="S25" s="18"/>
    </row>
    <row r="26" spans="1:19" s="17" customFormat="1" ht="36.75" customHeight="1">
      <c r="A26" s="45" t="s">
        <v>13</v>
      </c>
      <c r="B26" s="66">
        <v>2185500</v>
      </c>
      <c r="C26" s="67">
        <f t="shared" si="6"/>
        <v>2185500</v>
      </c>
      <c r="D26" s="66">
        <v>0</v>
      </c>
      <c r="E26" s="66">
        <v>0</v>
      </c>
      <c r="F26" s="66">
        <v>2208731.8</v>
      </c>
      <c r="G26" s="67">
        <f t="shared" si="7"/>
        <v>2208731.8</v>
      </c>
      <c r="H26" s="66">
        <v>0</v>
      </c>
      <c r="I26" s="66">
        <v>0</v>
      </c>
      <c r="J26" s="90">
        <v>1706773.1</v>
      </c>
      <c r="K26" s="91">
        <f t="shared" si="8"/>
        <v>1706773.1</v>
      </c>
      <c r="L26" s="90">
        <v>0</v>
      </c>
      <c r="M26" s="90">
        <v>0</v>
      </c>
      <c r="N26" s="66">
        <f t="shared" si="1"/>
        <v>501958.6999999997</v>
      </c>
      <c r="O26" s="67">
        <f t="shared" si="2"/>
        <v>501958.6999999997</v>
      </c>
      <c r="P26" s="66">
        <f t="shared" si="3"/>
        <v>0</v>
      </c>
      <c r="Q26" s="66">
        <f t="shared" si="4"/>
        <v>0</v>
      </c>
      <c r="R26" s="18"/>
      <c r="S26" s="18"/>
    </row>
    <row r="27" spans="1:19" s="17" customFormat="1" ht="39" customHeight="1">
      <c r="A27" s="45" t="s">
        <v>14</v>
      </c>
      <c r="B27" s="66">
        <v>14800</v>
      </c>
      <c r="C27" s="67">
        <f t="shared" si="6"/>
        <v>14800</v>
      </c>
      <c r="D27" s="66">
        <v>0</v>
      </c>
      <c r="E27" s="66">
        <v>0</v>
      </c>
      <c r="F27" s="66">
        <v>17058.4</v>
      </c>
      <c r="G27" s="67">
        <f t="shared" si="7"/>
        <v>17058.4</v>
      </c>
      <c r="H27" s="66">
        <v>0</v>
      </c>
      <c r="I27" s="66">
        <v>0</v>
      </c>
      <c r="J27" s="90">
        <v>8906.3</v>
      </c>
      <c r="K27" s="91">
        <f t="shared" si="8"/>
        <v>8906.3</v>
      </c>
      <c r="L27" s="90">
        <v>0</v>
      </c>
      <c r="M27" s="90">
        <v>0</v>
      </c>
      <c r="N27" s="66">
        <f t="shared" si="1"/>
        <v>8152.100000000002</v>
      </c>
      <c r="O27" s="67">
        <f t="shared" si="2"/>
        <v>8152.100000000002</v>
      </c>
      <c r="P27" s="66">
        <f t="shared" si="3"/>
        <v>0</v>
      </c>
      <c r="Q27" s="66">
        <f t="shared" si="4"/>
        <v>0</v>
      </c>
      <c r="R27" s="18"/>
      <c r="S27" s="18"/>
    </row>
    <row r="28" spans="1:19" s="17" customFormat="1" ht="33" customHeight="1">
      <c r="A28" s="45" t="s">
        <v>15</v>
      </c>
      <c r="B28" s="66">
        <v>100000</v>
      </c>
      <c r="C28" s="67">
        <f t="shared" si="6"/>
        <v>100000</v>
      </c>
      <c r="D28" s="66">
        <v>0</v>
      </c>
      <c r="E28" s="66">
        <v>0</v>
      </c>
      <c r="F28" s="66">
        <v>105654.9</v>
      </c>
      <c r="G28" s="67">
        <f t="shared" si="7"/>
        <v>105654.9</v>
      </c>
      <c r="H28" s="66">
        <v>0</v>
      </c>
      <c r="I28" s="66">
        <v>0</v>
      </c>
      <c r="J28" s="90">
        <v>43735</v>
      </c>
      <c r="K28" s="91">
        <f t="shared" si="8"/>
        <v>43735</v>
      </c>
      <c r="L28" s="90">
        <v>0</v>
      </c>
      <c r="M28" s="90">
        <v>0</v>
      </c>
      <c r="N28" s="66">
        <f t="shared" si="1"/>
        <v>61919.899999999994</v>
      </c>
      <c r="O28" s="67">
        <f t="shared" si="2"/>
        <v>61919.899999999994</v>
      </c>
      <c r="P28" s="66">
        <f t="shared" si="3"/>
        <v>0</v>
      </c>
      <c r="Q28" s="66">
        <f t="shared" si="4"/>
        <v>0</v>
      </c>
      <c r="R28" s="18"/>
      <c r="S28" s="18"/>
    </row>
    <row r="29" spans="1:19" s="17" customFormat="1" ht="57" customHeight="1">
      <c r="A29" s="45" t="s">
        <v>16</v>
      </c>
      <c r="B29" s="66">
        <v>460</v>
      </c>
      <c r="C29" s="67">
        <f t="shared" si="6"/>
        <v>460</v>
      </c>
      <c r="D29" s="66">
        <v>0</v>
      </c>
      <c r="E29" s="66">
        <v>0</v>
      </c>
      <c r="F29" s="66">
        <v>810.9</v>
      </c>
      <c r="G29" s="67">
        <f t="shared" si="7"/>
        <v>810.9</v>
      </c>
      <c r="H29" s="66">
        <v>0</v>
      </c>
      <c r="I29" s="66">
        <v>0</v>
      </c>
      <c r="J29" s="90">
        <v>334.2</v>
      </c>
      <c r="K29" s="91">
        <f t="shared" si="8"/>
        <v>334.2</v>
      </c>
      <c r="L29" s="90">
        <v>0</v>
      </c>
      <c r="M29" s="90">
        <v>0</v>
      </c>
      <c r="N29" s="66">
        <f t="shared" si="1"/>
        <v>476.7</v>
      </c>
      <c r="O29" s="67">
        <f t="shared" si="2"/>
        <v>476.7</v>
      </c>
      <c r="P29" s="66">
        <f t="shared" si="3"/>
        <v>0</v>
      </c>
      <c r="Q29" s="66">
        <f t="shared" si="4"/>
        <v>0</v>
      </c>
      <c r="R29" s="18"/>
      <c r="S29" s="18"/>
    </row>
    <row r="30" spans="1:19" s="17" customFormat="1" ht="49.5" customHeight="1">
      <c r="A30" s="45" t="s">
        <v>17</v>
      </c>
      <c r="B30" s="66">
        <v>570</v>
      </c>
      <c r="C30" s="67">
        <f t="shared" si="6"/>
        <v>570</v>
      </c>
      <c r="D30" s="66">
        <v>0</v>
      </c>
      <c r="E30" s="66">
        <v>0</v>
      </c>
      <c r="F30" s="66">
        <v>663.1</v>
      </c>
      <c r="G30" s="67">
        <f t="shared" si="7"/>
        <v>663.1</v>
      </c>
      <c r="H30" s="66">
        <v>0</v>
      </c>
      <c r="I30" s="66">
        <v>0</v>
      </c>
      <c r="J30" s="90">
        <v>359.8</v>
      </c>
      <c r="K30" s="91">
        <f t="shared" si="8"/>
        <v>359.8</v>
      </c>
      <c r="L30" s="90">
        <v>0</v>
      </c>
      <c r="M30" s="90">
        <v>0</v>
      </c>
      <c r="N30" s="66">
        <f t="shared" si="1"/>
        <v>303.3</v>
      </c>
      <c r="O30" s="67">
        <f t="shared" si="2"/>
        <v>303.3</v>
      </c>
      <c r="P30" s="66">
        <f t="shared" si="3"/>
        <v>0</v>
      </c>
      <c r="Q30" s="66">
        <f t="shared" si="4"/>
        <v>0</v>
      </c>
      <c r="R30" s="18"/>
      <c r="S30" s="18"/>
    </row>
    <row r="31" spans="1:19" s="17" customFormat="1" ht="30" customHeight="1">
      <c r="A31" s="43" t="s">
        <v>61</v>
      </c>
      <c r="B31" s="66">
        <v>1138</v>
      </c>
      <c r="C31" s="67">
        <f t="shared" si="6"/>
        <v>1138</v>
      </c>
      <c r="D31" s="66">
        <v>0</v>
      </c>
      <c r="E31" s="66">
        <v>0</v>
      </c>
      <c r="F31" s="66">
        <v>1537.1</v>
      </c>
      <c r="G31" s="67">
        <f t="shared" si="7"/>
        <v>1537.1</v>
      </c>
      <c r="H31" s="66">
        <v>0</v>
      </c>
      <c r="I31" s="68">
        <v>0</v>
      </c>
      <c r="J31" s="90">
        <v>1001.6</v>
      </c>
      <c r="K31" s="91">
        <f t="shared" si="8"/>
        <v>1001.6</v>
      </c>
      <c r="L31" s="90">
        <v>0</v>
      </c>
      <c r="M31" s="103">
        <v>0</v>
      </c>
      <c r="N31" s="66">
        <f t="shared" si="1"/>
        <v>535.4999999999999</v>
      </c>
      <c r="O31" s="67">
        <f t="shared" si="2"/>
        <v>535.4999999999999</v>
      </c>
      <c r="P31" s="66">
        <f t="shared" si="3"/>
        <v>0</v>
      </c>
      <c r="Q31" s="66">
        <f t="shared" si="4"/>
        <v>0</v>
      </c>
      <c r="R31" s="18"/>
      <c r="S31" s="18"/>
    </row>
    <row r="32" spans="1:19" s="17" customFormat="1" ht="30" customHeight="1">
      <c r="A32" s="43" t="s">
        <v>62</v>
      </c>
      <c r="B32" s="66">
        <v>299845.4</v>
      </c>
      <c r="C32" s="67">
        <f t="shared" si="6"/>
        <v>299845.4</v>
      </c>
      <c r="D32" s="66">
        <v>0</v>
      </c>
      <c r="E32" s="66">
        <v>0</v>
      </c>
      <c r="F32" s="66">
        <v>344897.6</v>
      </c>
      <c r="G32" s="67">
        <f>+F32</f>
        <v>344897.6</v>
      </c>
      <c r="H32" s="66">
        <v>0</v>
      </c>
      <c r="I32" s="66">
        <v>0</v>
      </c>
      <c r="J32" s="90">
        <v>308140.9</v>
      </c>
      <c r="K32" s="91">
        <f t="shared" si="8"/>
        <v>308140.9</v>
      </c>
      <c r="L32" s="90">
        <v>0</v>
      </c>
      <c r="M32" s="90">
        <v>0</v>
      </c>
      <c r="N32" s="66">
        <f t="shared" si="1"/>
        <v>36756.69999999995</v>
      </c>
      <c r="O32" s="67">
        <f t="shared" si="2"/>
        <v>36756.69999999995</v>
      </c>
      <c r="P32" s="66">
        <f t="shared" si="3"/>
        <v>0</v>
      </c>
      <c r="Q32" s="66">
        <f t="shared" si="4"/>
        <v>0</v>
      </c>
      <c r="R32" s="18"/>
      <c r="S32" s="18"/>
    </row>
    <row r="33" spans="1:19" s="17" customFormat="1" ht="35.25" customHeight="1">
      <c r="A33" s="43" t="s">
        <v>67</v>
      </c>
      <c r="B33" s="66">
        <v>29950</v>
      </c>
      <c r="C33" s="67">
        <v>0</v>
      </c>
      <c r="D33" s="66">
        <f>+B33</f>
        <v>29950</v>
      </c>
      <c r="E33" s="66">
        <v>0</v>
      </c>
      <c r="F33" s="66">
        <v>31555.2</v>
      </c>
      <c r="G33" s="67">
        <v>0</v>
      </c>
      <c r="H33" s="66">
        <f>F33</f>
        <v>31555.2</v>
      </c>
      <c r="I33" s="68">
        <v>0</v>
      </c>
      <c r="J33" s="90">
        <v>35774.9</v>
      </c>
      <c r="K33" s="91">
        <v>0</v>
      </c>
      <c r="L33" s="90">
        <f>+J33</f>
        <v>35774.9</v>
      </c>
      <c r="M33" s="103">
        <v>0</v>
      </c>
      <c r="N33" s="66">
        <f t="shared" si="1"/>
        <v>-4219.700000000001</v>
      </c>
      <c r="O33" s="67">
        <f t="shared" si="2"/>
        <v>0</v>
      </c>
      <c r="P33" s="66">
        <f t="shared" si="3"/>
        <v>-4219.700000000001</v>
      </c>
      <c r="Q33" s="66">
        <f t="shared" si="4"/>
        <v>0</v>
      </c>
      <c r="R33" s="18"/>
      <c r="S33" s="18"/>
    </row>
    <row r="34" spans="1:19" s="17" customFormat="1" ht="90.75" customHeight="1">
      <c r="A34" s="46" t="s">
        <v>107</v>
      </c>
      <c r="B34" s="66">
        <v>0</v>
      </c>
      <c r="C34" s="67">
        <v>-1</v>
      </c>
      <c r="D34" s="66">
        <f>B34</f>
        <v>0</v>
      </c>
      <c r="E34" s="66">
        <v>0</v>
      </c>
      <c r="F34" s="66">
        <v>-1</v>
      </c>
      <c r="G34" s="67">
        <v>0</v>
      </c>
      <c r="H34" s="66">
        <f>+F34</f>
        <v>-1</v>
      </c>
      <c r="I34" s="68">
        <v>0</v>
      </c>
      <c r="J34" s="90">
        <v>1</v>
      </c>
      <c r="K34" s="91">
        <v>0</v>
      </c>
      <c r="L34" s="90">
        <f>J34</f>
        <v>1</v>
      </c>
      <c r="M34" s="103">
        <v>0</v>
      </c>
      <c r="N34" s="66">
        <f t="shared" si="1"/>
        <v>-2</v>
      </c>
      <c r="O34" s="67">
        <f t="shared" si="2"/>
        <v>0</v>
      </c>
      <c r="P34" s="66">
        <f t="shared" si="3"/>
        <v>-2</v>
      </c>
      <c r="Q34" s="66">
        <f t="shared" si="4"/>
        <v>0</v>
      </c>
      <c r="R34" s="18"/>
      <c r="S34" s="18"/>
    </row>
    <row r="35" spans="1:19" s="17" customFormat="1" ht="42" customHeight="1">
      <c r="A35" s="42" t="s">
        <v>63</v>
      </c>
      <c r="B35" s="64">
        <f>SUM(B36:B47)</f>
        <v>257307.012</v>
      </c>
      <c r="C35" s="65">
        <f>SUM(C36:C47)</f>
        <v>77842</v>
      </c>
      <c r="D35" s="64">
        <f>SUM(D36:D47)</f>
        <v>179465.012</v>
      </c>
      <c r="E35" s="69">
        <f>SUM(E36:E47)</f>
        <v>0.012</v>
      </c>
      <c r="F35" s="65">
        <f>SUM(F36:F47)</f>
        <v>266947.11199999996</v>
      </c>
      <c r="G35" s="65">
        <f>SUM(G36:G48)</f>
        <v>86467.69999999998</v>
      </c>
      <c r="H35" s="64">
        <f>SUM(H36:H48)</f>
        <v>180479.42399999997</v>
      </c>
      <c r="I35" s="69">
        <f>SUM(I36:I48)</f>
        <v>0.012</v>
      </c>
      <c r="J35" s="64">
        <f>SUM(J36:J48)</f>
        <v>255832.512</v>
      </c>
      <c r="K35" s="65">
        <f>SUM(K36:K47)</f>
        <v>58146.6</v>
      </c>
      <c r="L35" s="64">
        <f>SUM(L36:L48)</f>
        <v>197685.91199999998</v>
      </c>
      <c r="M35" s="69">
        <f>SUM(M36:M47)</f>
        <v>0.012</v>
      </c>
      <c r="N35" s="64">
        <f t="shared" si="1"/>
        <v>11114.599999999977</v>
      </c>
      <c r="O35" s="65">
        <f t="shared" si="2"/>
        <v>28321.099999999984</v>
      </c>
      <c r="P35" s="64">
        <f t="shared" si="3"/>
        <v>-17206.488000000012</v>
      </c>
      <c r="Q35" s="69">
        <f t="shared" si="4"/>
        <v>0</v>
      </c>
      <c r="R35" s="18"/>
      <c r="S35" s="18"/>
    </row>
    <row r="36" spans="1:19" s="17" customFormat="1" ht="104.25" customHeight="1">
      <c r="A36" s="43" t="s">
        <v>18</v>
      </c>
      <c r="B36" s="66">
        <v>500</v>
      </c>
      <c r="C36" s="67">
        <f>+B36</f>
        <v>500</v>
      </c>
      <c r="D36" s="66">
        <v>0</v>
      </c>
      <c r="E36" s="66">
        <v>0</v>
      </c>
      <c r="F36" s="66">
        <v>-861.2</v>
      </c>
      <c r="G36" s="66">
        <f>+F36</f>
        <v>-861.2</v>
      </c>
      <c r="H36" s="66">
        <v>0</v>
      </c>
      <c r="I36" s="68">
        <v>0</v>
      </c>
      <c r="J36" s="90">
        <v>7267.3</v>
      </c>
      <c r="K36" s="91">
        <f>+J36</f>
        <v>7267.3</v>
      </c>
      <c r="L36" s="90">
        <v>0</v>
      </c>
      <c r="M36" s="103">
        <v>0</v>
      </c>
      <c r="N36" s="66">
        <f t="shared" si="1"/>
        <v>-8128.5</v>
      </c>
      <c r="O36" s="67">
        <f t="shared" si="2"/>
        <v>-8128.5</v>
      </c>
      <c r="P36" s="66">
        <f t="shared" si="3"/>
        <v>0</v>
      </c>
      <c r="Q36" s="66">
        <f t="shared" si="4"/>
        <v>0</v>
      </c>
      <c r="R36" s="18"/>
      <c r="S36" s="18"/>
    </row>
    <row r="37" spans="1:19" s="17" customFormat="1" ht="42.75" customHeight="1">
      <c r="A37" s="43" t="s">
        <v>65</v>
      </c>
      <c r="B37" s="66">
        <v>31000</v>
      </c>
      <c r="C37" s="67">
        <f>+B37</f>
        <v>31000</v>
      </c>
      <c r="D37" s="66">
        <v>0</v>
      </c>
      <c r="E37" s="66">
        <v>0</v>
      </c>
      <c r="F37" s="66">
        <v>30935.1</v>
      </c>
      <c r="G37" s="66">
        <f>F37</f>
        <v>30935.1</v>
      </c>
      <c r="H37" s="66">
        <v>0</v>
      </c>
      <c r="I37" s="66">
        <v>0</v>
      </c>
      <c r="J37" s="90">
        <v>32341.5</v>
      </c>
      <c r="K37" s="91">
        <f>J37</f>
        <v>32341.5</v>
      </c>
      <c r="L37" s="90">
        <v>0</v>
      </c>
      <c r="M37" s="90">
        <v>0</v>
      </c>
      <c r="N37" s="66">
        <f t="shared" si="1"/>
        <v>-1406.4000000000015</v>
      </c>
      <c r="O37" s="67">
        <f t="shared" si="2"/>
        <v>-1406.4000000000015</v>
      </c>
      <c r="P37" s="66">
        <f t="shared" si="3"/>
        <v>0</v>
      </c>
      <c r="Q37" s="66">
        <f t="shared" si="4"/>
        <v>0</v>
      </c>
      <c r="R37" s="18"/>
      <c r="S37" s="18"/>
    </row>
    <row r="38" spans="1:19" s="17" customFormat="1" ht="170.25" customHeight="1">
      <c r="A38" s="43" t="s">
        <v>100</v>
      </c>
      <c r="B38" s="66">
        <v>215</v>
      </c>
      <c r="C38" s="70">
        <f>+B38</f>
        <v>215</v>
      </c>
      <c r="D38" s="68">
        <v>0</v>
      </c>
      <c r="E38" s="68">
        <v>0</v>
      </c>
      <c r="F38" s="66">
        <v>279.5</v>
      </c>
      <c r="G38" s="66">
        <f>+F38</f>
        <v>279.5</v>
      </c>
      <c r="H38" s="66">
        <v>0</v>
      </c>
      <c r="I38" s="68">
        <v>0</v>
      </c>
      <c r="J38" s="90">
        <v>229.1</v>
      </c>
      <c r="K38" s="91">
        <f>+J38</f>
        <v>229.1</v>
      </c>
      <c r="L38" s="90">
        <v>0</v>
      </c>
      <c r="M38" s="103">
        <v>0</v>
      </c>
      <c r="N38" s="66">
        <f t="shared" si="1"/>
        <v>50.400000000000006</v>
      </c>
      <c r="O38" s="70">
        <f t="shared" si="2"/>
        <v>50.400000000000006</v>
      </c>
      <c r="P38" s="68">
        <f t="shared" si="3"/>
        <v>0</v>
      </c>
      <c r="Q38" s="68">
        <f t="shared" si="4"/>
        <v>0</v>
      </c>
      <c r="R38" s="18"/>
      <c r="S38" s="18"/>
    </row>
    <row r="39" spans="1:19" s="17" customFormat="1" ht="99" customHeight="1">
      <c r="A39" s="43" t="s">
        <v>111</v>
      </c>
      <c r="B39" s="66">
        <v>9000</v>
      </c>
      <c r="C39" s="70">
        <f>+B39</f>
        <v>9000</v>
      </c>
      <c r="D39" s="68">
        <v>0</v>
      </c>
      <c r="E39" s="68">
        <v>0</v>
      </c>
      <c r="F39" s="66">
        <v>9000</v>
      </c>
      <c r="G39" s="66">
        <f>+F39</f>
        <v>9000</v>
      </c>
      <c r="H39" s="66">
        <v>0</v>
      </c>
      <c r="I39" s="68">
        <v>0</v>
      </c>
      <c r="J39" s="66">
        <v>0</v>
      </c>
      <c r="K39" s="70">
        <v>0</v>
      </c>
      <c r="L39" s="70">
        <v>0</v>
      </c>
      <c r="M39" s="70">
        <v>0</v>
      </c>
      <c r="N39" s="66">
        <f t="shared" si="1"/>
        <v>9000</v>
      </c>
      <c r="O39" s="70">
        <f t="shared" si="2"/>
        <v>9000</v>
      </c>
      <c r="P39" s="68">
        <f t="shared" si="3"/>
        <v>0</v>
      </c>
      <c r="Q39" s="68">
        <f t="shared" si="4"/>
        <v>0</v>
      </c>
      <c r="R39" s="18"/>
      <c r="S39" s="18"/>
    </row>
    <row r="40" spans="1:19" s="17" customFormat="1" ht="99.75" customHeight="1">
      <c r="A40" s="43" t="s">
        <v>19</v>
      </c>
      <c r="B40" s="66">
        <v>5000</v>
      </c>
      <c r="C40" s="67">
        <f>+B40</f>
        <v>5000</v>
      </c>
      <c r="D40" s="66">
        <v>0</v>
      </c>
      <c r="E40" s="66">
        <v>0</v>
      </c>
      <c r="F40" s="66">
        <v>6343.8</v>
      </c>
      <c r="G40" s="66">
        <f>+F40</f>
        <v>6343.8</v>
      </c>
      <c r="H40" s="66">
        <v>0</v>
      </c>
      <c r="I40" s="68">
        <v>0</v>
      </c>
      <c r="J40" s="90">
        <v>4953.4</v>
      </c>
      <c r="K40" s="91">
        <f>+J40</f>
        <v>4953.4</v>
      </c>
      <c r="L40" s="90">
        <v>0</v>
      </c>
      <c r="M40" s="103">
        <v>0</v>
      </c>
      <c r="N40" s="66">
        <f t="shared" si="1"/>
        <v>1390.4000000000005</v>
      </c>
      <c r="O40" s="67">
        <f t="shared" si="2"/>
        <v>1390.4000000000005</v>
      </c>
      <c r="P40" s="66">
        <f t="shared" si="3"/>
        <v>0</v>
      </c>
      <c r="Q40" s="66">
        <f t="shared" si="4"/>
        <v>0</v>
      </c>
      <c r="R40" s="18"/>
      <c r="S40" s="18"/>
    </row>
    <row r="41" spans="1:19" s="17" customFormat="1" ht="39.75" customHeight="1">
      <c r="A41" s="43" t="s">
        <v>64</v>
      </c>
      <c r="B41" s="66">
        <v>1372.5</v>
      </c>
      <c r="C41" s="67">
        <f>+B41</f>
        <v>1372.5</v>
      </c>
      <c r="D41" s="66">
        <v>0</v>
      </c>
      <c r="E41" s="66">
        <v>0</v>
      </c>
      <c r="F41" s="66">
        <v>1729.5</v>
      </c>
      <c r="G41" s="66">
        <f>+F41</f>
        <v>1729.5</v>
      </c>
      <c r="H41" s="66">
        <v>0</v>
      </c>
      <c r="I41" s="66">
        <v>0</v>
      </c>
      <c r="J41" s="90">
        <v>590</v>
      </c>
      <c r="K41" s="91">
        <f>+J41</f>
        <v>590</v>
      </c>
      <c r="L41" s="90">
        <v>0</v>
      </c>
      <c r="M41" s="90">
        <v>0</v>
      </c>
      <c r="N41" s="66">
        <f t="shared" si="1"/>
        <v>1139.5</v>
      </c>
      <c r="O41" s="67">
        <f t="shared" si="2"/>
        <v>1139.5</v>
      </c>
      <c r="P41" s="66">
        <f t="shared" si="3"/>
        <v>0</v>
      </c>
      <c r="Q41" s="66">
        <f t="shared" si="4"/>
        <v>0</v>
      </c>
      <c r="R41" s="18"/>
      <c r="S41" s="18"/>
    </row>
    <row r="42" spans="1:19" s="17" customFormat="1" ht="39.75" customHeight="1">
      <c r="A42" s="43" t="s">
        <v>20</v>
      </c>
      <c r="B42" s="66">
        <v>4020.5</v>
      </c>
      <c r="C42" s="67">
        <f>+B42</f>
        <v>4020.5</v>
      </c>
      <c r="D42" s="66">
        <v>0</v>
      </c>
      <c r="E42" s="66">
        <v>0</v>
      </c>
      <c r="F42" s="66">
        <v>5069.1</v>
      </c>
      <c r="G42" s="66">
        <f>+F42</f>
        <v>5069.1</v>
      </c>
      <c r="H42" s="66">
        <v>0</v>
      </c>
      <c r="I42" s="68">
        <v>0</v>
      </c>
      <c r="J42" s="90">
        <v>2531.2</v>
      </c>
      <c r="K42" s="91">
        <f>+J42</f>
        <v>2531.2</v>
      </c>
      <c r="L42" s="90">
        <v>0</v>
      </c>
      <c r="M42" s="103">
        <v>0</v>
      </c>
      <c r="N42" s="66">
        <f t="shared" si="1"/>
        <v>2537.9000000000005</v>
      </c>
      <c r="O42" s="67">
        <f t="shared" si="2"/>
        <v>2537.9000000000005</v>
      </c>
      <c r="P42" s="66">
        <f t="shared" si="3"/>
        <v>0</v>
      </c>
      <c r="Q42" s="66">
        <f t="shared" si="4"/>
        <v>0</v>
      </c>
      <c r="R42" s="18"/>
      <c r="S42" s="18"/>
    </row>
    <row r="43" spans="1:19" s="17" customFormat="1" ht="41.25" customHeight="1">
      <c r="A43" s="43" t="s">
        <v>21</v>
      </c>
      <c r="B43" s="66">
        <v>9131.2</v>
      </c>
      <c r="C43" s="67">
        <f>+B43</f>
        <v>9131.2</v>
      </c>
      <c r="D43" s="66">
        <v>0</v>
      </c>
      <c r="E43" s="66">
        <v>0</v>
      </c>
      <c r="F43" s="66">
        <v>14488.3</v>
      </c>
      <c r="G43" s="66">
        <f>+F43</f>
        <v>14488.3</v>
      </c>
      <c r="H43" s="66">
        <v>0</v>
      </c>
      <c r="I43" s="66">
        <v>0</v>
      </c>
      <c r="J43" s="90">
        <v>8726.1</v>
      </c>
      <c r="K43" s="91">
        <f>+J43</f>
        <v>8726.1</v>
      </c>
      <c r="L43" s="90">
        <v>0</v>
      </c>
      <c r="M43" s="90">
        <v>0</v>
      </c>
      <c r="N43" s="66">
        <f t="shared" si="1"/>
        <v>5762.199999999999</v>
      </c>
      <c r="O43" s="67">
        <f t="shared" si="2"/>
        <v>5762.199999999999</v>
      </c>
      <c r="P43" s="66">
        <f t="shared" si="3"/>
        <v>0</v>
      </c>
      <c r="Q43" s="66">
        <f t="shared" si="4"/>
        <v>0</v>
      </c>
      <c r="R43" s="18"/>
      <c r="S43" s="18"/>
    </row>
    <row r="44" spans="1:19" s="17" customFormat="1" ht="126.75" customHeight="1">
      <c r="A44" s="43" t="s">
        <v>23</v>
      </c>
      <c r="B44" s="66">
        <v>50</v>
      </c>
      <c r="C44" s="67">
        <v>0</v>
      </c>
      <c r="D44" s="66">
        <f>+B44</f>
        <v>50</v>
      </c>
      <c r="E44" s="66">
        <v>0</v>
      </c>
      <c r="F44" s="66">
        <v>12.3</v>
      </c>
      <c r="G44" s="67">
        <v>0</v>
      </c>
      <c r="H44" s="66">
        <f>+F44</f>
        <v>12.3</v>
      </c>
      <c r="I44" s="68">
        <v>0</v>
      </c>
      <c r="J44" s="90">
        <v>299.8</v>
      </c>
      <c r="K44" s="91">
        <v>0</v>
      </c>
      <c r="L44" s="90">
        <f>+J44</f>
        <v>299.8</v>
      </c>
      <c r="M44" s="103">
        <v>0</v>
      </c>
      <c r="N44" s="66">
        <f t="shared" si="1"/>
        <v>-287.5</v>
      </c>
      <c r="O44" s="67">
        <f t="shared" si="2"/>
        <v>0</v>
      </c>
      <c r="P44" s="66">
        <f t="shared" si="3"/>
        <v>-287.5</v>
      </c>
      <c r="Q44" s="66">
        <f t="shared" si="4"/>
        <v>0</v>
      </c>
      <c r="R44" s="18"/>
      <c r="S44" s="18"/>
    </row>
    <row r="45" spans="1:19" s="17" customFormat="1" ht="307.5" customHeight="1">
      <c r="A45" s="43" t="s">
        <v>98</v>
      </c>
      <c r="B45" s="66">
        <v>17602.8</v>
      </c>
      <c r="C45" s="67">
        <f>+B45</f>
        <v>17602.8</v>
      </c>
      <c r="D45" s="66">
        <v>0</v>
      </c>
      <c r="E45" s="66">
        <v>0</v>
      </c>
      <c r="F45" s="66">
        <v>19483.6</v>
      </c>
      <c r="G45" s="67">
        <f>+F45</f>
        <v>19483.6</v>
      </c>
      <c r="H45" s="66">
        <v>0</v>
      </c>
      <c r="I45" s="68">
        <v>0</v>
      </c>
      <c r="J45" s="90">
        <v>1508</v>
      </c>
      <c r="K45" s="91">
        <f>+J45</f>
        <v>1508</v>
      </c>
      <c r="L45" s="90">
        <v>0</v>
      </c>
      <c r="M45" s="103">
        <v>0</v>
      </c>
      <c r="N45" s="66">
        <f t="shared" si="1"/>
        <v>17975.6</v>
      </c>
      <c r="O45" s="67">
        <f t="shared" si="2"/>
        <v>17975.6</v>
      </c>
      <c r="P45" s="66">
        <f t="shared" si="3"/>
        <v>0</v>
      </c>
      <c r="Q45" s="66">
        <f t="shared" si="4"/>
        <v>0</v>
      </c>
      <c r="R45" s="18"/>
      <c r="S45" s="18"/>
    </row>
    <row r="46" spans="1:19" s="17" customFormat="1" ht="48.75" customHeight="1">
      <c r="A46" s="43" t="s">
        <v>24</v>
      </c>
      <c r="B46" s="66">
        <v>179415</v>
      </c>
      <c r="C46" s="67">
        <v>0</v>
      </c>
      <c r="D46" s="66">
        <f>B46</f>
        <v>179415</v>
      </c>
      <c r="E46" s="66">
        <v>0</v>
      </c>
      <c r="F46" s="66">
        <v>180467.1</v>
      </c>
      <c r="G46" s="67">
        <v>0</v>
      </c>
      <c r="H46" s="66">
        <f>+F46</f>
        <v>180467.1</v>
      </c>
      <c r="I46" s="66">
        <v>0</v>
      </c>
      <c r="J46" s="90">
        <v>197385.9</v>
      </c>
      <c r="K46" s="91">
        <v>0</v>
      </c>
      <c r="L46" s="90">
        <f>J46</f>
        <v>197385.9</v>
      </c>
      <c r="M46" s="90">
        <v>0</v>
      </c>
      <c r="N46" s="66">
        <f t="shared" si="1"/>
        <v>-16918.79999999999</v>
      </c>
      <c r="O46" s="67">
        <f t="shared" si="2"/>
        <v>0</v>
      </c>
      <c r="P46" s="66">
        <f t="shared" si="3"/>
        <v>-16918.79999999999</v>
      </c>
      <c r="Q46" s="66">
        <f t="shared" si="4"/>
        <v>0</v>
      </c>
      <c r="R46" s="18"/>
      <c r="S46" s="18"/>
    </row>
    <row r="47" spans="1:19" s="17" customFormat="1" ht="67.5" customHeight="1">
      <c r="A47" s="46" t="s">
        <v>68</v>
      </c>
      <c r="B47" s="72">
        <v>0.012</v>
      </c>
      <c r="C47" s="73">
        <v>0</v>
      </c>
      <c r="D47" s="72">
        <f>B47</f>
        <v>0.012</v>
      </c>
      <c r="E47" s="72">
        <f>D47</f>
        <v>0.012</v>
      </c>
      <c r="F47" s="72">
        <v>0.012</v>
      </c>
      <c r="G47" s="67">
        <v>0</v>
      </c>
      <c r="H47" s="72">
        <v>0.012</v>
      </c>
      <c r="I47" s="72">
        <v>0.012</v>
      </c>
      <c r="J47" s="92">
        <v>0.012</v>
      </c>
      <c r="K47" s="91">
        <v>0</v>
      </c>
      <c r="L47" s="92">
        <f>J47</f>
        <v>0.012</v>
      </c>
      <c r="M47" s="92">
        <v>0.012</v>
      </c>
      <c r="N47" s="72">
        <f t="shared" si="1"/>
        <v>0</v>
      </c>
      <c r="O47" s="73">
        <f t="shared" si="2"/>
        <v>0</v>
      </c>
      <c r="P47" s="72">
        <f t="shared" si="3"/>
        <v>0</v>
      </c>
      <c r="Q47" s="72">
        <f t="shared" si="4"/>
        <v>0</v>
      </c>
      <c r="R47" s="18"/>
      <c r="S47" s="18"/>
    </row>
    <row r="48" spans="1:19" s="17" customFormat="1" ht="144" customHeight="1">
      <c r="A48" s="47" t="s">
        <v>124</v>
      </c>
      <c r="B48" s="71">
        <v>0</v>
      </c>
      <c r="C48" s="73">
        <v>0</v>
      </c>
      <c r="D48" s="72">
        <v>0</v>
      </c>
      <c r="E48" s="72">
        <v>0</v>
      </c>
      <c r="F48" s="72">
        <v>0.012</v>
      </c>
      <c r="G48" s="67">
        <v>0</v>
      </c>
      <c r="H48" s="72">
        <f>F48</f>
        <v>0.012</v>
      </c>
      <c r="I48" s="72">
        <v>0</v>
      </c>
      <c r="J48" s="90">
        <v>0.2</v>
      </c>
      <c r="K48" s="91">
        <v>0</v>
      </c>
      <c r="L48" s="90">
        <f>J48</f>
        <v>0.2</v>
      </c>
      <c r="M48" s="90">
        <v>0</v>
      </c>
      <c r="N48" s="71">
        <f t="shared" si="1"/>
        <v>-0.188</v>
      </c>
      <c r="O48" s="73">
        <f t="shared" si="2"/>
        <v>0</v>
      </c>
      <c r="P48" s="72">
        <f t="shared" si="3"/>
        <v>-0.188</v>
      </c>
      <c r="Q48" s="72">
        <f t="shared" si="4"/>
        <v>0</v>
      </c>
      <c r="R48" s="18"/>
      <c r="S48" s="18"/>
    </row>
    <row r="49" spans="1:19" s="16" customFormat="1" ht="56.25" customHeight="1">
      <c r="A49" s="42" t="s">
        <v>66</v>
      </c>
      <c r="B49" s="64">
        <f aca="true" t="shared" si="9" ref="B49:I49">+B50+B52</f>
        <v>7612.5</v>
      </c>
      <c r="C49" s="65">
        <f t="shared" si="9"/>
        <v>0</v>
      </c>
      <c r="D49" s="64">
        <f t="shared" si="9"/>
        <v>7612.5</v>
      </c>
      <c r="E49" s="64">
        <f t="shared" si="9"/>
        <v>7612.5</v>
      </c>
      <c r="F49" s="65">
        <f>+F50+F52+F51</f>
        <v>11056.699999999999</v>
      </c>
      <c r="G49" s="65">
        <f>+G50+G52+G51</f>
        <v>0.8</v>
      </c>
      <c r="H49" s="64">
        <f>+H50+H52</f>
        <v>11055.9</v>
      </c>
      <c r="I49" s="64">
        <f t="shared" si="9"/>
        <v>11055.9</v>
      </c>
      <c r="J49" s="64">
        <f>+J50+J52+J51</f>
        <v>9132.5</v>
      </c>
      <c r="K49" s="64">
        <f>+K50+K52+K51</f>
        <v>2.9</v>
      </c>
      <c r="L49" s="64">
        <f>+L50+L52+L51</f>
        <v>9129.6</v>
      </c>
      <c r="M49" s="64">
        <f>+M50+M52</f>
        <v>9129.6</v>
      </c>
      <c r="N49" s="64">
        <f t="shared" si="1"/>
        <v>1924.199999999999</v>
      </c>
      <c r="O49" s="65">
        <f t="shared" si="2"/>
        <v>-2.0999999999999996</v>
      </c>
      <c r="P49" s="64">
        <f t="shared" si="3"/>
        <v>1926.2999999999993</v>
      </c>
      <c r="Q49" s="64">
        <f t="shared" si="4"/>
        <v>1926.2999999999993</v>
      </c>
      <c r="R49" s="19"/>
      <c r="S49" s="19"/>
    </row>
    <row r="50" spans="1:19" s="17" customFormat="1" ht="90" customHeight="1">
      <c r="A50" s="43" t="s">
        <v>25</v>
      </c>
      <c r="B50" s="66">
        <v>5560</v>
      </c>
      <c r="C50" s="67">
        <v>0</v>
      </c>
      <c r="D50" s="66">
        <f>+B50</f>
        <v>5560</v>
      </c>
      <c r="E50" s="66">
        <f>+D50</f>
        <v>5560</v>
      </c>
      <c r="F50" s="66">
        <v>10573.9</v>
      </c>
      <c r="G50" s="67">
        <v>0</v>
      </c>
      <c r="H50" s="66">
        <f>+F50</f>
        <v>10573.9</v>
      </c>
      <c r="I50" s="68">
        <f>+H50</f>
        <v>10573.9</v>
      </c>
      <c r="J50" s="90">
        <v>9043.6</v>
      </c>
      <c r="K50" s="91">
        <v>0</v>
      </c>
      <c r="L50" s="90">
        <f>+J50</f>
        <v>9043.6</v>
      </c>
      <c r="M50" s="103">
        <f>+L50</f>
        <v>9043.6</v>
      </c>
      <c r="N50" s="66">
        <f t="shared" si="1"/>
        <v>1530.2999999999993</v>
      </c>
      <c r="O50" s="67">
        <f t="shared" si="2"/>
        <v>0</v>
      </c>
      <c r="P50" s="66">
        <f t="shared" si="3"/>
        <v>1530.2999999999993</v>
      </c>
      <c r="Q50" s="66">
        <f t="shared" si="4"/>
        <v>1530.2999999999993</v>
      </c>
      <c r="R50" s="18"/>
      <c r="S50" s="18"/>
    </row>
    <row r="51" spans="1:19" s="17" customFormat="1" ht="70.5" customHeight="1">
      <c r="A51" s="43" t="s">
        <v>95</v>
      </c>
      <c r="B51" s="66">
        <v>0</v>
      </c>
      <c r="C51" s="67">
        <v>0</v>
      </c>
      <c r="D51" s="66">
        <v>0</v>
      </c>
      <c r="E51" s="66">
        <v>0</v>
      </c>
      <c r="F51" s="66">
        <v>0.8</v>
      </c>
      <c r="G51" s="67">
        <f>+F51</f>
        <v>0.8</v>
      </c>
      <c r="H51" s="66">
        <v>0</v>
      </c>
      <c r="I51" s="68">
        <v>0</v>
      </c>
      <c r="J51" s="90">
        <v>2.9</v>
      </c>
      <c r="K51" s="91">
        <f>+J51</f>
        <v>2.9</v>
      </c>
      <c r="L51" s="90">
        <v>0</v>
      </c>
      <c r="M51" s="103">
        <v>0</v>
      </c>
      <c r="N51" s="66">
        <f t="shared" si="1"/>
        <v>-2.0999999999999996</v>
      </c>
      <c r="O51" s="67">
        <f t="shared" si="2"/>
        <v>-2.0999999999999996</v>
      </c>
      <c r="P51" s="66">
        <f t="shared" si="3"/>
        <v>0</v>
      </c>
      <c r="Q51" s="66">
        <f t="shared" si="4"/>
        <v>0</v>
      </c>
      <c r="R51" s="18"/>
      <c r="S51" s="18"/>
    </row>
    <row r="52" spans="1:19" s="17" customFormat="1" ht="33.75" customHeight="1">
      <c r="A52" s="46" t="s">
        <v>26</v>
      </c>
      <c r="B52" s="66">
        <v>2052.5</v>
      </c>
      <c r="C52" s="67">
        <v>0</v>
      </c>
      <c r="D52" s="66">
        <f>+B52</f>
        <v>2052.5</v>
      </c>
      <c r="E52" s="66">
        <f>+D52</f>
        <v>2052.5</v>
      </c>
      <c r="F52" s="66">
        <v>482</v>
      </c>
      <c r="G52" s="67">
        <v>0</v>
      </c>
      <c r="H52" s="66">
        <f>+F52</f>
        <v>482</v>
      </c>
      <c r="I52" s="68">
        <f>+H52</f>
        <v>482</v>
      </c>
      <c r="J52" s="90">
        <v>86</v>
      </c>
      <c r="K52" s="91">
        <v>0</v>
      </c>
      <c r="L52" s="90">
        <f>+J52</f>
        <v>86</v>
      </c>
      <c r="M52" s="103">
        <f>+L52</f>
        <v>86</v>
      </c>
      <c r="N52" s="66">
        <f t="shared" si="1"/>
        <v>396</v>
      </c>
      <c r="O52" s="67">
        <f t="shared" si="2"/>
        <v>0</v>
      </c>
      <c r="P52" s="66">
        <f t="shared" si="3"/>
        <v>396</v>
      </c>
      <c r="Q52" s="66">
        <f t="shared" si="4"/>
        <v>396</v>
      </c>
      <c r="R52" s="18"/>
      <c r="S52" s="18"/>
    </row>
    <row r="53" spans="1:19" s="17" customFormat="1" ht="106.5" customHeight="1">
      <c r="A53" s="43" t="s">
        <v>106</v>
      </c>
      <c r="B53" s="66">
        <v>0</v>
      </c>
      <c r="C53" s="67">
        <v>0</v>
      </c>
      <c r="D53" s="66">
        <v>0</v>
      </c>
      <c r="E53" s="66">
        <v>0</v>
      </c>
      <c r="F53" s="66">
        <v>1222.9</v>
      </c>
      <c r="G53" s="67">
        <v>0</v>
      </c>
      <c r="H53" s="66">
        <f>+F53</f>
        <v>1222.9</v>
      </c>
      <c r="I53" s="68">
        <v>0</v>
      </c>
      <c r="J53" s="90">
        <v>1202.5</v>
      </c>
      <c r="K53" s="91">
        <v>0</v>
      </c>
      <c r="L53" s="90">
        <f>+J53</f>
        <v>1202.5</v>
      </c>
      <c r="M53" s="103">
        <v>0</v>
      </c>
      <c r="N53" s="66">
        <f t="shared" si="1"/>
        <v>20.40000000000009</v>
      </c>
      <c r="O53" s="67">
        <f t="shared" si="2"/>
        <v>0</v>
      </c>
      <c r="P53" s="66">
        <f t="shared" si="3"/>
        <v>20.40000000000009</v>
      </c>
      <c r="Q53" s="66">
        <f t="shared" si="4"/>
        <v>0</v>
      </c>
      <c r="R53" s="18"/>
      <c r="S53" s="18"/>
    </row>
    <row r="54" spans="1:17" ht="62.25" customHeight="1">
      <c r="A54" s="44" t="s">
        <v>109</v>
      </c>
      <c r="B54" s="64">
        <f>B12+B35+B49</f>
        <v>8249532.9120000005</v>
      </c>
      <c r="C54" s="65">
        <f>C12+C35+C49</f>
        <v>8032505.4</v>
      </c>
      <c r="D54" s="64">
        <f>D12+D35+D49</f>
        <v>217027.512</v>
      </c>
      <c r="E54" s="64">
        <f>E12+E35+E49</f>
        <v>7612.512</v>
      </c>
      <c r="F54" s="65">
        <f>F12+F35+F49+F53</f>
        <v>8472289.512</v>
      </c>
      <c r="G54" s="65">
        <f>G12+G35+G49</f>
        <v>8247977.100000001</v>
      </c>
      <c r="H54" s="64">
        <f>H12+H35+H49+H53</f>
        <v>224312.42399999997</v>
      </c>
      <c r="I54" s="64">
        <f>I12+I35+I49</f>
        <v>11055.912</v>
      </c>
      <c r="J54" s="64">
        <f>J12+J35+J49+J53</f>
        <v>7895919.712</v>
      </c>
      <c r="K54" s="65">
        <f>K12+K35+K49</f>
        <v>7652125.8</v>
      </c>
      <c r="L54" s="64">
        <f>L12+L35+L49+L53</f>
        <v>243793.91199999998</v>
      </c>
      <c r="M54" s="64">
        <f>M12+M35+M49</f>
        <v>9129.612000000001</v>
      </c>
      <c r="N54" s="64">
        <f t="shared" si="1"/>
        <v>576369.7999999998</v>
      </c>
      <c r="O54" s="65">
        <f t="shared" si="2"/>
        <v>595851.3000000007</v>
      </c>
      <c r="P54" s="64">
        <f t="shared" si="3"/>
        <v>-19481.488000000012</v>
      </c>
      <c r="Q54" s="64">
        <f t="shared" si="4"/>
        <v>1926.2999999999993</v>
      </c>
    </row>
    <row r="55" spans="1:19" s="17" customFormat="1" ht="47.25" customHeight="1">
      <c r="A55" s="48" t="s">
        <v>22</v>
      </c>
      <c r="B55" s="64">
        <f>C55+D55</f>
        <v>1398199.2999999998</v>
      </c>
      <c r="C55" s="64">
        <v>1222301.9</v>
      </c>
      <c r="D55" s="64">
        <v>175897.4</v>
      </c>
      <c r="E55" s="64">
        <v>175897.4</v>
      </c>
      <c r="F55" s="74">
        <f>+G55+H55</f>
        <v>1373657.4000000001</v>
      </c>
      <c r="G55" s="64">
        <v>1222213.8</v>
      </c>
      <c r="H55" s="64">
        <v>151443.6</v>
      </c>
      <c r="I55" s="64">
        <f>H55</f>
        <v>151443.6</v>
      </c>
      <c r="J55" s="64">
        <f>K55+L55</f>
        <v>1135243</v>
      </c>
      <c r="K55" s="64">
        <v>1135243</v>
      </c>
      <c r="L55" s="64">
        <v>0</v>
      </c>
      <c r="M55" s="64">
        <v>0</v>
      </c>
      <c r="N55" s="64">
        <f t="shared" si="1"/>
        <v>238414.40000000014</v>
      </c>
      <c r="O55" s="64">
        <f t="shared" si="2"/>
        <v>86970.80000000005</v>
      </c>
      <c r="P55" s="64">
        <f t="shared" si="3"/>
        <v>151443.6</v>
      </c>
      <c r="Q55" s="64">
        <f t="shared" si="4"/>
        <v>151443.6</v>
      </c>
      <c r="R55" s="18"/>
      <c r="S55" s="18"/>
    </row>
    <row r="56" spans="1:17" ht="36.75" customHeight="1">
      <c r="A56" s="49" t="s">
        <v>110</v>
      </c>
      <c r="B56" s="75">
        <f>B54+B55</f>
        <v>9647732.212000001</v>
      </c>
      <c r="C56" s="75">
        <f>C54+C55</f>
        <v>9254807.3</v>
      </c>
      <c r="D56" s="75">
        <f>D54+D55</f>
        <v>392924.912</v>
      </c>
      <c r="E56" s="75">
        <f>E54+E55</f>
        <v>183509.91199999998</v>
      </c>
      <c r="F56" s="75">
        <f>F54+F55</f>
        <v>9845946.912</v>
      </c>
      <c r="G56" s="75">
        <f>G54+G55</f>
        <v>9470190.9</v>
      </c>
      <c r="H56" s="75">
        <f>H54+H55</f>
        <v>375756.024</v>
      </c>
      <c r="I56" s="75">
        <f>I54+I55</f>
        <v>162499.51200000002</v>
      </c>
      <c r="J56" s="75">
        <f>J54+J55</f>
        <v>9031162.712000001</v>
      </c>
      <c r="K56" s="75">
        <f>K54+K55</f>
        <v>8787368.8</v>
      </c>
      <c r="L56" s="75">
        <f>L54+L55</f>
        <v>243793.91199999998</v>
      </c>
      <c r="M56" s="75">
        <f>M54+M55</f>
        <v>9129.612000000001</v>
      </c>
      <c r="N56" s="75">
        <f t="shared" si="1"/>
        <v>814784.1999999993</v>
      </c>
      <c r="O56" s="75">
        <f t="shared" si="2"/>
        <v>682822.0999999996</v>
      </c>
      <c r="P56" s="75">
        <f t="shared" si="3"/>
        <v>131962.112</v>
      </c>
      <c r="Q56" s="75">
        <f t="shared" si="4"/>
        <v>153369.90000000002</v>
      </c>
    </row>
    <row r="57" spans="1:17" ht="36.75" customHeight="1">
      <c r="A57" s="97" t="s">
        <v>69</v>
      </c>
      <c r="B57" s="98"/>
      <c r="C57" s="99"/>
      <c r="D57" s="100"/>
      <c r="E57" s="100"/>
      <c r="F57" s="101"/>
      <c r="G57" s="99"/>
      <c r="H57" s="102"/>
      <c r="I57" s="100"/>
      <c r="J57" s="98"/>
      <c r="K57" s="99"/>
      <c r="L57" s="100"/>
      <c r="M57" s="100"/>
      <c r="N57" s="98"/>
      <c r="O57" s="99"/>
      <c r="P57" s="100"/>
      <c r="Q57" s="100"/>
    </row>
    <row r="58" spans="1:19" s="17" customFormat="1" ht="30" customHeight="1">
      <c r="A58" s="50" t="s">
        <v>27</v>
      </c>
      <c r="B58" s="77">
        <f>C58+D58</f>
        <v>334757.9</v>
      </c>
      <c r="C58" s="64">
        <v>323611.5</v>
      </c>
      <c r="D58" s="64">
        <v>11146.4</v>
      </c>
      <c r="E58" s="64">
        <v>10811</v>
      </c>
      <c r="F58" s="64">
        <f>SUM(G58+H58)</f>
        <v>319206.5</v>
      </c>
      <c r="G58" s="64">
        <v>310506.2</v>
      </c>
      <c r="H58" s="64">
        <v>8700.3</v>
      </c>
      <c r="I58" s="64">
        <v>8405.9</v>
      </c>
      <c r="J58" s="77">
        <f>K58+L58</f>
        <v>294622.5</v>
      </c>
      <c r="K58" s="64">
        <v>294054.3</v>
      </c>
      <c r="L58" s="64">
        <v>568.2</v>
      </c>
      <c r="M58" s="64">
        <v>375.9</v>
      </c>
      <c r="N58" s="77">
        <f t="shared" si="1"/>
        <v>24584</v>
      </c>
      <c r="O58" s="64">
        <f t="shared" si="2"/>
        <v>16451.900000000023</v>
      </c>
      <c r="P58" s="64">
        <f t="shared" si="3"/>
        <v>8132.099999999999</v>
      </c>
      <c r="Q58" s="64">
        <f t="shared" si="4"/>
        <v>8030</v>
      </c>
      <c r="R58" s="22"/>
      <c r="S58" s="22"/>
    </row>
    <row r="59" spans="1:19" s="17" customFormat="1" ht="32.25" customHeight="1">
      <c r="A59" s="50" t="s">
        <v>28</v>
      </c>
      <c r="B59" s="77">
        <f>C59+D59</f>
        <v>3191259</v>
      </c>
      <c r="C59" s="64">
        <v>3074744.4</v>
      </c>
      <c r="D59" s="77">
        <v>116514.6</v>
      </c>
      <c r="E59" s="64">
        <v>40036.5</v>
      </c>
      <c r="F59" s="64">
        <f>SUM(G59+H59)</f>
        <v>3074357.8</v>
      </c>
      <c r="G59" s="64">
        <v>2973719.5</v>
      </c>
      <c r="H59" s="64">
        <v>100638.3</v>
      </c>
      <c r="I59" s="64">
        <v>30138.7</v>
      </c>
      <c r="J59" s="77">
        <f>K59+L59</f>
        <v>3072929.9</v>
      </c>
      <c r="K59" s="64">
        <v>3013286.8</v>
      </c>
      <c r="L59" s="77">
        <v>59643.1</v>
      </c>
      <c r="M59" s="64">
        <v>12593.4</v>
      </c>
      <c r="N59" s="77">
        <f t="shared" si="1"/>
        <v>1427.8999999999069</v>
      </c>
      <c r="O59" s="64">
        <f t="shared" si="2"/>
        <v>-39567.299999999814</v>
      </c>
      <c r="P59" s="77">
        <f t="shared" si="3"/>
        <v>40995.200000000004</v>
      </c>
      <c r="Q59" s="64">
        <f t="shared" si="4"/>
        <v>17545.300000000003</v>
      </c>
      <c r="R59" s="22"/>
      <c r="S59" s="22"/>
    </row>
    <row r="60" spans="1:19" s="17" customFormat="1" ht="24.75" customHeight="1">
      <c r="A60" s="50" t="s">
        <v>29</v>
      </c>
      <c r="B60" s="77">
        <f>C60+D60</f>
        <v>625395.9</v>
      </c>
      <c r="C60" s="64">
        <v>469196.5</v>
      </c>
      <c r="D60" s="77">
        <v>156199.4</v>
      </c>
      <c r="E60" s="64">
        <v>155810.4</v>
      </c>
      <c r="F60" s="64">
        <f>SUM(G60+H60)</f>
        <v>514369</v>
      </c>
      <c r="G60" s="64">
        <v>409606</v>
      </c>
      <c r="H60" s="64">
        <v>104763</v>
      </c>
      <c r="I60" s="64">
        <v>104374</v>
      </c>
      <c r="J60" s="77">
        <f>K60+L60</f>
        <v>458659.6</v>
      </c>
      <c r="K60" s="64">
        <v>316203.2</v>
      </c>
      <c r="L60" s="77">
        <v>142456.4</v>
      </c>
      <c r="M60" s="64">
        <v>142441.5</v>
      </c>
      <c r="N60" s="77">
        <f t="shared" si="1"/>
        <v>55709.40000000002</v>
      </c>
      <c r="O60" s="64">
        <f t="shared" si="2"/>
        <v>93402.79999999999</v>
      </c>
      <c r="P60" s="77">
        <f t="shared" si="3"/>
        <v>-37693.399999999994</v>
      </c>
      <c r="Q60" s="64">
        <f t="shared" si="4"/>
        <v>-38067.5</v>
      </c>
      <c r="R60" s="22"/>
      <c r="S60" s="22"/>
    </row>
    <row r="61" spans="1:19" s="17" customFormat="1" ht="45" customHeight="1">
      <c r="A61" s="42" t="s">
        <v>87</v>
      </c>
      <c r="B61" s="77">
        <f>C61+D61</f>
        <v>811825.1</v>
      </c>
      <c r="C61" s="64">
        <v>781026.1</v>
      </c>
      <c r="D61" s="64">
        <v>30799</v>
      </c>
      <c r="E61" s="64">
        <v>0</v>
      </c>
      <c r="F61" s="64">
        <f>SUM(G61+H61)</f>
        <v>748635.2000000001</v>
      </c>
      <c r="G61" s="64">
        <v>718476.8</v>
      </c>
      <c r="H61" s="64">
        <f>30158.5-0.1</f>
        <v>30158.4</v>
      </c>
      <c r="I61" s="64">
        <v>0</v>
      </c>
      <c r="J61" s="77">
        <f>K61+L61</f>
        <v>652515.5</v>
      </c>
      <c r="K61" s="64">
        <v>600588.9</v>
      </c>
      <c r="L61" s="64">
        <v>51926.6</v>
      </c>
      <c r="M61" s="64">
        <v>40</v>
      </c>
      <c r="N61" s="77">
        <f t="shared" si="1"/>
        <v>96119.70000000007</v>
      </c>
      <c r="O61" s="64">
        <f t="shared" si="2"/>
        <v>117887.90000000002</v>
      </c>
      <c r="P61" s="64">
        <f t="shared" si="3"/>
        <v>-21768.199999999997</v>
      </c>
      <c r="Q61" s="64">
        <f t="shared" si="4"/>
        <v>-40</v>
      </c>
      <c r="R61" s="22"/>
      <c r="S61" s="22"/>
    </row>
    <row r="62" spans="1:19" s="17" customFormat="1" ht="27.75" customHeight="1">
      <c r="A62" s="50" t="s">
        <v>30</v>
      </c>
      <c r="B62" s="77">
        <f>C62+D62</f>
        <v>179463.1</v>
      </c>
      <c r="C62" s="64">
        <v>169134.1</v>
      </c>
      <c r="D62" s="64">
        <v>10329</v>
      </c>
      <c r="E62" s="64">
        <v>4608</v>
      </c>
      <c r="F62" s="64">
        <f>SUM(G62+H62)</f>
        <v>169398.1</v>
      </c>
      <c r="G62" s="64">
        <v>160461.9</v>
      </c>
      <c r="H62" s="64">
        <v>8936.2</v>
      </c>
      <c r="I62" s="64">
        <v>4103.4</v>
      </c>
      <c r="J62" s="77">
        <f>K62+L62</f>
        <v>144731.09999999998</v>
      </c>
      <c r="K62" s="64">
        <v>142607.3</v>
      </c>
      <c r="L62" s="64">
        <v>2123.8</v>
      </c>
      <c r="M62" s="64">
        <v>624</v>
      </c>
      <c r="N62" s="77">
        <f t="shared" si="1"/>
        <v>24667.00000000003</v>
      </c>
      <c r="O62" s="64">
        <f t="shared" si="2"/>
        <v>17854.600000000006</v>
      </c>
      <c r="P62" s="64">
        <f t="shared" si="3"/>
        <v>6812.400000000001</v>
      </c>
      <c r="Q62" s="64">
        <f t="shared" si="4"/>
        <v>3479.3999999999996</v>
      </c>
      <c r="R62" s="22"/>
      <c r="S62" s="22"/>
    </row>
    <row r="63" spans="1:19" s="17" customFormat="1" ht="26.25" customHeight="1">
      <c r="A63" s="50" t="s">
        <v>31</v>
      </c>
      <c r="B63" s="77">
        <f>C63+D63</f>
        <v>158812.4</v>
      </c>
      <c r="C63" s="64">
        <v>154862.9</v>
      </c>
      <c r="D63" s="64">
        <v>3949.5</v>
      </c>
      <c r="E63" s="64">
        <v>192.9</v>
      </c>
      <c r="F63" s="64">
        <f>SUM(G63+H63)</f>
        <v>146466.9</v>
      </c>
      <c r="G63" s="64">
        <v>143342.3</v>
      </c>
      <c r="H63" s="64">
        <v>3124.6</v>
      </c>
      <c r="I63" s="64">
        <v>184.8</v>
      </c>
      <c r="J63" s="77">
        <f>K63+L63</f>
        <v>139445.5</v>
      </c>
      <c r="K63" s="64">
        <v>137854.6</v>
      </c>
      <c r="L63" s="64">
        <v>1590.9</v>
      </c>
      <c r="M63" s="64">
        <v>89.8</v>
      </c>
      <c r="N63" s="77">
        <f t="shared" si="1"/>
        <v>7021.399999999994</v>
      </c>
      <c r="O63" s="64">
        <f t="shared" si="2"/>
        <v>5487.6999999999825</v>
      </c>
      <c r="P63" s="64">
        <f t="shared" si="3"/>
        <v>1533.6999999999998</v>
      </c>
      <c r="Q63" s="64">
        <f t="shared" si="4"/>
        <v>95.00000000000001</v>
      </c>
      <c r="R63" s="22"/>
      <c r="S63" s="22"/>
    </row>
    <row r="64" spans="1:19" s="17" customFormat="1" ht="29.25" customHeight="1">
      <c r="A64" s="50" t="s">
        <v>86</v>
      </c>
      <c r="B64" s="77">
        <f>C64+D64</f>
        <v>929166.8999999999</v>
      </c>
      <c r="C64" s="64">
        <f>SUM(C65:C73)</f>
        <v>740912.1</v>
      </c>
      <c r="D64" s="64">
        <f>SUM(D65:D73)</f>
        <v>188254.8</v>
      </c>
      <c r="E64" s="64">
        <f>SUM(E65:E73)</f>
        <v>185146.1</v>
      </c>
      <c r="F64" s="64">
        <f>G64+H64</f>
        <v>867554.9</v>
      </c>
      <c r="G64" s="64">
        <f>SUM(G65:G73)</f>
        <v>692877</v>
      </c>
      <c r="H64" s="64">
        <f>SUM(H65:H73)</f>
        <v>174677.9</v>
      </c>
      <c r="I64" s="64">
        <f>SUM(I65:I73)</f>
        <v>171569.2</v>
      </c>
      <c r="J64" s="77">
        <f>K64+L64</f>
        <v>643935.3</v>
      </c>
      <c r="K64" s="64">
        <f>SUM(K65:K73)</f>
        <v>561854.8</v>
      </c>
      <c r="L64" s="64">
        <f>SUM(L65:L73)</f>
        <v>82080.5</v>
      </c>
      <c r="M64" s="64">
        <f>SUM(M65:M73)</f>
        <v>2983.5</v>
      </c>
      <c r="N64" s="77">
        <f t="shared" si="1"/>
        <v>223619.59999999998</v>
      </c>
      <c r="O64" s="64">
        <f t="shared" si="2"/>
        <v>131022.19999999995</v>
      </c>
      <c r="P64" s="64">
        <f t="shared" si="3"/>
        <v>92597.4</v>
      </c>
      <c r="Q64" s="64">
        <f t="shared" si="4"/>
        <v>168585.7</v>
      </c>
      <c r="R64" s="22"/>
      <c r="S64" s="22"/>
    </row>
    <row r="65" spans="1:19" s="17" customFormat="1" ht="51" customHeight="1">
      <c r="A65" s="51" t="s">
        <v>74</v>
      </c>
      <c r="B65" s="79">
        <f aca="true" t="shared" si="10" ref="B65:B80">C65+D65</f>
        <v>24571.8</v>
      </c>
      <c r="C65" s="66">
        <v>24571.8</v>
      </c>
      <c r="D65" s="79">
        <v>0</v>
      </c>
      <c r="E65" s="66">
        <v>0</v>
      </c>
      <c r="F65" s="66">
        <f>G65+H65</f>
        <v>22329.4</v>
      </c>
      <c r="G65" s="66">
        <v>22329.4</v>
      </c>
      <c r="H65" s="66">
        <v>0</v>
      </c>
      <c r="I65" s="66">
        <v>0</v>
      </c>
      <c r="J65" s="79">
        <f aca="true" t="shared" si="11" ref="J65:J71">K65+L65</f>
        <v>498.9</v>
      </c>
      <c r="K65" s="66">
        <v>498.9</v>
      </c>
      <c r="L65" s="79">
        <v>0</v>
      </c>
      <c r="M65" s="66">
        <v>0</v>
      </c>
      <c r="N65" s="79">
        <f t="shared" si="1"/>
        <v>21830.5</v>
      </c>
      <c r="O65" s="66">
        <f t="shared" si="2"/>
        <v>21830.5</v>
      </c>
      <c r="P65" s="79">
        <f t="shared" si="3"/>
        <v>0</v>
      </c>
      <c r="Q65" s="66">
        <f t="shared" si="4"/>
        <v>0</v>
      </c>
      <c r="R65" s="22"/>
      <c r="S65" s="22"/>
    </row>
    <row r="66" spans="1:19" s="17" customFormat="1" ht="74.25" customHeight="1">
      <c r="A66" s="51" t="s">
        <v>72</v>
      </c>
      <c r="B66" s="79">
        <f t="shared" si="10"/>
        <v>90000</v>
      </c>
      <c r="C66" s="66">
        <v>90000</v>
      </c>
      <c r="D66" s="79">
        <v>0</v>
      </c>
      <c r="E66" s="66">
        <v>0</v>
      </c>
      <c r="F66" s="66">
        <f>SUM(G66+H66)</f>
        <v>90000</v>
      </c>
      <c r="G66" s="66">
        <v>90000</v>
      </c>
      <c r="H66" s="66">
        <v>0</v>
      </c>
      <c r="I66" s="66">
        <v>0</v>
      </c>
      <c r="J66" s="79">
        <f t="shared" si="11"/>
        <v>150000</v>
      </c>
      <c r="K66" s="66">
        <v>150000</v>
      </c>
      <c r="L66" s="79">
        <v>0</v>
      </c>
      <c r="M66" s="66">
        <v>0</v>
      </c>
      <c r="N66" s="79">
        <f t="shared" si="1"/>
        <v>-60000</v>
      </c>
      <c r="O66" s="66">
        <f t="shared" si="2"/>
        <v>-60000</v>
      </c>
      <c r="P66" s="79">
        <f t="shared" si="3"/>
        <v>0</v>
      </c>
      <c r="Q66" s="66">
        <f t="shared" si="4"/>
        <v>0</v>
      </c>
      <c r="R66" s="22"/>
      <c r="S66" s="22"/>
    </row>
    <row r="67" spans="1:19" s="17" customFormat="1" ht="64.5" customHeight="1">
      <c r="A67" s="51" t="s">
        <v>73</v>
      </c>
      <c r="B67" s="79">
        <f t="shared" si="10"/>
        <v>284095.89999999997</v>
      </c>
      <c r="C67" s="66">
        <v>249363.3</v>
      </c>
      <c r="D67" s="79">
        <v>34732.6</v>
      </c>
      <c r="E67" s="66">
        <v>34732.6</v>
      </c>
      <c r="F67" s="66">
        <f>G67+H67</f>
        <v>275781.3</v>
      </c>
      <c r="G67" s="66">
        <v>249206.7</v>
      </c>
      <c r="H67" s="66">
        <f>26574.6</f>
        <v>26574.6</v>
      </c>
      <c r="I67" s="66">
        <f>26574.6</f>
        <v>26574.6</v>
      </c>
      <c r="J67" s="79">
        <f t="shared" si="11"/>
        <v>153499.5</v>
      </c>
      <c r="K67" s="66">
        <v>153499.5</v>
      </c>
      <c r="L67" s="79">
        <v>0</v>
      </c>
      <c r="M67" s="66">
        <v>0</v>
      </c>
      <c r="N67" s="79">
        <f t="shared" si="1"/>
        <v>122281.79999999999</v>
      </c>
      <c r="O67" s="66">
        <f t="shared" si="2"/>
        <v>95707.20000000001</v>
      </c>
      <c r="P67" s="79">
        <f t="shared" si="3"/>
        <v>26574.6</v>
      </c>
      <c r="Q67" s="66">
        <f t="shared" si="4"/>
        <v>26574.6</v>
      </c>
      <c r="R67" s="22"/>
      <c r="S67" s="22"/>
    </row>
    <row r="68" spans="1:19" s="17" customFormat="1" ht="60" customHeight="1">
      <c r="A68" s="51" t="s">
        <v>75</v>
      </c>
      <c r="B68" s="79">
        <f t="shared" si="10"/>
        <v>134167.5</v>
      </c>
      <c r="C68" s="66">
        <v>0</v>
      </c>
      <c r="D68" s="79">
        <v>134167.5</v>
      </c>
      <c r="E68" s="66">
        <v>134167.5</v>
      </c>
      <c r="F68" s="66">
        <f>SUM(G68+H68)</f>
        <v>133593.6</v>
      </c>
      <c r="G68" s="66">
        <v>0</v>
      </c>
      <c r="H68" s="66">
        <v>133593.6</v>
      </c>
      <c r="I68" s="66">
        <v>133593.6</v>
      </c>
      <c r="J68" s="79">
        <f t="shared" si="11"/>
        <v>0</v>
      </c>
      <c r="K68" s="66">
        <v>0</v>
      </c>
      <c r="L68" s="79">
        <v>0</v>
      </c>
      <c r="M68" s="66">
        <v>0</v>
      </c>
      <c r="N68" s="79">
        <f t="shared" si="1"/>
        <v>133593.6</v>
      </c>
      <c r="O68" s="66">
        <f t="shared" si="2"/>
        <v>0</v>
      </c>
      <c r="P68" s="79">
        <f t="shared" si="3"/>
        <v>133593.6</v>
      </c>
      <c r="Q68" s="66">
        <f t="shared" si="4"/>
        <v>133593.6</v>
      </c>
      <c r="R68" s="22"/>
      <c r="S68" s="22"/>
    </row>
    <row r="69" spans="1:19" s="17" customFormat="1" ht="81" customHeight="1">
      <c r="A69" s="51" t="s">
        <v>141</v>
      </c>
      <c r="B69" s="79">
        <f t="shared" si="10"/>
        <v>0</v>
      </c>
      <c r="C69" s="66">
        <v>0</v>
      </c>
      <c r="D69" s="79">
        <v>0</v>
      </c>
      <c r="E69" s="66">
        <v>0</v>
      </c>
      <c r="F69" s="66">
        <f>SUM(G69+H69)</f>
        <v>0</v>
      </c>
      <c r="G69" s="66">
        <v>0</v>
      </c>
      <c r="H69" s="66">
        <v>0</v>
      </c>
      <c r="I69" s="66">
        <v>0</v>
      </c>
      <c r="J69" s="79">
        <f t="shared" si="11"/>
        <v>881.7</v>
      </c>
      <c r="K69" s="66">
        <v>881.7</v>
      </c>
      <c r="L69" s="79">
        <v>0</v>
      </c>
      <c r="M69" s="66">
        <v>0</v>
      </c>
      <c r="N69" s="79">
        <f>F69-J69</f>
        <v>-881.7</v>
      </c>
      <c r="O69" s="66">
        <f>G69-K69</f>
        <v>-881.7</v>
      </c>
      <c r="P69" s="79">
        <f>H69-L69</f>
        <v>0</v>
      </c>
      <c r="Q69" s="66">
        <f>I69-M69</f>
        <v>0</v>
      </c>
      <c r="R69" s="22"/>
      <c r="S69" s="22"/>
    </row>
    <row r="70" spans="1:19" s="17" customFormat="1" ht="45" customHeight="1">
      <c r="A70" s="52" t="s">
        <v>32</v>
      </c>
      <c r="B70" s="79">
        <f t="shared" si="10"/>
        <v>344983.2</v>
      </c>
      <c r="C70" s="66">
        <v>328627.8</v>
      </c>
      <c r="D70" s="79">
        <v>16355.4</v>
      </c>
      <c r="E70" s="66">
        <v>16246</v>
      </c>
      <c r="F70" s="66">
        <f>G70+H70</f>
        <v>310018</v>
      </c>
      <c r="G70" s="66">
        <v>298507.6</v>
      </c>
      <c r="H70" s="66">
        <v>11510.4</v>
      </c>
      <c r="I70" s="66">
        <v>11401</v>
      </c>
      <c r="J70" s="79">
        <f t="shared" si="11"/>
        <v>315995.7</v>
      </c>
      <c r="K70" s="66">
        <v>234036.1</v>
      </c>
      <c r="L70" s="79">
        <v>81959.6</v>
      </c>
      <c r="M70" s="66">
        <v>2983.5</v>
      </c>
      <c r="N70" s="79">
        <f t="shared" si="1"/>
        <v>-5977.700000000012</v>
      </c>
      <c r="O70" s="66">
        <f t="shared" si="2"/>
        <v>64471.49999999997</v>
      </c>
      <c r="P70" s="79">
        <f t="shared" si="3"/>
        <v>-70449.20000000001</v>
      </c>
      <c r="Q70" s="66">
        <f t="shared" si="4"/>
        <v>8417.5</v>
      </c>
      <c r="R70" s="22"/>
      <c r="S70" s="22"/>
    </row>
    <row r="71" spans="1:19" s="17" customFormat="1" ht="131.25" customHeight="1">
      <c r="A71" s="51" t="s">
        <v>76</v>
      </c>
      <c r="B71" s="79">
        <f t="shared" si="10"/>
        <v>53.9</v>
      </c>
      <c r="C71" s="66">
        <f>53.8+0.1</f>
        <v>53.9</v>
      </c>
      <c r="D71" s="79">
        <v>0</v>
      </c>
      <c r="E71" s="66">
        <v>0</v>
      </c>
      <c r="F71" s="66">
        <f>G71+H71</f>
        <v>53.9</v>
      </c>
      <c r="G71" s="66">
        <v>53.9</v>
      </c>
      <c r="H71" s="66">
        <v>0</v>
      </c>
      <c r="I71" s="66">
        <v>0</v>
      </c>
      <c r="J71" s="79">
        <f t="shared" si="11"/>
        <v>0</v>
      </c>
      <c r="K71" s="66">
        <v>0</v>
      </c>
      <c r="L71" s="79">
        <v>0</v>
      </c>
      <c r="M71" s="66">
        <v>0</v>
      </c>
      <c r="N71" s="79">
        <f t="shared" si="1"/>
        <v>53.9</v>
      </c>
      <c r="O71" s="66">
        <f t="shared" si="2"/>
        <v>53.9</v>
      </c>
      <c r="P71" s="79">
        <f t="shared" si="3"/>
        <v>0</v>
      </c>
      <c r="Q71" s="66">
        <f t="shared" si="4"/>
        <v>0</v>
      </c>
      <c r="R71" s="22"/>
      <c r="S71" s="22"/>
    </row>
    <row r="72" spans="1:19" s="17" customFormat="1" ht="100.5" customHeight="1">
      <c r="A72" s="53" t="s">
        <v>119</v>
      </c>
      <c r="B72" s="79">
        <f>C72+D72</f>
        <v>1000</v>
      </c>
      <c r="C72" s="66">
        <v>1000</v>
      </c>
      <c r="D72" s="79">
        <v>0</v>
      </c>
      <c r="E72" s="66">
        <v>0</v>
      </c>
      <c r="F72" s="66">
        <f>G72+H72</f>
        <v>4.1</v>
      </c>
      <c r="G72" s="66">
        <v>4.1</v>
      </c>
      <c r="H72" s="66">
        <v>0</v>
      </c>
      <c r="I72" s="66">
        <v>0</v>
      </c>
      <c r="J72" s="79">
        <f>K72+L72</f>
        <v>0</v>
      </c>
      <c r="K72" s="66">
        <v>0</v>
      </c>
      <c r="L72" s="79">
        <v>0</v>
      </c>
      <c r="M72" s="66">
        <v>0</v>
      </c>
      <c r="N72" s="79">
        <f t="shared" si="1"/>
        <v>4.1</v>
      </c>
      <c r="O72" s="66">
        <f t="shared" si="2"/>
        <v>4.1</v>
      </c>
      <c r="P72" s="79">
        <f t="shared" si="3"/>
        <v>0</v>
      </c>
      <c r="Q72" s="66">
        <f t="shared" si="4"/>
        <v>0</v>
      </c>
      <c r="R72" s="22"/>
      <c r="S72" s="22"/>
    </row>
    <row r="73" spans="1:19" s="17" customFormat="1" ht="30.75" customHeight="1">
      <c r="A73" s="54" t="s">
        <v>33</v>
      </c>
      <c r="B73" s="79">
        <f t="shared" si="10"/>
        <v>50294.600000000006</v>
      </c>
      <c r="C73" s="66">
        <f>47295.3</f>
        <v>47295.3</v>
      </c>
      <c r="D73" s="79">
        <v>2999.3</v>
      </c>
      <c r="E73" s="66">
        <v>0</v>
      </c>
      <c r="F73" s="66">
        <f>G73+H73</f>
        <v>35774.600000000006</v>
      </c>
      <c r="G73" s="66">
        <v>32775.3</v>
      </c>
      <c r="H73" s="66">
        <v>2999.3</v>
      </c>
      <c r="I73" s="66">
        <v>0</v>
      </c>
      <c r="J73" s="79">
        <f>K73+L73</f>
        <v>23059.5</v>
      </c>
      <c r="K73" s="66">
        <v>22938.6</v>
      </c>
      <c r="L73" s="79">
        <v>120.9</v>
      </c>
      <c r="M73" s="66">
        <v>0</v>
      </c>
      <c r="N73" s="79">
        <f t="shared" si="1"/>
        <v>12715.100000000006</v>
      </c>
      <c r="O73" s="66">
        <f t="shared" si="2"/>
        <v>9836.700000000004</v>
      </c>
      <c r="P73" s="79">
        <f t="shared" si="3"/>
        <v>2878.4</v>
      </c>
      <c r="Q73" s="66">
        <f t="shared" si="4"/>
        <v>0</v>
      </c>
      <c r="R73" s="22"/>
      <c r="S73" s="22"/>
    </row>
    <row r="74" spans="1:19" s="17" customFormat="1" ht="28.5" customHeight="1">
      <c r="A74" s="50" t="s">
        <v>34</v>
      </c>
      <c r="B74" s="77">
        <f>C74+D74</f>
        <v>2467.6000000000004</v>
      </c>
      <c r="C74" s="64">
        <v>245.8</v>
      </c>
      <c r="D74" s="64">
        <v>2221.8</v>
      </c>
      <c r="E74" s="64">
        <v>0</v>
      </c>
      <c r="F74" s="64">
        <f>SUM(G74+H74)</f>
        <v>245.8</v>
      </c>
      <c r="G74" s="64">
        <v>245.8</v>
      </c>
      <c r="H74" s="64">
        <v>0</v>
      </c>
      <c r="I74" s="64">
        <v>0</v>
      </c>
      <c r="J74" s="77">
        <f>K74+L74</f>
        <v>0</v>
      </c>
      <c r="K74" s="64">
        <v>0</v>
      </c>
      <c r="L74" s="64">
        <v>0</v>
      </c>
      <c r="M74" s="64">
        <v>0</v>
      </c>
      <c r="N74" s="77">
        <f t="shared" si="1"/>
        <v>245.8</v>
      </c>
      <c r="O74" s="64">
        <f t="shared" si="2"/>
        <v>245.8</v>
      </c>
      <c r="P74" s="64">
        <f t="shared" si="3"/>
        <v>0</v>
      </c>
      <c r="Q74" s="64">
        <f t="shared" si="4"/>
        <v>0</v>
      </c>
      <c r="R74" s="22"/>
      <c r="S74" s="22"/>
    </row>
    <row r="75" spans="1:19" s="17" customFormat="1" ht="48" customHeight="1">
      <c r="A75" s="55" t="s">
        <v>35</v>
      </c>
      <c r="B75" s="77">
        <f>C75+D75</f>
        <v>103689.79999999999</v>
      </c>
      <c r="C75" s="64">
        <f>SUM(C76:C84)</f>
        <v>0</v>
      </c>
      <c r="D75" s="64">
        <f>SUM(D76:D84)</f>
        <v>103689.79999999999</v>
      </c>
      <c r="E75" s="64">
        <f>SUM(E76:E84)</f>
        <v>103689.79999999999</v>
      </c>
      <c r="F75" s="64">
        <f>G75+H75</f>
        <v>32731.399999999998</v>
      </c>
      <c r="G75" s="64">
        <f>SUM(G76:G84)</f>
        <v>0</v>
      </c>
      <c r="H75" s="64">
        <f aca="true" t="shared" si="12" ref="H75:M75">SUM(H76:H84)</f>
        <v>32731.399999999998</v>
      </c>
      <c r="I75" s="64">
        <f t="shared" si="12"/>
        <v>32731.399999999998</v>
      </c>
      <c r="J75" s="77">
        <f>K75+L75</f>
        <v>17125.4</v>
      </c>
      <c r="K75" s="64">
        <f t="shared" si="12"/>
        <v>0</v>
      </c>
      <c r="L75" s="64">
        <f t="shared" si="12"/>
        <v>17125.4</v>
      </c>
      <c r="M75" s="64">
        <f t="shared" si="12"/>
        <v>17125.4</v>
      </c>
      <c r="N75" s="77">
        <f aca="true" t="shared" si="13" ref="N75:N129">F75-J75</f>
        <v>15605.999999999996</v>
      </c>
      <c r="O75" s="64">
        <f aca="true" t="shared" si="14" ref="O75:O129">G75-K75</f>
        <v>0</v>
      </c>
      <c r="P75" s="64">
        <f aca="true" t="shared" si="15" ref="P75:P129">H75-L75</f>
        <v>15605.999999999996</v>
      </c>
      <c r="Q75" s="64">
        <f aca="true" t="shared" si="16" ref="Q75:Q129">I75-M75</f>
        <v>15605.999999999996</v>
      </c>
      <c r="R75" s="22"/>
      <c r="S75" s="22"/>
    </row>
    <row r="76" spans="1:19" s="17" customFormat="1" ht="48" customHeight="1">
      <c r="A76" s="51" t="s">
        <v>114</v>
      </c>
      <c r="B76" s="79">
        <f>C76+D76</f>
        <v>53100</v>
      </c>
      <c r="C76" s="66">
        <v>0</v>
      </c>
      <c r="D76" s="66">
        <v>53100</v>
      </c>
      <c r="E76" s="66">
        <v>53100</v>
      </c>
      <c r="F76" s="66">
        <f>G76+H76</f>
        <v>2263.3</v>
      </c>
      <c r="G76" s="66">
        <v>0</v>
      </c>
      <c r="H76" s="66">
        <v>2263.3</v>
      </c>
      <c r="I76" s="66">
        <v>2263.3</v>
      </c>
      <c r="J76" s="79">
        <f>K76+L76</f>
        <v>259.9</v>
      </c>
      <c r="K76" s="66">
        <v>0</v>
      </c>
      <c r="L76" s="66">
        <v>259.9</v>
      </c>
      <c r="M76" s="66">
        <f>L76</f>
        <v>259.9</v>
      </c>
      <c r="N76" s="79">
        <f t="shared" si="13"/>
        <v>2003.4</v>
      </c>
      <c r="O76" s="66">
        <f t="shared" si="14"/>
        <v>0</v>
      </c>
      <c r="P76" s="66">
        <f t="shared" si="15"/>
        <v>2003.4</v>
      </c>
      <c r="Q76" s="66">
        <f t="shared" si="16"/>
        <v>2003.4</v>
      </c>
      <c r="R76" s="22"/>
      <c r="S76" s="22"/>
    </row>
    <row r="77" spans="1:19" s="23" customFormat="1" ht="45.75" customHeight="1">
      <c r="A77" s="51" t="s">
        <v>115</v>
      </c>
      <c r="B77" s="79">
        <f t="shared" si="10"/>
        <v>1204.7</v>
      </c>
      <c r="C77" s="66">
        <v>0</v>
      </c>
      <c r="D77" s="79">
        <v>1204.7</v>
      </c>
      <c r="E77" s="66">
        <v>1204.7</v>
      </c>
      <c r="F77" s="66">
        <f>G77+H77</f>
        <v>1202.7</v>
      </c>
      <c r="G77" s="66">
        <v>0</v>
      </c>
      <c r="H77" s="66">
        <f>1202.7</f>
        <v>1202.7</v>
      </c>
      <c r="I77" s="66">
        <f>1202.7</f>
        <v>1202.7</v>
      </c>
      <c r="J77" s="79">
        <f>K77+L77</f>
        <v>0</v>
      </c>
      <c r="K77" s="66">
        <v>0</v>
      </c>
      <c r="L77" s="79">
        <v>0</v>
      </c>
      <c r="M77" s="66">
        <v>0</v>
      </c>
      <c r="N77" s="79">
        <f t="shared" si="13"/>
        <v>1202.7</v>
      </c>
      <c r="O77" s="66">
        <f t="shared" si="14"/>
        <v>0</v>
      </c>
      <c r="P77" s="79">
        <f t="shared" si="15"/>
        <v>1202.7</v>
      </c>
      <c r="Q77" s="66">
        <f t="shared" si="16"/>
        <v>1202.7</v>
      </c>
      <c r="R77" s="22"/>
      <c r="S77" s="22"/>
    </row>
    <row r="78" spans="1:19" s="23" customFormat="1" ht="50.25" customHeight="1">
      <c r="A78" s="51" t="s">
        <v>116</v>
      </c>
      <c r="B78" s="79">
        <f t="shared" si="10"/>
        <v>6767.8</v>
      </c>
      <c r="C78" s="66">
        <v>0</v>
      </c>
      <c r="D78" s="79">
        <v>6767.8</v>
      </c>
      <c r="E78" s="66">
        <v>6767.8</v>
      </c>
      <c r="F78" s="66">
        <f>G78+H78</f>
        <v>5630.3</v>
      </c>
      <c r="G78" s="66">
        <v>0</v>
      </c>
      <c r="H78" s="66">
        <v>5630.3</v>
      </c>
      <c r="I78" s="66">
        <v>5630.3</v>
      </c>
      <c r="J78" s="79">
        <f>K78+L78</f>
        <v>0</v>
      </c>
      <c r="K78" s="66">
        <v>0</v>
      </c>
      <c r="L78" s="79">
        <v>0</v>
      </c>
      <c r="M78" s="66">
        <v>0</v>
      </c>
      <c r="N78" s="79">
        <f t="shared" si="13"/>
        <v>5630.3</v>
      </c>
      <c r="O78" s="66">
        <f t="shared" si="14"/>
        <v>0</v>
      </c>
      <c r="P78" s="79">
        <f t="shared" si="15"/>
        <v>5630.3</v>
      </c>
      <c r="Q78" s="66">
        <f t="shared" si="16"/>
        <v>5630.3</v>
      </c>
      <c r="R78" s="22"/>
      <c r="S78" s="22"/>
    </row>
    <row r="79" spans="1:19" s="23" customFormat="1" ht="63.75" customHeight="1">
      <c r="A79" s="51" t="s">
        <v>123</v>
      </c>
      <c r="B79" s="79">
        <f t="shared" si="10"/>
        <v>3350.2</v>
      </c>
      <c r="C79" s="66">
        <v>0</v>
      </c>
      <c r="D79" s="79">
        <v>3350.2</v>
      </c>
      <c r="E79" s="66">
        <v>3350.2</v>
      </c>
      <c r="F79" s="66">
        <f>G79+H79</f>
        <v>3349.6</v>
      </c>
      <c r="G79" s="66">
        <v>0</v>
      </c>
      <c r="H79" s="66">
        <v>3349.6</v>
      </c>
      <c r="I79" s="66">
        <v>3349.6</v>
      </c>
      <c r="J79" s="79">
        <f>K79+L79</f>
        <v>0</v>
      </c>
      <c r="K79" s="66">
        <v>0</v>
      </c>
      <c r="L79" s="79">
        <v>0</v>
      </c>
      <c r="M79" s="66">
        <v>0</v>
      </c>
      <c r="N79" s="79">
        <f t="shared" si="13"/>
        <v>3349.6</v>
      </c>
      <c r="O79" s="66">
        <f t="shared" si="14"/>
        <v>0</v>
      </c>
      <c r="P79" s="79">
        <f t="shared" si="15"/>
        <v>3349.6</v>
      </c>
      <c r="Q79" s="66">
        <f t="shared" si="16"/>
        <v>3349.6</v>
      </c>
      <c r="R79" s="22"/>
      <c r="S79" s="22"/>
    </row>
    <row r="80" spans="1:19" s="23" customFormat="1" ht="63.75" customHeight="1">
      <c r="A80" s="51" t="s">
        <v>113</v>
      </c>
      <c r="B80" s="79">
        <f t="shared" si="10"/>
        <v>3972.9</v>
      </c>
      <c r="C80" s="66">
        <v>0</v>
      </c>
      <c r="D80" s="79">
        <f>3972.8+0.1</f>
        <v>3972.9</v>
      </c>
      <c r="E80" s="66">
        <f>3972.8+0.1</f>
        <v>3972.9</v>
      </c>
      <c r="F80" s="66">
        <f>G80+H80</f>
        <v>0</v>
      </c>
      <c r="G80" s="66">
        <v>0</v>
      </c>
      <c r="H80" s="66">
        <v>0</v>
      </c>
      <c r="I80" s="66">
        <v>0</v>
      </c>
      <c r="J80" s="79">
        <f>K80+L80</f>
        <v>0</v>
      </c>
      <c r="K80" s="66">
        <v>0</v>
      </c>
      <c r="L80" s="79">
        <v>0</v>
      </c>
      <c r="M80" s="66">
        <v>0</v>
      </c>
      <c r="N80" s="79">
        <f t="shared" si="13"/>
        <v>0</v>
      </c>
      <c r="O80" s="66">
        <f t="shared" si="14"/>
        <v>0</v>
      </c>
      <c r="P80" s="79">
        <f t="shared" si="15"/>
        <v>0</v>
      </c>
      <c r="Q80" s="66">
        <f t="shared" si="16"/>
        <v>0</v>
      </c>
      <c r="R80" s="22"/>
      <c r="S80" s="22"/>
    </row>
    <row r="81" spans="1:19" s="23" customFormat="1" ht="88.5" customHeight="1">
      <c r="A81" s="51" t="s">
        <v>101</v>
      </c>
      <c r="B81" s="79">
        <f>C81+D81</f>
        <v>2912.4</v>
      </c>
      <c r="C81" s="66">
        <v>0</v>
      </c>
      <c r="D81" s="79">
        <v>2912.4</v>
      </c>
      <c r="E81" s="66">
        <v>2912.4</v>
      </c>
      <c r="F81" s="66">
        <f>G81+H81</f>
        <v>2912.4</v>
      </c>
      <c r="G81" s="66">
        <v>0</v>
      </c>
      <c r="H81" s="66">
        <v>2912.4</v>
      </c>
      <c r="I81" s="66">
        <v>2912.4</v>
      </c>
      <c r="J81" s="79">
        <f>K81+L81</f>
        <v>16865.5</v>
      </c>
      <c r="K81" s="66">
        <v>0</v>
      </c>
      <c r="L81" s="79">
        <v>16865.5</v>
      </c>
      <c r="M81" s="66">
        <f>L81</f>
        <v>16865.5</v>
      </c>
      <c r="N81" s="79">
        <f t="shared" si="13"/>
        <v>-13953.1</v>
      </c>
      <c r="O81" s="66">
        <f t="shared" si="14"/>
        <v>0</v>
      </c>
      <c r="P81" s="79">
        <f t="shared" si="15"/>
        <v>-13953.1</v>
      </c>
      <c r="Q81" s="66">
        <f t="shared" si="16"/>
        <v>-13953.1</v>
      </c>
      <c r="R81" s="22"/>
      <c r="S81" s="22"/>
    </row>
    <row r="82" spans="1:19" s="23" customFormat="1" ht="114" customHeight="1">
      <c r="A82" s="51" t="s">
        <v>120</v>
      </c>
      <c r="B82" s="79">
        <f>C82+D82</f>
        <v>13282.6</v>
      </c>
      <c r="C82" s="66">
        <v>0</v>
      </c>
      <c r="D82" s="79">
        <v>13282.6</v>
      </c>
      <c r="E82" s="66">
        <v>13282.6</v>
      </c>
      <c r="F82" s="66">
        <f>G82+H82</f>
        <v>8584.7</v>
      </c>
      <c r="G82" s="66">
        <v>0</v>
      </c>
      <c r="H82" s="66">
        <v>8584.7</v>
      </c>
      <c r="I82" s="66">
        <v>8584.7</v>
      </c>
      <c r="J82" s="79">
        <f>K82+L82</f>
        <v>0</v>
      </c>
      <c r="K82" s="66">
        <v>0</v>
      </c>
      <c r="L82" s="79">
        <v>0</v>
      </c>
      <c r="M82" s="66">
        <v>0</v>
      </c>
      <c r="N82" s="79">
        <f t="shared" si="13"/>
        <v>8584.7</v>
      </c>
      <c r="O82" s="66">
        <f t="shared" si="14"/>
        <v>0</v>
      </c>
      <c r="P82" s="79">
        <f t="shared" si="15"/>
        <v>8584.7</v>
      </c>
      <c r="Q82" s="66">
        <f t="shared" si="16"/>
        <v>8584.7</v>
      </c>
      <c r="R82" s="22"/>
      <c r="S82" s="22"/>
    </row>
    <row r="83" spans="1:19" s="23" customFormat="1" ht="114" customHeight="1">
      <c r="A83" s="51" t="s">
        <v>122</v>
      </c>
      <c r="B83" s="79">
        <f>C83+D83</f>
        <v>2100</v>
      </c>
      <c r="C83" s="66">
        <v>0</v>
      </c>
      <c r="D83" s="79">
        <v>2100</v>
      </c>
      <c r="E83" s="66">
        <v>2100</v>
      </c>
      <c r="F83" s="66">
        <f>G83+H83</f>
        <v>1415.1</v>
      </c>
      <c r="G83" s="66">
        <v>0</v>
      </c>
      <c r="H83" s="66">
        <v>1415.1</v>
      </c>
      <c r="I83" s="66">
        <v>1415.1</v>
      </c>
      <c r="J83" s="79">
        <f>K83+L83</f>
        <v>0</v>
      </c>
      <c r="K83" s="66">
        <v>0</v>
      </c>
      <c r="L83" s="79">
        <v>0</v>
      </c>
      <c r="M83" s="66">
        <v>0</v>
      </c>
      <c r="N83" s="79">
        <f t="shared" si="13"/>
        <v>1415.1</v>
      </c>
      <c r="O83" s="66">
        <f t="shared" si="14"/>
        <v>0</v>
      </c>
      <c r="P83" s="79">
        <f t="shared" si="15"/>
        <v>1415.1</v>
      </c>
      <c r="Q83" s="66">
        <f t="shared" si="16"/>
        <v>1415.1</v>
      </c>
      <c r="R83" s="22"/>
      <c r="S83" s="22"/>
    </row>
    <row r="84" spans="1:19" s="23" customFormat="1" ht="111.75" customHeight="1">
      <c r="A84" s="51" t="s">
        <v>121</v>
      </c>
      <c r="B84" s="79">
        <f>C84+D84</f>
        <v>16999.2</v>
      </c>
      <c r="C84" s="66">
        <v>0</v>
      </c>
      <c r="D84" s="79">
        <v>16999.2</v>
      </c>
      <c r="E84" s="66">
        <v>16999.2</v>
      </c>
      <c r="F84" s="66">
        <f>G84+H84</f>
        <v>7373.3</v>
      </c>
      <c r="G84" s="66">
        <v>0</v>
      </c>
      <c r="H84" s="66">
        <v>7373.3</v>
      </c>
      <c r="I84" s="66">
        <v>7373.3</v>
      </c>
      <c r="J84" s="79">
        <f>K84+L84</f>
        <v>0</v>
      </c>
      <c r="K84" s="66">
        <v>0</v>
      </c>
      <c r="L84" s="79">
        <v>0</v>
      </c>
      <c r="M84" s="66">
        <v>0</v>
      </c>
      <c r="N84" s="79">
        <f t="shared" si="13"/>
        <v>7373.3</v>
      </c>
      <c r="O84" s="66">
        <f t="shared" si="14"/>
        <v>0</v>
      </c>
      <c r="P84" s="79">
        <f t="shared" si="15"/>
        <v>7373.3</v>
      </c>
      <c r="Q84" s="66">
        <f t="shared" si="16"/>
        <v>7373.3</v>
      </c>
      <c r="R84" s="22"/>
      <c r="S84" s="22"/>
    </row>
    <row r="85" spans="1:19" s="17" customFormat="1" ht="72" customHeight="1">
      <c r="A85" s="55" t="s">
        <v>36</v>
      </c>
      <c r="B85" s="77">
        <f>C85+D85</f>
        <v>2237063.6999999997</v>
      </c>
      <c r="C85" s="64">
        <f>SUM(C86:C91)</f>
        <v>2201512.9</v>
      </c>
      <c r="D85" s="64">
        <f>SUM(D86:D91)</f>
        <v>35550.8</v>
      </c>
      <c r="E85" s="64">
        <f>SUM(E86:E91)</f>
        <v>35550.8</v>
      </c>
      <c r="F85" s="64">
        <f>SUM(G85+H85)</f>
        <v>2170786.6000000006</v>
      </c>
      <c r="G85" s="64">
        <f>SUM(G86:G91)</f>
        <v>2135505.9000000004</v>
      </c>
      <c r="H85" s="64">
        <f>SUM(H86:H91)</f>
        <v>35280.7</v>
      </c>
      <c r="I85" s="64">
        <f>SUM(I86:I91)</f>
        <v>35280.7</v>
      </c>
      <c r="J85" s="77">
        <f>K85+L85</f>
        <v>1496441.3</v>
      </c>
      <c r="K85" s="64">
        <f>SUM(K86:K91)</f>
        <v>1490587.2</v>
      </c>
      <c r="L85" s="64">
        <f>SUM(L86:L91)</f>
        <v>5854.1</v>
      </c>
      <c r="M85" s="64">
        <f>SUM(M86:M91)</f>
        <v>5854.1</v>
      </c>
      <c r="N85" s="77">
        <f t="shared" si="13"/>
        <v>674345.3000000005</v>
      </c>
      <c r="O85" s="64">
        <f t="shared" si="14"/>
        <v>644918.7000000004</v>
      </c>
      <c r="P85" s="64">
        <f t="shared" si="15"/>
        <v>29426.6</v>
      </c>
      <c r="Q85" s="64">
        <f t="shared" si="16"/>
        <v>29426.6</v>
      </c>
      <c r="R85" s="22"/>
      <c r="S85" s="22"/>
    </row>
    <row r="86" spans="1:19" s="23" customFormat="1" ht="35.25" customHeight="1">
      <c r="A86" s="51" t="s">
        <v>77</v>
      </c>
      <c r="B86" s="79">
        <f aca="true" t="shared" si="17" ref="B86:B105">C86+D86</f>
        <v>123424.7</v>
      </c>
      <c r="C86" s="66">
        <v>123424.7</v>
      </c>
      <c r="D86" s="79">
        <v>0</v>
      </c>
      <c r="E86" s="66">
        <v>0</v>
      </c>
      <c r="F86" s="66">
        <f aca="true" t="shared" si="18" ref="F86:F91">G86+H86</f>
        <v>115489.6</v>
      </c>
      <c r="G86" s="66">
        <v>115489.6</v>
      </c>
      <c r="H86" s="66">
        <v>0</v>
      </c>
      <c r="I86" s="66">
        <v>0</v>
      </c>
      <c r="J86" s="79">
        <f>K86+L86</f>
        <v>82724.9</v>
      </c>
      <c r="K86" s="66">
        <v>82724.9</v>
      </c>
      <c r="L86" s="79">
        <v>0</v>
      </c>
      <c r="M86" s="66">
        <v>0</v>
      </c>
      <c r="N86" s="79">
        <f t="shared" si="13"/>
        <v>32764.70000000001</v>
      </c>
      <c r="O86" s="66">
        <f t="shared" si="14"/>
        <v>32764.70000000001</v>
      </c>
      <c r="P86" s="79">
        <f t="shared" si="15"/>
        <v>0</v>
      </c>
      <c r="Q86" s="66">
        <f t="shared" si="16"/>
        <v>0</v>
      </c>
      <c r="R86" s="22"/>
      <c r="S86" s="22"/>
    </row>
    <row r="87" spans="1:19" s="23" customFormat="1" ht="53.25" customHeight="1">
      <c r="A87" s="51" t="s">
        <v>96</v>
      </c>
      <c r="B87" s="79">
        <f t="shared" si="17"/>
        <v>903120.7</v>
      </c>
      <c r="C87" s="66">
        <v>903120.7</v>
      </c>
      <c r="D87" s="79">
        <v>0</v>
      </c>
      <c r="E87" s="66">
        <v>0</v>
      </c>
      <c r="F87" s="66">
        <f t="shared" si="18"/>
        <v>881359.3</v>
      </c>
      <c r="G87" s="66">
        <v>881359.3</v>
      </c>
      <c r="H87" s="66">
        <v>0</v>
      </c>
      <c r="I87" s="66">
        <v>0</v>
      </c>
      <c r="J87" s="79">
        <f>K87+L87</f>
        <v>841103.6</v>
      </c>
      <c r="K87" s="66">
        <v>841103.6</v>
      </c>
      <c r="L87" s="79">
        <v>0</v>
      </c>
      <c r="M87" s="66">
        <f>L87</f>
        <v>0</v>
      </c>
      <c r="N87" s="79">
        <f t="shared" si="13"/>
        <v>40255.70000000007</v>
      </c>
      <c r="O87" s="66">
        <f>G87-K87</f>
        <v>40255.70000000007</v>
      </c>
      <c r="P87" s="79">
        <f>H87-L87</f>
        <v>0</v>
      </c>
      <c r="Q87" s="66">
        <f t="shared" si="16"/>
        <v>0</v>
      </c>
      <c r="R87" s="22"/>
      <c r="S87" s="22"/>
    </row>
    <row r="88" spans="1:19" s="23" customFormat="1" ht="41.25" customHeight="1">
      <c r="A88" s="51" t="s">
        <v>78</v>
      </c>
      <c r="B88" s="79">
        <f t="shared" si="17"/>
        <v>24465.6</v>
      </c>
      <c r="C88" s="66">
        <v>0</v>
      </c>
      <c r="D88" s="79">
        <v>24465.6</v>
      </c>
      <c r="E88" s="66">
        <v>24465.6</v>
      </c>
      <c r="F88" s="66">
        <f t="shared" si="18"/>
        <v>24195.5</v>
      </c>
      <c r="G88" s="66">
        <v>0</v>
      </c>
      <c r="H88" s="66">
        <f>24195.5</f>
        <v>24195.5</v>
      </c>
      <c r="I88" s="66">
        <f>24195.5</f>
        <v>24195.5</v>
      </c>
      <c r="J88" s="79">
        <f>K88+L88</f>
        <v>5854.1</v>
      </c>
      <c r="K88" s="66">
        <v>0</v>
      </c>
      <c r="L88" s="79">
        <v>5854.1</v>
      </c>
      <c r="M88" s="66">
        <f>L88</f>
        <v>5854.1</v>
      </c>
      <c r="N88" s="79">
        <f t="shared" si="13"/>
        <v>18341.4</v>
      </c>
      <c r="O88" s="66">
        <f t="shared" si="14"/>
        <v>0</v>
      </c>
      <c r="P88" s="79">
        <f t="shared" si="15"/>
        <v>18341.4</v>
      </c>
      <c r="Q88" s="66">
        <f t="shared" si="16"/>
        <v>18341.4</v>
      </c>
      <c r="R88" s="22"/>
      <c r="S88" s="22"/>
    </row>
    <row r="89" spans="1:19" s="23" customFormat="1" ht="56.25" customHeight="1">
      <c r="A89" s="51" t="s">
        <v>37</v>
      </c>
      <c r="B89" s="79">
        <f t="shared" si="17"/>
        <v>36792</v>
      </c>
      <c r="C89" s="66">
        <v>36792</v>
      </c>
      <c r="D89" s="79">
        <v>0</v>
      </c>
      <c r="E89" s="66">
        <v>0</v>
      </c>
      <c r="F89" s="66">
        <f t="shared" si="18"/>
        <v>36472.3</v>
      </c>
      <c r="G89" s="66">
        <v>36472.3</v>
      </c>
      <c r="H89" s="66">
        <v>0</v>
      </c>
      <c r="I89" s="66">
        <v>0</v>
      </c>
      <c r="J89" s="79">
        <f>K89+L89</f>
        <v>32479.9</v>
      </c>
      <c r="K89" s="66">
        <v>32479.9</v>
      </c>
      <c r="L89" s="79">
        <v>0</v>
      </c>
      <c r="M89" s="66">
        <f>L89</f>
        <v>0</v>
      </c>
      <c r="N89" s="79">
        <f t="shared" si="13"/>
        <v>3992.4000000000015</v>
      </c>
      <c r="O89" s="66">
        <f t="shared" si="14"/>
        <v>3992.4000000000015</v>
      </c>
      <c r="P89" s="79">
        <f t="shared" si="15"/>
        <v>0</v>
      </c>
      <c r="Q89" s="66">
        <f t="shared" si="16"/>
        <v>0</v>
      </c>
      <c r="R89" s="22"/>
      <c r="S89" s="22"/>
    </row>
    <row r="90" spans="1:19" s="23" customFormat="1" ht="32.25" customHeight="1">
      <c r="A90" s="51" t="s">
        <v>91</v>
      </c>
      <c r="B90" s="79">
        <f>C90+D90</f>
        <v>6235.1</v>
      </c>
      <c r="C90" s="66">
        <v>6235.1</v>
      </c>
      <c r="D90" s="79">
        <v>0</v>
      </c>
      <c r="E90" s="66">
        <v>0</v>
      </c>
      <c r="F90" s="66">
        <f t="shared" si="18"/>
        <v>5890.4</v>
      </c>
      <c r="G90" s="66">
        <v>5890.4</v>
      </c>
      <c r="H90" s="66">
        <v>0</v>
      </c>
      <c r="I90" s="66">
        <v>0</v>
      </c>
      <c r="J90" s="79">
        <f>K90+L90</f>
        <v>8389.1</v>
      </c>
      <c r="K90" s="66">
        <v>8389.1</v>
      </c>
      <c r="L90" s="79">
        <v>0</v>
      </c>
      <c r="M90" s="66">
        <f>L90</f>
        <v>0</v>
      </c>
      <c r="N90" s="79">
        <f t="shared" si="13"/>
        <v>-2498.7000000000007</v>
      </c>
      <c r="O90" s="66">
        <f t="shared" si="14"/>
        <v>-2498.7000000000007</v>
      </c>
      <c r="P90" s="79">
        <f t="shared" si="15"/>
        <v>0</v>
      </c>
      <c r="Q90" s="66">
        <f t="shared" si="16"/>
        <v>0</v>
      </c>
      <c r="R90" s="22"/>
      <c r="S90" s="22"/>
    </row>
    <row r="91" spans="1:19" s="23" customFormat="1" ht="93" customHeight="1">
      <c r="A91" s="51" t="s">
        <v>79</v>
      </c>
      <c r="B91" s="79">
        <f t="shared" si="17"/>
        <v>1143025.5999999999</v>
      </c>
      <c r="C91" s="66">
        <v>1131940.4</v>
      </c>
      <c r="D91" s="79">
        <v>11085.2</v>
      </c>
      <c r="E91" s="66">
        <v>11085.2</v>
      </c>
      <c r="F91" s="66">
        <f t="shared" si="18"/>
        <v>1107379.5</v>
      </c>
      <c r="G91" s="66">
        <v>1096294.3</v>
      </c>
      <c r="H91" s="66">
        <v>11085.2</v>
      </c>
      <c r="I91" s="66">
        <v>11085.2</v>
      </c>
      <c r="J91" s="79">
        <f>K91+L91</f>
        <v>525889.7</v>
      </c>
      <c r="K91" s="66">
        <v>525889.7</v>
      </c>
      <c r="L91" s="79">
        <v>0</v>
      </c>
      <c r="M91" s="66">
        <f>L91</f>
        <v>0</v>
      </c>
      <c r="N91" s="79">
        <f t="shared" si="13"/>
        <v>581489.8</v>
      </c>
      <c r="O91" s="66">
        <f t="shared" si="14"/>
        <v>570404.6000000001</v>
      </c>
      <c r="P91" s="79">
        <f t="shared" si="15"/>
        <v>11085.2</v>
      </c>
      <c r="Q91" s="66">
        <f t="shared" si="16"/>
        <v>11085.2</v>
      </c>
      <c r="R91" s="22"/>
      <c r="S91" s="22"/>
    </row>
    <row r="92" spans="1:19" s="23" customFormat="1" ht="51" customHeight="1">
      <c r="A92" s="55" t="s">
        <v>102</v>
      </c>
      <c r="B92" s="76">
        <f>SUM(B93:B94)</f>
        <v>113385.5</v>
      </c>
      <c r="C92" s="64">
        <f>SUM(C93:C94)</f>
        <v>50276.1</v>
      </c>
      <c r="D92" s="77">
        <f>SUM(D93:D94)</f>
        <v>63109.4</v>
      </c>
      <c r="E92" s="77">
        <f>SUM(E93:E94)</f>
        <v>731</v>
      </c>
      <c r="F92" s="76">
        <f>SUM(F93:F94)</f>
        <v>99805</v>
      </c>
      <c r="G92" s="64">
        <f>SUM(G93:G94)</f>
        <v>36713.9</v>
      </c>
      <c r="H92" s="77">
        <f>SUM(H93:H94)</f>
        <v>63091.1</v>
      </c>
      <c r="I92" s="77">
        <f>SUM(I93:I94)</f>
        <v>712.6999999999999</v>
      </c>
      <c r="J92" s="76">
        <f>SUM(J93:J94)</f>
        <v>45982.100000000006</v>
      </c>
      <c r="K92" s="64">
        <f>SUM(K93:K94)</f>
        <v>40306.4</v>
      </c>
      <c r="L92" s="77">
        <f>SUM(L93:L94)</f>
        <v>5675.7</v>
      </c>
      <c r="M92" s="77">
        <f>SUM(M93:M94)</f>
        <v>0</v>
      </c>
      <c r="N92" s="76">
        <f t="shared" si="13"/>
        <v>53822.899999999994</v>
      </c>
      <c r="O92" s="64">
        <f t="shared" si="14"/>
        <v>-3592.5</v>
      </c>
      <c r="P92" s="77">
        <f t="shared" si="15"/>
        <v>57415.4</v>
      </c>
      <c r="Q92" s="77">
        <f t="shared" si="16"/>
        <v>712.6999999999999</v>
      </c>
      <c r="R92" s="22"/>
      <c r="S92" s="22"/>
    </row>
    <row r="93" spans="1:19" s="24" customFormat="1" ht="54" customHeight="1">
      <c r="A93" s="51" t="s">
        <v>93</v>
      </c>
      <c r="B93" s="79">
        <f t="shared" si="17"/>
        <v>95705.5</v>
      </c>
      <c r="C93" s="66">
        <v>32596.1</v>
      </c>
      <c r="D93" s="66">
        <v>63109.4</v>
      </c>
      <c r="E93" s="66">
        <v>731</v>
      </c>
      <c r="F93" s="66">
        <f>G93+H93</f>
        <v>89911.9</v>
      </c>
      <c r="G93" s="66">
        <v>26820.8</v>
      </c>
      <c r="H93" s="66">
        <v>63091.1</v>
      </c>
      <c r="I93" s="66">
        <f>712.8-0.1</f>
        <v>712.6999999999999</v>
      </c>
      <c r="J93" s="79">
        <f>K93+L93</f>
        <v>25552.100000000002</v>
      </c>
      <c r="K93" s="66">
        <v>19876.4</v>
      </c>
      <c r="L93" s="66">
        <v>5675.7</v>
      </c>
      <c r="M93" s="66">
        <v>0</v>
      </c>
      <c r="N93" s="79">
        <f t="shared" si="13"/>
        <v>64359.79999999999</v>
      </c>
      <c r="O93" s="66">
        <f t="shared" si="14"/>
        <v>6944.399999999998</v>
      </c>
      <c r="P93" s="66">
        <f t="shared" si="15"/>
        <v>57415.4</v>
      </c>
      <c r="Q93" s="66">
        <f t="shared" si="16"/>
        <v>712.6999999999999</v>
      </c>
      <c r="R93" s="22"/>
      <c r="S93" s="22"/>
    </row>
    <row r="94" spans="1:19" s="26" customFormat="1" ht="46.5" customHeight="1">
      <c r="A94" s="51" t="s">
        <v>99</v>
      </c>
      <c r="B94" s="79">
        <f t="shared" si="17"/>
        <v>17680</v>
      </c>
      <c r="C94" s="66">
        <v>17680</v>
      </c>
      <c r="D94" s="66">
        <v>0</v>
      </c>
      <c r="E94" s="66">
        <v>0</v>
      </c>
      <c r="F94" s="66">
        <f>G94+H94</f>
        <v>9893.1</v>
      </c>
      <c r="G94" s="66">
        <v>9893.1</v>
      </c>
      <c r="H94" s="66">
        <v>0</v>
      </c>
      <c r="I94" s="66">
        <v>0</v>
      </c>
      <c r="J94" s="79">
        <f>K94+L94</f>
        <v>20430</v>
      </c>
      <c r="K94" s="66">
        <v>20430</v>
      </c>
      <c r="L94" s="66">
        <v>0</v>
      </c>
      <c r="M94" s="66">
        <v>0</v>
      </c>
      <c r="N94" s="79">
        <f t="shared" si="13"/>
        <v>-10536.9</v>
      </c>
      <c r="O94" s="66">
        <f t="shared" si="14"/>
        <v>-10536.9</v>
      </c>
      <c r="P94" s="66">
        <f t="shared" si="15"/>
        <v>0</v>
      </c>
      <c r="Q94" s="66">
        <f t="shared" si="16"/>
        <v>0</v>
      </c>
      <c r="R94" s="25"/>
      <c r="S94" s="25"/>
    </row>
    <row r="95" spans="1:19" s="27" customFormat="1" ht="64.5" customHeight="1">
      <c r="A95" s="55" t="s">
        <v>38</v>
      </c>
      <c r="B95" s="77">
        <f>C95+D95</f>
        <v>495583.6</v>
      </c>
      <c r="C95" s="64">
        <f>SUM(C96:C104)</f>
        <v>66731.9</v>
      </c>
      <c r="D95" s="77">
        <f>SUM(D96:D104)</f>
        <v>428851.7</v>
      </c>
      <c r="E95" s="77">
        <f>SUM(E96:E104)</f>
        <v>389960</v>
      </c>
      <c r="F95" s="64">
        <f>G95+H95</f>
        <v>426476.89999999997</v>
      </c>
      <c r="G95" s="64">
        <f>SUM(G96:G104)</f>
        <v>61595.5</v>
      </c>
      <c r="H95" s="77">
        <f>SUM(H96:H104)</f>
        <v>364881.39999999997</v>
      </c>
      <c r="I95" s="77">
        <f>SUM(I96:I104)</f>
        <v>352800.6</v>
      </c>
      <c r="J95" s="77">
        <f>K95+L95</f>
        <v>110545.6</v>
      </c>
      <c r="K95" s="64">
        <f>SUM(K96:K104)</f>
        <v>47923.700000000004</v>
      </c>
      <c r="L95" s="77">
        <f>SUM(L96:L104)</f>
        <v>62621.9</v>
      </c>
      <c r="M95" s="77">
        <f>SUM(M96:M104)</f>
        <v>56096.5</v>
      </c>
      <c r="N95" s="77">
        <f t="shared" si="13"/>
        <v>315931.29999999993</v>
      </c>
      <c r="O95" s="64">
        <f t="shared" si="14"/>
        <v>13671.799999999996</v>
      </c>
      <c r="P95" s="77">
        <f t="shared" si="15"/>
        <v>302259.49999999994</v>
      </c>
      <c r="Q95" s="77">
        <f t="shared" si="16"/>
        <v>296704.1</v>
      </c>
      <c r="R95" s="22"/>
      <c r="S95" s="22"/>
    </row>
    <row r="96" spans="1:19" s="28" customFormat="1" ht="52.5" customHeight="1">
      <c r="A96" s="51" t="s">
        <v>39</v>
      </c>
      <c r="B96" s="79">
        <f t="shared" si="17"/>
        <v>1208</v>
      </c>
      <c r="C96" s="66">
        <v>1208</v>
      </c>
      <c r="D96" s="79">
        <v>0</v>
      </c>
      <c r="E96" s="66">
        <v>0</v>
      </c>
      <c r="F96" s="66">
        <f aca="true" t="shared" si="19" ref="F96:F102">G96+H96</f>
        <v>152.3</v>
      </c>
      <c r="G96" s="66">
        <v>152.3</v>
      </c>
      <c r="H96" s="66">
        <v>0</v>
      </c>
      <c r="I96" s="66">
        <v>0</v>
      </c>
      <c r="J96" s="79">
        <f aca="true" t="shared" si="20" ref="J96:J105">K96+L96</f>
        <v>285</v>
      </c>
      <c r="K96" s="66">
        <v>285</v>
      </c>
      <c r="L96" s="79">
        <v>0</v>
      </c>
      <c r="M96" s="66">
        <v>0</v>
      </c>
      <c r="N96" s="79">
        <f t="shared" si="13"/>
        <v>-132.7</v>
      </c>
      <c r="O96" s="66">
        <f t="shared" si="14"/>
        <v>-132.7</v>
      </c>
      <c r="P96" s="79">
        <f t="shared" si="15"/>
        <v>0</v>
      </c>
      <c r="Q96" s="66">
        <f t="shared" si="16"/>
        <v>0</v>
      </c>
      <c r="R96" s="22"/>
      <c r="S96" s="22"/>
    </row>
    <row r="97" spans="1:19" s="28" customFormat="1" ht="52.5" customHeight="1">
      <c r="A97" s="51" t="s">
        <v>142</v>
      </c>
      <c r="B97" s="79">
        <f t="shared" si="17"/>
        <v>0</v>
      </c>
      <c r="C97" s="66">
        <v>0</v>
      </c>
      <c r="D97" s="79">
        <v>0</v>
      </c>
      <c r="E97" s="66">
        <v>0</v>
      </c>
      <c r="F97" s="66">
        <f t="shared" si="19"/>
        <v>0</v>
      </c>
      <c r="G97" s="66">
        <v>0</v>
      </c>
      <c r="H97" s="66">
        <v>0</v>
      </c>
      <c r="I97" s="66">
        <v>0</v>
      </c>
      <c r="J97" s="79">
        <f t="shared" si="20"/>
        <v>0.3</v>
      </c>
      <c r="K97" s="66">
        <v>0.3</v>
      </c>
      <c r="L97" s="79">
        <v>0</v>
      </c>
      <c r="M97" s="66">
        <v>0</v>
      </c>
      <c r="N97" s="79">
        <f t="shared" si="13"/>
        <v>-0.3</v>
      </c>
      <c r="O97" s="66">
        <f t="shared" si="14"/>
        <v>-0.3</v>
      </c>
      <c r="P97" s="66">
        <f t="shared" si="15"/>
        <v>0</v>
      </c>
      <c r="Q97" s="66">
        <f t="shared" si="16"/>
        <v>0</v>
      </c>
      <c r="R97" s="22"/>
      <c r="S97" s="22"/>
    </row>
    <row r="98" spans="1:19" s="28" customFormat="1" ht="42" customHeight="1">
      <c r="A98" s="51" t="s">
        <v>40</v>
      </c>
      <c r="B98" s="79">
        <f t="shared" si="17"/>
        <v>1950</v>
      </c>
      <c r="C98" s="66">
        <v>1950</v>
      </c>
      <c r="D98" s="79">
        <v>0</v>
      </c>
      <c r="E98" s="66">
        <v>0</v>
      </c>
      <c r="F98" s="66">
        <f t="shared" si="19"/>
        <v>1567.4</v>
      </c>
      <c r="G98" s="66">
        <v>1567.4</v>
      </c>
      <c r="H98" s="66">
        <v>0</v>
      </c>
      <c r="I98" s="66">
        <v>0</v>
      </c>
      <c r="J98" s="79">
        <f t="shared" si="20"/>
        <v>0</v>
      </c>
      <c r="K98" s="66">
        <v>0</v>
      </c>
      <c r="L98" s="79">
        <v>0</v>
      </c>
      <c r="M98" s="66">
        <v>0</v>
      </c>
      <c r="N98" s="79">
        <f t="shared" si="13"/>
        <v>1567.4</v>
      </c>
      <c r="O98" s="66">
        <f t="shared" si="14"/>
        <v>1567.4</v>
      </c>
      <c r="P98" s="79">
        <f t="shared" si="15"/>
        <v>0</v>
      </c>
      <c r="Q98" s="66">
        <f t="shared" si="16"/>
        <v>0</v>
      </c>
      <c r="R98" s="22"/>
      <c r="S98" s="22"/>
    </row>
    <row r="99" spans="1:19" s="28" customFormat="1" ht="27" customHeight="1">
      <c r="A99" s="51" t="s">
        <v>41</v>
      </c>
      <c r="B99" s="79">
        <f t="shared" si="17"/>
        <v>152029.19999999998</v>
      </c>
      <c r="C99" s="66">
        <v>381.8</v>
      </c>
      <c r="D99" s="79">
        <v>151647.4</v>
      </c>
      <c r="E99" s="66">
        <v>151647.4</v>
      </c>
      <c r="F99" s="66">
        <f>G99+H99</f>
        <v>135119.2</v>
      </c>
      <c r="G99" s="66">
        <v>105</v>
      </c>
      <c r="H99" s="66">
        <v>135014.2</v>
      </c>
      <c r="I99" s="66">
        <v>135014.2</v>
      </c>
      <c r="J99" s="79">
        <f t="shared" si="20"/>
        <v>1495.3</v>
      </c>
      <c r="K99" s="66">
        <v>1495.3</v>
      </c>
      <c r="L99" s="79">
        <v>0</v>
      </c>
      <c r="M99" s="66">
        <v>0</v>
      </c>
      <c r="N99" s="79">
        <f t="shared" si="13"/>
        <v>133623.90000000002</v>
      </c>
      <c r="O99" s="66">
        <f t="shared" si="14"/>
        <v>-1390.3</v>
      </c>
      <c r="P99" s="79">
        <f t="shared" si="15"/>
        <v>135014.2</v>
      </c>
      <c r="Q99" s="66">
        <f t="shared" si="16"/>
        <v>135014.2</v>
      </c>
      <c r="R99" s="22"/>
      <c r="S99" s="22"/>
    </row>
    <row r="100" spans="1:19" s="28" customFormat="1" ht="72" customHeight="1">
      <c r="A100" s="51" t="s">
        <v>42</v>
      </c>
      <c r="B100" s="79">
        <f t="shared" si="17"/>
        <v>87</v>
      </c>
      <c r="C100" s="66">
        <v>0</v>
      </c>
      <c r="D100" s="79">
        <v>87</v>
      </c>
      <c r="E100" s="66">
        <v>87</v>
      </c>
      <c r="F100" s="66">
        <f t="shared" si="19"/>
        <v>49.5</v>
      </c>
      <c r="G100" s="66">
        <v>0</v>
      </c>
      <c r="H100" s="66">
        <v>49.5</v>
      </c>
      <c r="I100" s="66">
        <v>49.5</v>
      </c>
      <c r="J100" s="79">
        <f t="shared" si="20"/>
        <v>0</v>
      </c>
      <c r="K100" s="66">
        <v>0</v>
      </c>
      <c r="L100" s="79">
        <v>0</v>
      </c>
      <c r="M100" s="66">
        <v>0</v>
      </c>
      <c r="N100" s="79">
        <f t="shared" si="13"/>
        <v>49.5</v>
      </c>
      <c r="O100" s="66">
        <f t="shared" si="14"/>
        <v>0</v>
      </c>
      <c r="P100" s="79">
        <f t="shared" si="15"/>
        <v>49.5</v>
      </c>
      <c r="Q100" s="66">
        <f t="shared" si="16"/>
        <v>49.5</v>
      </c>
      <c r="R100" s="22"/>
      <c r="S100" s="22"/>
    </row>
    <row r="101" spans="1:19" s="28" customFormat="1" ht="42" customHeight="1">
      <c r="A101" s="51" t="s">
        <v>43</v>
      </c>
      <c r="B101" s="79">
        <f t="shared" si="17"/>
        <v>238225.6</v>
      </c>
      <c r="C101" s="66">
        <v>0</v>
      </c>
      <c r="D101" s="79">
        <v>238225.6</v>
      </c>
      <c r="E101" s="66">
        <v>238225.6</v>
      </c>
      <c r="F101" s="66">
        <f t="shared" si="19"/>
        <v>217736.9</v>
      </c>
      <c r="G101" s="66">
        <v>0</v>
      </c>
      <c r="H101" s="66">
        <v>217736.9</v>
      </c>
      <c r="I101" s="66">
        <v>217736.9</v>
      </c>
      <c r="J101" s="79">
        <f t="shared" si="20"/>
        <v>56096.5</v>
      </c>
      <c r="K101" s="66">
        <v>0</v>
      </c>
      <c r="L101" s="79">
        <v>56096.5</v>
      </c>
      <c r="M101" s="66">
        <f>L101</f>
        <v>56096.5</v>
      </c>
      <c r="N101" s="79">
        <f t="shared" si="13"/>
        <v>161640.4</v>
      </c>
      <c r="O101" s="66">
        <f t="shared" si="14"/>
        <v>0</v>
      </c>
      <c r="P101" s="79">
        <f t="shared" si="15"/>
        <v>161640.4</v>
      </c>
      <c r="Q101" s="66">
        <f t="shared" si="16"/>
        <v>161640.4</v>
      </c>
      <c r="R101" s="22"/>
      <c r="S101" s="22"/>
    </row>
    <row r="102" spans="1:19" s="28" customFormat="1" ht="54" customHeight="1">
      <c r="A102" s="51" t="s">
        <v>44</v>
      </c>
      <c r="B102" s="79">
        <f t="shared" si="17"/>
        <v>1019.2</v>
      </c>
      <c r="C102" s="66">
        <v>1019.2</v>
      </c>
      <c r="D102" s="79">
        <v>0</v>
      </c>
      <c r="E102" s="66">
        <v>0</v>
      </c>
      <c r="F102" s="66">
        <f t="shared" si="19"/>
        <v>1019.2</v>
      </c>
      <c r="G102" s="66">
        <v>1019.2</v>
      </c>
      <c r="H102" s="66">
        <v>0</v>
      </c>
      <c r="I102" s="66">
        <v>0</v>
      </c>
      <c r="J102" s="79">
        <f t="shared" si="20"/>
        <v>871.7</v>
      </c>
      <c r="K102" s="66">
        <v>871.7</v>
      </c>
      <c r="L102" s="79">
        <v>0</v>
      </c>
      <c r="M102" s="66">
        <v>0</v>
      </c>
      <c r="N102" s="79">
        <f t="shared" si="13"/>
        <v>147.5</v>
      </c>
      <c r="O102" s="66">
        <f t="shared" si="14"/>
        <v>147.5</v>
      </c>
      <c r="P102" s="79">
        <f t="shared" si="15"/>
        <v>0</v>
      </c>
      <c r="Q102" s="66">
        <f t="shared" si="16"/>
        <v>0</v>
      </c>
      <c r="R102" s="22"/>
      <c r="S102" s="22"/>
    </row>
    <row r="103" spans="1:19" s="28" customFormat="1" ht="247.5" customHeight="1">
      <c r="A103" s="51" t="s">
        <v>45</v>
      </c>
      <c r="B103" s="79">
        <f t="shared" si="17"/>
        <v>36790.9</v>
      </c>
      <c r="C103" s="66">
        <v>0</v>
      </c>
      <c r="D103" s="79">
        <v>36790.9</v>
      </c>
      <c r="E103" s="66">
        <v>0</v>
      </c>
      <c r="F103" s="66">
        <f>G103+H103</f>
        <v>9980</v>
      </c>
      <c r="G103" s="66">
        <v>0</v>
      </c>
      <c r="H103" s="66">
        <v>9980</v>
      </c>
      <c r="I103" s="66">
        <v>0</v>
      </c>
      <c r="J103" s="79">
        <f t="shared" si="20"/>
        <v>4546.1</v>
      </c>
      <c r="K103" s="66">
        <v>0</v>
      </c>
      <c r="L103" s="79">
        <v>4546.1</v>
      </c>
      <c r="M103" s="66">
        <v>0</v>
      </c>
      <c r="N103" s="79">
        <f t="shared" si="13"/>
        <v>5433.9</v>
      </c>
      <c r="O103" s="66">
        <f t="shared" si="14"/>
        <v>0</v>
      </c>
      <c r="P103" s="79">
        <f t="shared" si="15"/>
        <v>5433.9</v>
      </c>
      <c r="Q103" s="66">
        <f t="shared" si="16"/>
        <v>0</v>
      </c>
      <c r="R103" s="22"/>
      <c r="S103" s="22"/>
    </row>
    <row r="104" spans="1:19" s="28" customFormat="1" ht="51.75" customHeight="1">
      <c r="A104" s="51" t="s">
        <v>46</v>
      </c>
      <c r="B104" s="79">
        <f t="shared" si="17"/>
        <v>64273.700000000004</v>
      </c>
      <c r="C104" s="66">
        <v>62172.9</v>
      </c>
      <c r="D104" s="79">
        <v>2100.8</v>
      </c>
      <c r="E104" s="66">
        <v>0</v>
      </c>
      <c r="F104" s="66">
        <f>G104+H104</f>
        <v>60852.4</v>
      </c>
      <c r="G104" s="66">
        <v>58751.6</v>
      </c>
      <c r="H104" s="66">
        <v>2100.8</v>
      </c>
      <c r="I104" s="66">
        <v>0</v>
      </c>
      <c r="J104" s="79">
        <f t="shared" si="20"/>
        <v>47250.700000000004</v>
      </c>
      <c r="K104" s="66">
        <v>45271.4</v>
      </c>
      <c r="L104" s="79">
        <v>1979.3</v>
      </c>
      <c r="M104" s="66">
        <v>0</v>
      </c>
      <c r="N104" s="79">
        <f t="shared" si="13"/>
        <v>13601.699999999997</v>
      </c>
      <c r="O104" s="66">
        <f t="shared" si="14"/>
        <v>13480.199999999997</v>
      </c>
      <c r="P104" s="79">
        <f t="shared" si="15"/>
        <v>121.50000000000023</v>
      </c>
      <c r="Q104" s="66">
        <f t="shared" si="16"/>
        <v>0</v>
      </c>
      <c r="R104" s="22"/>
      <c r="S104" s="22"/>
    </row>
    <row r="105" spans="1:19" s="17" customFormat="1" ht="42" customHeight="1">
      <c r="A105" s="50" t="s">
        <v>47</v>
      </c>
      <c r="B105" s="77">
        <f t="shared" si="17"/>
        <v>904706.2</v>
      </c>
      <c r="C105" s="64">
        <f>C106+C109+C112+C113+C114</f>
        <v>177519.6</v>
      </c>
      <c r="D105" s="64">
        <f>D106+D109+D112+D113+D114</f>
        <v>727186.6</v>
      </c>
      <c r="E105" s="64">
        <f>E106+E109+E112+E113+E114</f>
        <v>602147.2</v>
      </c>
      <c r="F105" s="64">
        <f>G105+H105</f>
        <v>756943.1</v>
      </c>
      <c r="G105" s="64">
        <f>G106+G109+G112+G113+G114</f>
        <v>127705.99999999999</v>
      </c>
      <c r="H105" s="77">
        <f>H106+H109+H112+H113+H114</f>
        <v>629237.1</v>
      </c>
      <c r="I105" s="77">
        <f>I106+I109+I112+I113+I114</f>
        <v>572606.5</v>
      </c>
      <c r="J105" s="77">
        <f t="shared" si="20"/>
        <v>599322</v>
      </c>
      <c r="K105" s="64">
        <f>K106+K109+K112+K113+K114</f>
        <v>279056</v>
      </c>
      <c r="L105" s="64">
        <f>L106+L109+L112+L113+L114</f>
        <v>320266</v>
      </c>
      <c r="M105" s="64">
        <f>M106+M109+M112+M113+M114</f>
        <v>298118.4</v>
      </c>
      <c r="N105" s="77">
        <f t="shared" si="13"/>
        <v>157621.09999999998</v>
      </c>
      <c r="O105" s="64">
        <f t="shared" si="14"/>
        <v>-151350</v>
      </c>
      <c r="P105" s="64">
        <f t="shared" si="15"/>
        <v>308971.1</v>
      </c>
      <c r="Q105" s="64">
        <f t="shared" si="16"/>
        <v>274488.1</v>
      </c>
      <c r="R105" s="22"/>
      <c r="S105" s="22"/>
    </row>
    <row r="106" spans="1:19" s="17" customFormat="1" ht="91.5" customHeight="1">
      <c r="A106" s="51" t="s">
        <v>118</v>
      </c>
      <c r="B106" s="78">
        <f>C106+D106</f>
        <v>123533.20000000001</v>
      </c>
      <c r="C106" s="79">
        <f>C107+C108</f>
        <v>39733.200000000004</v>
      </c>
      <c r="D106" s="79">
        <f>D107+D108</f>
        <v>83800</v>
      </c>
      <c r="E106" s="66">
        <f>E107+E108</f>
        <v>83800</v>
      </c>
      <c r="F106" s="66">
        <f>G106+H106</f>
        <v>99182.1</v>
      </c>
      <c r="G106" s="66">
        <f>G107+G108</f>
        <v>18105.4</v>
      </c>
      <c r="H106" s="66">
        <f>H107+H108</f>
        <v>81076.7</v>
      </c>
      <c r="I106" s="66">
        <f>I107+I108</f>
        <v>81076.7</v>
      </c>
      <c r="J106" s="78">
        <f>K106+L106</f>
        <v>51697.5</v>
      </c>
      <c r="K106" s="79">
        <f>K107+K108</f>
        <v>34150.5</v>
      </c>
      <c r="L106" s="79">
        <f>L107+L108</f>
        <v>17547</v>
      </c>
      <c r="M106" s="66">
        <f>M107+M108</f>
        <v>17547</v>
      </c>
      <c r="N106" s="78">
        <f t="shared" si="13"/>
        <v>47484.600000000006</v>
      </c>
      <c r="O106" s="79">
        <f t="shared" si="14"/>
        <v>-16045.099999999999</v>
      </c>
      <c r="P106" s="79">
        <f t="shared" si="15"/>
        <v>63529.7</v>
      </c>
      <c r="Q106" s="66">
        <f t="shared" si="16"/>
        <v>63529.7</v>
      </c>
      <c r="R106" s="22"/>
      <c r="S106" s="22"/>
    </row>
    <row r="107" spans="1:19" s="17" customFormat="1" ht="65.25" customHeight="1">
      <c r="A107" s="56" t="s">
        <v>80</v>
      </c>
      <c r="B107" s="80">
        <f>C107+D107</f>
        <v>118890.3</v>
      </c>
      <c r="C107" s="81">
        <v>35090.3</v>
      </c>
      <c r="D107" s="80">
        <v>83800</v>
      </c>
      <c r="E107" s="81">
        <v>83800</v>
      </c>
      <c r="F107" s="81">
        <f>G107+H107</f>
        <v>95061.9</v>
      </c>
      <c r="G107" s="81">
        <v>13985.2</v>
      </c>
      <c r="H107" s="81">
        <v>81076.7</v>
      </c>
      <c r="I107" s="81">
        <v>81076.7</v>
      </c>
      <c r="J107" s="80">
        <f>K107+L107</f>
        <v>47557.9</v>
      </c>
      <c r="K107" s="81">
        <v>30010.9</v>
      </c>
      <c r="L107" s="80">
        <v>17547</v>
      </c>
      <c r="M107" s="81">
        <f>L107</f>
        <v>17547</v>
      </c>
      <c r="N107" s="80">
        <f t="shared" si="13"/>
        <v>47503.99999999999</v>
      </c>
      <c r="O107" s="81">
        <f t="shared" si="14"/>
        <v>-16025.7</v>
      </c>
      <c r="P107" s="80">
        <f t="shared" si="15"/>
        <v>63529.7</v>
      </c>
      <c r="Q107" s="81">
        <f t="shared" si="16"/>
        <v>63529.7</v>
      </c>
      <c r="R107" s="22"/>
      <c r="S107" s="22"/>
    </row>
    <row r="108" spans="1:19" s="17" customFormat="1" ht="48.75" customHeight="1">
      <c r="A108" s="56" t="s">
        <v>81</v>
      </c>
      <c r="B108" s="80">
        <f aca="true" t="shared" si="21" ref="B108:B115">C108+D108</f>
        <v>4642.9</v>
      </c>
      <c r="C108" s="81">
        <v>4642.9</v>
      </c>
      <c r="D108" s="80">
        <v>0</v>
      </c>
      <c r="E108" s="81">
        <v>0</v>
      </c>
      <c r="F108" s="81">
        <f aca="true" t="shared" si="22" ref="F108:F113">G108+H108</f>
        <v>4120.2</v>
      </c>
      <c r="G108" s="81">
        <v>4120.2</v>
      </c>
      <c r="H108" s="81">
        <v>0</v>
      </c>
      <c r="I108" s="81">
        <v>0</v>
      </c>
      <c r="J108" s="80">
        <f>K108+L108</f>
        <v>4139.6</v>
      </c>
      <c r="K108" s="81">
        <v>4139.6</v>
      </c>
      <c r="L108" s="80">
        <v>0</v>
      </c>
      <c r="M108" s="81">
        <v>0</v>
      </c>
      <c r="N108" s="80">
        <f t="shared" si="13"/>
        <v>-19.400000000000546</v>
      </c>
      <c r="O108" s="81">
        <f t="shared" si="14"/>
        <v>-19.400000000000546</v>
      </c>
      <c r="P108" s="80">
        <f t="shared" si="15"/>
        <v>0</v>
      </c>
      <c r="Q108" s="81">
        <f t="shared" si="16"/>
        <v>0</v>
      </c>
      <c r="R108" s="22"/>
      <c r="S108" s="22"/>
    </row>
    <row r="109" spans="1:19" s="17" customFormat="1" ht="48.75" customHeight="1">
      <c r="A109" s="51" t="s">
        <v>117</v>
      </c>
      <c r="B109" s="79">
        <f>C109+D109</f>
        <v>503789.6</v>
      </c>
      <c r="C109" s="66">
        <f>C110+C111</f>
        <v>103284.5</v>
      </c>
      <c r="D109" s="79">
        <f>D110+D111</f>
        <v>400505.1</v>
      </c>
      <c r="E109" s="66">
        <f>E110+E111</f>
        <v>400497.2</v>
      </c>
      <c r="F109" s="66">
        <f>G109+H109</f>
        <v>457779.3</v>
      </c>
      <c r="G109" s="66">
        <f>G110+G111</f>
        <v>84091.5</v>
      </c>
      <c r="H109" s="66">
        <f>H110+H111</f>
        <v>373687.8</v>
      </c>
      <c r="I109" s="66">
        <f>I110+I111</f>
        <v>373679.8</v>
      </c>
      <c r="J109" s="79">
        <f>K109+L109</f>
        <v>340237.4</v>
      </c>
      <c r="K109" s="66">
        <f>K110+K111</f>
        <v>183011.7</v>
      </c>
      <c r="L109" s="79">
        <f>L110+L111</f>
        <v>157225.7</v>
      </c>
      <c r="M109" s="66">
        <f>M110+M111</f>
        <v>154834.8</v>
      </c>
      <c r="N109" s="79">
        <f t="shared" si="13"/>
        <v>117541.89999999997</v>
      </c>
      <c r="O109" s="66">
        <f t="shared" si="14"/>
        <v>-98920.20000000001</v>
      </c>
      <c r="P109" s="79">
        <f t="shared" si="15"/>
        <v>216462.09999999998</v>
      </c>
      <c r="Q109" s="66">
        <f t="shared" si="16"/>
        <v>218845</v>
      </c>
      <c r="R109" s="22"/>
      <c r="S109" s="22"/>
    </row>
    <row r="110" spans="1:19" s="17" customFormat="1" ht="48.75" customHeight="1">
      <c r="A110" s="56" t="s">
        <v>105</v>
      </c>
      <c r="B110" s="80">
        <f>C110+D110</f>
        <v>4987.3</v>
      </c>
      <c r="C110" s="81">
        <v>4987.3</v>
      </c>
      <c r="D110" s="80">
        <v>0</v>
      </c>
      <c r="E110" s="81">
        <v>0</v>
      </c>
      <c r="F110" s="81">
        <f t="shared" si="22"/>
        <v>2852.3</v>
      </c>
      <c r="G110" s="81">
        <v>2852.3</v>
      </c>
      <c r="H110" s="81">
        <v>0</v>
      </c>
      <c r="I110" s="81">
        <v>0</v>
      </c>
      <c r="J110" s="80">
        <f>K110+L110</f>
        <v>1321.2</v>
      </c>
      <c r="K110" s="81">
        <v>1321.2</v>
      </c>
      <c r="L110" s="80">
        <v>0</v>
      </c>
      <c r="M110" s="81">
        <v>0</v>
      </c>
      <c r="N110" s="80">
        <f t="shared" si="13"/>
        <v>1531.1000000000001</v>
      </c>
      <c r="O110" s="81">
        <f t="shared" si="14"/>
        <v>1531.1000000000001</v>
      </c>
      <c r="P110" s="80">
        <f t="shared" si="15"/>
        <v>0</v>
      </c>
      <c r="Q110" s="81">
        <f t="shared" si="16"/>
        <v>0</v>
      </c>
      <c r="R110" s="22"/>
      <c r="S110" s="22"/>
    </row>
    <row r="111" spans="1:19" s="17" customFormat="1" ht="48.75" customHeight="1">
      <c r="A111" s="56" t="s">
        <v>104</v>
      </c>
      <c r="B111" s="80">
        <f t="shared" si="21"/>
        <v>498802.3</v>
      </c>
      <c r="C111" s="81">
        <v>98297.2</v>
      </c>
      <c r="D111" s="80">
        <f>400505.1</f>
        <v>400505.1</v>
      </c>
      <c r="E111" s="81">
        <v>400497.2</v>
      </c>
      <c r="F111" s="81">
        <f t="shared" si="22"/>
        <v>454927</v>
      </c>
      <c r="G111" s="81">
        <v>81239.2</v>
      </c>
      <c r="H111" s="81">
        <v>373687.8</v>
      </c>
      <c r="I111" s="81">
        <v>373679.8</v>
      </c>
      <c r="J111" s="80">
        <f>K111+L111</f>
        <v>338916.2</v>
      </c>
      <c r="K111" s="81">
        <v>181690.5</v>
      </c>
      <c r="L111" s="80">
        <v>157225.7</v>
      </c>
      <c r="M111" s="81">
        <v>154834.8</v>
      </c>
      <c r="N111" s="80">
        <f t="shared" si="13"/>
        <v>116010.79999999999</v>
      </c>
      <c r="O111" s="81">
        <f t="shared" si="14"/>
        <v>-100451.3</v>
      </c>
      <c r="P111" s="80">
        <f t="shared" si="15"/>
        <v>216462.09999999998</v>
      </c>
      <c r="Q111" s="81">
        <f t="shared" si="16"/>
        <v>218845</v>
      </c>
      <c r="R111" s="22"/>
      <c r="S111" s="22"/>
    </row>
    <row r="112" spans="1:19" s="17" customFormat="1" ht="41.25" customHeight="1">
      <c r="A112" s="51" t="s">
        <v>48</v>
      </c>
      <c r="B112" s="79">
        <f>C112+D112</f>
        <v>64031.5</v>
      </c>
      <c r="C112" s="66">
        <v>0</v>
      </c>
      <c r="D112" s="79">
        <v>64031.5</v>
      </c>
      <c r="E112" s="66">
        <v>0</v>
      </c>
      <c r="F112" s="66">
        <f t="shared" si="22"/>
        <v>56622.6</v>
      </c>
      <c r="G112" s="66">
        <v>0</v>
      </c>
      <c r="H112" s="66">
        <v>56622.6</v>
      </c>
      <c r="I112" s="66">
        <v>0</v>
      </c>
      <c r="J112" s="79">
        <f>K112+L112</f>
        <v>19756.7</v>
      </c>
      <c r="K112" s="66">
        <v>0</v>
      </c>
      <c r="L112" s="79">
        <v>19756.7</v>
      </c>
      <c r="M112" s="66">
        <v>0</v>
      </c>
      <c r="N112" s="79">
        <f t="shared" si="13"/>
        <v>36865.899999999994</v>
      </c>
      <c r="O112" s="66">
        <f t="shared" si="14"/>
        <v>0</v>
      </c>
      <c r="P112" s="79">
        <f t="shared" si="15"/>
        <v>36865.899999999994</v>
      </c>
      <c r="Q112" s="66">
        <f t="shared" si="16"/>
        <v>0</v>
      </c>
      <c r="R112" s="22"/>
      <c r="S112" s="22"/>
    </row>
    <row r="113" spans="1:19" ht="45" customHeight="1">
      <c r="A113" s="57" t="s">
        <v>82</v>
      </c>
      <c r="B113" s="79">
        <f t="shared" si="21"/>
        <v>24159.399999999998</v>
      </c>
      <c r="C113" s="66">
        <f>24159.3+0.1</f>
        <v>24159.399999999998</v>
      </c>
      <c r="D113" s="79">
        <v>0</v>
      </c>
      <c r="E113" s="66">
        <v>0</v>
      </c>
      <c r="F113" s="66">
        <f t="shared" si="22"/>
        <v>23985.4</v>
      </c>
      <c r="G113" s="66">
        <v>23985.4</v>
      </c>
      <c r="H113" s="66">
        <v>0</v>
      </c>
      <c r="I113" s="66">
        <v>0</v>
      </c>
      <c r="J113" s="79">
        <f>K113+L113</f>
        <v>23984.7</v>
      </c>
      <c r="K113" s="66">
        <v>23984.7</v>
      </c>
      <c r="L113" s="79">
        <v>0</v>
      </c>
      <c r="M113" s="66">
        <v>0</v>
      </c>
      <c r="N113" s="79">
        <f t="shared" si="13"/>
        <v>0.7000000000007276</v>
      </c>
      <c r="O113" s="66">
        <f t="shared" si="14"/>
        <v>0.7000000000007276</v>
      </c>
      <c r="P113" s="79">
        <f t="shared" si="15"/>
        <v>0</v>
      </c>
      <c r="Q113" s="66">
        <f t="shared" si="16"/>
        <v>0</v>
      </c>
      <c r="R113" s="13"/>
      <c r="S113" s="13"/>
    </row>
    <row r="114" spans="1:19" ht="46.5" customHeight="1">
      <c r="A114" s="57" t="s">
        <v>133</v>
      </c>
      <c r="B114" s="79">
        <f>C114+D114</f>
        <v>189192.5</v>
      </c>
      <c r="C114" s="79">
        <v>10342.5</v>
      </c>
      <c r="D114" s="79">
        <v>178850</v>
      </c>
      <c r="E114" s="79">
        <v>117850</v>
      </c>
      <c r="F114" s="66">
        <f>G114+H114</f>
        <v>119373.7</v>
      </c>
      <c r="G114" s="79">
        <v>1523.7</v>
      </c>
      <c r="H114" s="79">
        <v>117850</v>
      </c>
      <c r="I114" s="79">
        <v>117850</v>
      </c>
      <c r="J114" s="79">
        <f>K114+L114</f>
        <v>163645.7</v>
      </c>
      <c r="K114" s="79">
        <v>37909.1</v>
      </c>
      <c r="L114" s="79">
        <v>125736.6</v>
      </c>
      <c r="M114" s="79">
        <f>L114</f>
        <v>125736.6</v>
      </c>
      <c r="N114" s="79">
        <f t="shared" si="13"/>
        <v>-44272.000000000015</v>
      </c>
      <c r="O114" s="79">
        <f t="shared" si="14"/>
        <v>-36385.4</v>
      </c>
      <c r="P114" s="79">
        <f t="shared" si="15"/>
        <v>-7886.600000000006</v>
      </c>
      <c r="Q114" s="79">
        <f t="shared" si="16"/>
        <v>-7886.600000000006</v>
      </c>
      <c r="R114" s="13"/>
      <c r="S114" s="13"/>
    </row>
    <row r="115" spans="1:19" s="6" customFormat="1" ht="33" customHeight="1">
      <c r="A115" s="59" t="s">
        <v>85</v>
      </c>
      <c r="B115" s="77">
        <f t="shared" si="21"/>
        <v>879214.8999999999</v>
      </c>
      <c r="C115" s="64">
        <f>SUM(C116:C122)</f>
        <v>781128.2</v>
      </c>
      <c r="D115" s="77">
        <f>SUM(D116:D122)</f>
        <v>98086.7</v>
      </c>
      <c r="E115" s="77">
        <f>SUM(E116:E122)</f>
        <v>98086.7</v>
      </c>
      <c r="F115" s="64">
        <f>G115+H115</f>
        <v>833167.9999999999</v>
      </c>
      <c r="G115" s="64">
        <f>SUM(G116:G122)</f>
        <v>769163.7999999999</v>
      </c>
      <c r="H115" s="77">
        <f>SUM(H116:H122)</f>
        <v>64004.200000000004</v>
      </c>
      <c r="I115" s="77">
        <f>SUM(I116:I122)</f>
        <v>64004.200000000004</v>
      </c>
      <c r="J115" s="77">
        <f>K115+L115</f>
        <v>421870.5</v>
      </c>
      <c r="K115" s="64">
        <f>SUM(K116:K122)</f>
        <v>408605</v>
      </c>
      <c r="L115" s="77">
        <f>SUM(L116:L122)</f>
        <v>13265.5</v>
      </c>
      <c r="M115" s="77">
        <f>SUM(M116:M122)</f>
        <v>13265.5</v>
      </c>
      <c r="N115" s="77">
        <f t="shared" si="13"/>
        <v>411297.4999999999</v>
      </c>
      <c r="O115" s="64">
        <f t="shared" si="14"/>
        <v>360558.79999999993</v>
      </c>
      <c r="P115" s="77">
        <f t="shared" si="15"/>
        <v>50738.700000000004</v>
      </c>
      <c r="Q115" s="77">
        <f t="shared" si="16"/>
        <v>50738.700000000004</v>
      </c>
      <c r="R115" s="13"/>
      <c r="S115" s="13"/>
    </row>
    <row r="116" spans="1:19" ht="30" customHeight="1">
      <c r="A116" s="60" t="s">
        <v>49</v>
      </c>
      <c r="B116" s="79">
        <f aca="true" t="shared" si="23" ref="B116:B122">C116+D116</f>
        <v>367900.6</v>
      </c>
      <c r="C116" s="66">
        <v>367900.6</v>
      </c>
      <c r="D116" s="79">
        <v>0</v>
      </c>
      <c r="E116" s="66">
        <v>0</v>
      </c>
      <c r="F116" s="66">
        <f aca="true" t="shared" si="24" ref="F116:F121">G116+H116</f>
        <v>367900.6</v>
      </c>
      <c r="G116" s="66">
        <v>367900.6</v>
      </c>
      <c r="H116" s="66">
        <v>0</v>
      </c>
      <c r="I116" s="66">
        <v>0</v>
      </c>
      <c r="J116" s="79">
        <f>K116+L116</f>
        <v>64100.8</v>
      </c>
      <c r="K116" s="66">
        <v>64100.8</v>
      </c>
      <c r="L116" s="79">
        <v>0</v>
      </c>
      <c r="M116" s="66">
        <v>0</v>
      </c>
      <c r="N116" s="79">
        <f t="shared" si="13"/>
        <v>303799.8</v>
      </c>
      <c r="O116" s="66">
        <f t="shared" si="14"/>
        <v>303799.8</v>
      </c>
      <c r="P116" s="79">
        <f t="shared" si="15"/>
        <v>0</v>
      </c>
      <c r="Q116" s="66">
        <f t="shared" si="16"/>
        <v>0</v>
      </c>
      <c r="R116" s="13"/>
      <c r="S116" s="13"/>
    </row>
    <row r="117" spans="1:19" ht="30.75" customHeight="1">
      <c r="A117" s="60" t="s">
        <v>50</v>
      </c>
      <c r="B117" s="79">
        <f>C117+D117</f>
        <v>281399.89999999997</v>
      </c>
      <c r="C117" s="66">
        <f>281399.8+0.1</f>
        <v>281399.89999999997</v>
      </c>
      <c r="D117" s="66">
        <v>0</v>
      </c>
      <c r="E117" s="66">
        <v>0</v>
      </c>
      <c r="F117" s="66">
        <f t="shared" si="24"/>
        <v>281399.8</v>
      </c>
      <c r="G117" s="66">
        <v>281399.8</v>
      </c>
      <c r="H117" s="66">
        <v>0</v>
      </c>
      <c r="I117" s="66">
        <v>0</v>
      </c>
      <c r="J117" s="79">
        <f>K117+L117</f>
        <v>290045.2</v>
      </c>
      <c r="K117" s="66">
        <v>290045.2</v>
      </c>
      <c r="L117" s="66">
        <v>0</v>
      </c>
      <c r="M117" s="66">
        <v>0</v>
      </c>
      <c r="N117" s="79">
        <f t="shared" si="13"/>
        <v>-8645.400000000023</v>
      </c>
      <c r="O117" s="66">
        <f t="shared" si="14"/>
        <v>-8645.400000000023</v>
      </c>
      <c r="P117" s="66">
        <f t="shared" si="15"/>
        <v>0</v>
      </c>
      <c r="Q117" s="66">
        <f t="shared" si="16"/>
        <v>0</v>
      </c>
      <c r="R117" s="13"/>
      <c r="S117" s="13"/>
    </row>
    <row r="118" spans="1:19" ht="162.75" customHeight="1">
      <c r="A118" s="87" t="s">
        <v>134</v>
      </c>
      <c r="B118" s="79">
        <f>C118+D118</f>
        <v>14238.4</v>
      </c>
      <c r="C118" s="66">
        <f>1787+12451.4</f>
        <v>14238.4</v>
      </c>
      <c r="D118" s="66">
        <v>0</v>
      </c>
      <c r="E118" s="66">
        <v>0</v>
      </c>
      <c r="F118" s="66">
        <f t="shared" si="24"/>
        <v>14238.4</v>
      </c>
      <c r="G118" s="66">
        <v>14238.4</v>
      </c>
      <c r="H118" s="66">
        <v>0</v>
      </c>
      <c r="I118" s="66">
        <v>0</v>
      </c>
      <c r="J118" s="79">
        <f>K118+L118</f>
        <v>0</v>
      </c>
      <c r="K118" s="66">
        <v>0</v>
      </c>
      <c r="L118" s="66">
        <v>0</v>
      </c>
      <c r="M118" s="66">
        <v>0</v>
      </c>
      <c r="N118" s="79">
        <f t="shared" si="13"/>
        <v>14238.4</v>
      </c>
      <c r="O118" s="66">
        <f t="shared" si="14"/>
        <v>14238.4</v>
      </c>
      <c r="P118" s="66">
        <f t="shared" si="15"/>
        <v>0</v>
      </c>
      <c r="Q118" s="66">
        <f t="shared" si="16"/>
        <v>0</v>
      </c>
      <c r="R118" s="13"/>
      <c r="S118" s="13"/>
    </row>
    <row r="119" spans="1:19" ht="141" customHeight="1">
      <c r="A119" s="61" t="s">
        <v>112</v>
      </c>
      <c r="B119" s="79">
        <f t="shared" si="23"/>
        <v>176.6</v>
      </c>
      <c r="C119" s="66">
        <v>176.6</v>
      </c>
      <c r="D119" s="66">
        <v>0</v>
      </c>
      <c r="E119" s="66">
        <v>0</v>
      </c>
      <c r="F119" s="66">
        <f t="shared" si="24"/>
        <v>176.6</v>
      </c>
      <c r="G119" s="66">
        <v>176.6</v>
      </c>
      <c r="H119" s="66">
        <v>0</v>
      </c>
      <c r="I119" s="66">
        <v>0</v>
      </c>
      <c r="J119" s="79">
        <f>K119+L119</f>
        <v>0</v>
      </c>
      <c r="K119" s="66">
        <v>0</v>
      </c>
      <c r="L119" s="66">
        <v>0</v>
      </c>
      <c r="M119" s="66">
        <v>0</v>
      </c>
      <c r="N119" s="79">
        <f t="shared" si="13"/>
        <v>176.6</v>
      </c>
      <c r="O119" s="66">
        <f t="shared" si="14"/>
        <v>176.6</v>
      </c>
      <c r="P119" s="66">
        <f t="shared" si="15"/>
        <v>0</v>
      </c>
      <c r="Q119" s="66">
        <f t="shared" si="16"/>
        <v>0</v>
      </c>
      <c r="R119" s="13"/>
      <c r="S119" s="13"/>
    </row>
    <row r="120" spans="1:19" ht="134.25" customHeight="1">
      <c r="A120" s="61" t="s">
        <v>103</v>
      </c>
      <c r="B120" s="79">
        <f t="shared" si="23"/>
        <v>4069.7</v>
      </c>
      <c r="C120" s="66">
        <v>4069.7</v>
      </c>
      <c r="D120" s="66">
        <v>0</v>
      </c>
      <c r="E120" s="66">
        <v>0</v>
      </c>
      <c r="F120" s="66">
        <f t="shared" si="24"/>
        <v>459.9</v>
      </c>
      <c r="G120" s="66">
        <v>459.9</v>
      </c>
      <c r="H120" s="66">
        <v>0</v>
      </c>
      <c r="I120" s="66">
        <v>0</v>
      </c>
      <c r="J120" s="79">
        <f>K120+L120</f>
        <v>0</v>
      </c>
      <c r="K120" s="66">
        <v>0</v>
      </c>
      <c r="L120" s="66">
        <v>0</v>
      </c>
      <c r="M120" s="66">
        <v>0</v>
      </c>
      <c r="N120" s="79">
        <f t="shared" si="13"/>
        <v>459.9</v>
      </c>
      <c r="O120" s="66">
        <f t="shared" si="14"/>
        <v>459.9</v>
      </c>
      <c r="P120" s="66">
        <f t="shared" si="15"/>
        <v>0</v>
      </c>
      <c r="Q120" s="66">
        <f t="shared" si="16"/>
        <v>0</v>
      </c>
      <c r="R120" s="13"/>
      <c r="S120" s="13"/>
    </row>
    <row r="121" spans="1:19" ht="30.75" customHeight="1">
      <c r="A121" s="62" t="s">
        <v>51</v>
      </c>
      <c r="B121" s="79">
        <f t="shared" si="23"/>
        <v>27297.7</v>
      </c>
      <c r="C121" s="66">
        <v>22221.4</v>
      </c>
      <c r="D121" s="66">
        <v>5076.3</v>
      </c>
      <c r="E121" s="66">
        <v>5076.3</v>
      </c>
      <c r="F121" s="66">
        <f t="shared" si="24"/>
        <v>26245.3</v>
      </c>
      <c r="G121" s="66">
        <v>21169</v>
      </c>
      <c r="H121" s="66">
        <v>5076.3</v>
      </c>
      <c r="I121" s="66">
        <v>5076.3</v>
      </c>
      <c r="J121" s="79">
        <f>K121+L121</f>
        <v>33466.5</v>
      </c>
      <c r="K121" s="66">
        <v>30377.6</v>
      </c>
      <c r="L121" s="66">
        <v>3088.9</v>
      </c>
      <c r="M121" s="66">
        <f>L121</f>
        <v>3088.9</v>
      </c>
      <c r="N121" s="79">
        <f t="shared" si="13"/>
        <v>-7221.200000000001</v>
      </c>
      <c r="O121" s="66">
        <f t="shared" si="14"/>
        <v>-9208.599999999999</v>
      </c>
      <c r="P121" s="66">
        <f t="shared" si="15"/>
        <v>1987.4</v>
      </c>
      <c r="Q121" s="66">
        <f t="shared" si="16"/>
        <v>1987.4</v>
      </c>
      <c r="R121" s="13"/>
      <c r="S121" s="13"/>
    </row>
    <row r="122" spans="1:19" s="5" customFormat="1" ht="93.75" customHeight="1">
      <c r="A122" s="61" t="s">
        <v>97</v>
      </c>
      <c r="B122" s="79">
        <f t="shared" si="23"/>
        <v>184132</v>
      </c>
      <c r="C122" s="66">
        <v>91121.6</v>
      </c>
      <c r="D122" s="79">
        <v>93010.4</v>
      </c>
      <c r="E122" s="66">
        <v>93010.4</v>
      </c>
      <c r="F122" s="79">
        <f>G122+H122</f>
        <v>142747.4</v>
      </c>
      <c r="G122" s="66">
        <v>83819.5</v>
      </c>
      <c r="H122" s="66">
        <v>58927.9</v>
      </c>
      <c r="I122" s="66">
        <v>58927.9</v>
      </c>
      <c r="J122" s="79">
        <f>K122+L122</f>
        <v>34258</v>
      </c>
      <c r="K122" s="66">
        <v>24081.4</v>
      </c>
      <c r="L122" s="79">
        <v>10176.6</v>
      </c>
      <c r="M122" s="66">
        <f>L122</f>
        <v>10176.6</v>
      </c>
      <c r="N122" s="79">
        <f t="shared" si="13"/>
        <v>108489.4</v>
      </c>
      <c r="O122" s="66">
        <f t="shared" si="14"/>
        <v>59738.1</v>
      </c>
      <c r="P122" s="79">
        <f t="shared" si="15"/>
        <v>48751.3</v>
      </c>
      <c r="Q122" s="66">
        <f t="shared" si="16"/>
        <v>48751.3</v>
      </c>
      <c r="R122" s="13"/>
      <c r="S122" s="13"/>
    </row>
    <row r="123" spans="1:19" ht="35.25" customHeight="1">
      <c r="A123" s="63" t="s">
        <v>52</v>
      </c>
      <c r="B123" s="83">
        <f aca="true" t="shared" si="25" ref="B123:B129">C123+D123</f>
        <v>10966791.599999998</v>
      </c>
      <c r="C123" s="82">
        <f aca="true" t="shared" si="26" ref="C123:I123">C58+C59+C60+C61+C62+C63+C64+C74+C75+C85+C92+C95+C105+C115</f>
        <v>8990902.099999998</v>
      </c>
      <c r="D123" s="84">
        <f t="shared" si="26"/>
        <v>1975889.5000000002</v>
      </c>
      <c r="E123" s="82">
        <f t="shared" si="26"/>
        <v>1626770.4</v>
      </c>
      <c r="F123" s="82">
        <f t="shared" si="26"/>
        <v>10160145.200000001</v>
      </c>
      <c r="G123" s="82">
        <f t="shared" si="26"/>
        <v>8539920.600000001</v>
      </c>
      <c r="H123" s="82">
        <f t="shared" si="26"/>
        <v>1620224.5999999999</v>
      </c>
      <c r="I123" s="82">
        <f t="shared" si="26"/>
        <v>1376912.0999999999</v>
      </c>
      <c r="J123" s="83">
        <f aca="true" t="shared" si="27" ref="J123:J129">K123+L123</f>
        <v>8098126.300000001</v>
      </c>
      <c r="K123" s="82">
        <f>K58+K59+K60+K61+K62+K63+K64+K74+K75+K85+K92+K95+K105+K115</f>
        <v>7332928.2</v>
      </c>
      <c r="L123" s="84">
        <f>L58+L59+L60+L61+L62+L63+L64+L74+L75+L85+L92+L95+L105+L115</f>
        <v>765198.1000000001</v>
      </c>
      <c r="M123" s="82">
        <f>M58+M59+M60+M61+M62+M63+M64+M74+M75+M85+M92+M95+M105+M115</f>
        <v>549608</v>
      </c>
      <c r="N123" s="83">
        <f t="shared" si="13"/>
        <v>2062018.9000000004</v>
      </c>
      <c r="O123" s="82">
        <f t="shared" si="14"/>
        <v>1206992.4000000013</v>
      </c>
      <c r="P123" s="84">
        <f t="shared" si="15"/>
        <v>855026.4999999998</v>
      </c>
      <c r="Q123" s="82">
        <f t="shared" si="16"/>
        <v>827304.0999999999</v>
      </c>
      <c r="R123" s="13"/>
      <c r="S123" s="13"/>
    </row>
    <row r="124" spans="1:21" ht="35.25" customHeight="1">
      <c r="A124" s="59" t="s">
        <v>143</v>
      </c>
      <c r="B124" s="77">
        <f t="shared" si="25"/>
        <v>610</v>
      </c>
      <c r="C124" s="65">
        <f>SUM(C125:C128)</f>
        <v>0</v>
      </c>
      <c r="D124" s="64">
        <f>SUM(D125:D128)</f>
        <v>610</v>
      </c>
      <c r="E124" s="64">
        <f>SUM(E125:E128)</f>
        <v>0</v>
      </c>
      <c r="F124" s="64">
        <f aca="true" t="shared" si="28" ref="F124:F129">G124+H124</f>
        <v>561.4</v>
      </c>
      <c r="G124" s="65">
        <f>SUM(G125:G128)</f>
        <v>0</v>
      </c>
      <c r="H124" s="64">
        <f>H125+H126+H127+H128</f>
        <v>561.4</v>
      </c>
      <c r="I124" s="64">
        <f>SUM(I125:I128)</f>
        <v>0</v>
      </c>
      <c r="J124" s="77">
        <f t="shared" si="27"/>
        <v>-356.7</v>
      </c>
      <c r="K124" s="65">
        <f>SUM(K125:K128)</f>
        <v>0</v>
      </c>
      <c r="L124" s="64">
        <f>SUM(L125:L128)</f>
        <v>-356.7</v>
      </c>
      <c r="M124" s="64">
        <f>SUM(M125:M128)</f>
        <v>0</v>
      </c>
      <c r="N124" s="77">
        <f t="shared" si="13"/>
        <v>918.0999999999999</v>
      </c>
      <c r="O124" s="65">
        <f t="shared" si="14"/>
        <v>0</v>
      </c>
      <c r="P124" s="64">
        <f t="shared" si="15"/>
        <v>918.0999999999999</v>
      </c>
      <c r="Q124" s="64">
        <f t="shared" si="16"/>
        <v>0</v>
      </c>
      <c r="R124" s="13"/>
      <c r="S124" s="13"/>
      <c r="U124" s="11"/>
    </row>
    <row r="125" spans="1:19" ht="100.5" customHeight="1">
      <c r="A125" s="57" t="s">
        <v>83</v>
      </c>
      <c r="B125" s="79">
        <f t="shared" si="25"/>
        <v>897.3</v>
      </c>
      <c r="C125" s="67">
        <v>0</v>
      </c>
      <c r="D125" s="66">
        <v>897.3</v>
      </c>
      <c r="E125" s="66">
        <v>0</v>
      </c>
      <c r="F125" s="66">
        <f t="shared" si="28"/>
        <v>897.3</v>
      </c>
      <c r="G125" s="67">
        <v>0</v>
      </c>
      <c r="H125" s="66">
        <v>897.3</v>
      </c>
      <c r="I125" s="66">
        <v>0</v>
      </c>
      <c r="J125" s="79">
        <f t="shared" si="27"/>
        <v>0</v>
      </c>
      <c r="K125" s="67">
        <v>0</v>
      </c>
      <c r="L125" s="66">
        <v>0</v>
      </c>
      <c r="M125" s="66">
        <v>0</v>
      </c>
      <c r="N125" s="79">
        <f t="shared" si="13"/>
        <v>897.3</v>
      </c>
      <c r="O125" s="67">
        <f t="shared" si="14"/>
        <v>0</v>
      </c>
      <c r="P125" s="66">
        <f t="shared" si="15"/>
        <v>897.3</v>
      </c>
      <c r="Q125" s="66">
        <f t="shared" si="16"/>
        <v>0</v>
      </c>
      <c r="R125" s="13"/>
      <c r="S125" s="13"/>
    </row>
    <row r="126" spans="1:19" ht="123" customHeight="1">
      <c r="A126" s="57" t="s">
        <v>84</v>
      </c>
      <c r="B126" s="79">
        <f t="shared" si="25"/>
        <v>-287.3</v>
      </c>
      <c r="C126" s="67">
        <v>0</v>
      </c>
      <c r="D126" s="66">
        <v>-287.3</v>
      </c>
      <c r="E126" s="66">
        <v>0</v>
      </c>
      <c r="F126" s="66">
        <f t="shared" si="28"/>
        <v>-335.9</v>
      </c>
      <c r="G126" s="67">
        <v>0</v>
      </c>
      <c r="H126" s="66">
        <v>-335.9</v>
      </c>
      <c r="I126" s="66">
        <v>0</v>
      </c>
      <c r="J126" s="79">
        <f t="shared" si="27"/>
        <v>-356.7</v>
      </c>
      <c r="K126" s="67">
        <v>0</v>
      </c>
      <c r="L126" s="66">
        <v>-356.7</v>
      </c>
      <c r="M126" s="66">
        <v>0</v>
      </c>
      <c r="N126" s="79">
        <f t="shared" si="13"/>
        <v>20.80000000000001</v>
      </c>
      <c r="O126" s="67">
        <f t="shared" si="14"/>
        <v>0</v>
      </c>
      <c r="P126" s="66">
        <f t="shared" si="15"/>
        <v>20.80000000000001</v>
      </c>
      <c r="Q126" s="66">
        <f t="shared" si="16"/>
        <v>0</v>
      </c>
      <c r="R126" s="13"/>
      <c r="S126" s="13"/>
    </row>
    <row r="127" spans="1:19" ht="96" customHeight="1">
      <c r="A127" s="57" t="s">
        <v>53</v>
      </c>
      <c r="B127" s="79">
        <f t="shared" si="25"/>
        <v>62522.6</v>
      </c>
      <c r="C127" s="67">
        <v>0</v>
      </c>
      <c r="D127" s="66">
        <v>62522.6</v>
      </c>
      <c r="E127" s="66">
        <v>62522.6</v>
      </c>
      <c r="F127" s="66">
        <f t="shared" si="28"/>
        <v>0</v>
      </c>
      <c r="G127" s="67">
        <v>0</v>
      </c>
      <c r="H127" s="66">
        <v>0</v>
      </c>
      <c r="I127" s="66">
        <v>0</v>
      </c>
      <c r="J127" s="79">
        <f t="shared" si="27"/>
        <v>0</v>
      </c>
      <c r="K127" s="67">
        <v>0</v>
      </c>
      <c r="L127" s="66">
        <v>0</v>
      </c>
      <c r="M127" s="66">
        <v>0</v>
      </c>
      <c r="N127" s="79">
        <f t="shared" si="13"/>
        <v>0</v>
      </c>
      <c r="O127" s="67">
        <f t="shared" si="14"/>
        <v>0</v>
      </c>
      <c r="P127" s="66">
        <f t="shared" si="15"/>
        <v>0</v>
      </c>
      <c r="Q127" s="66">
        <f t="shared" si="16"/>
        <v>0</v>
      </c>
      <c r="R127" s="13"/>
      <c r="S127" s="13"/>
    </row>
    <row r="128" spans="1:19" ht="99.75" customHeight="1">
      <c r="A128" s="57" t="s">
        <v>54</v>
      </c>
      <c r="B128" s="79">
        <f t="shared" si="25"/>
        <v>-62522.6</v>
      </c>
      <c r="C128" s="67">
        <v>0</v>
      </c>
      <c r="D128" s="66">
        <v>-62522.6</v>
      </c>
      <c r="E128" s="66">
        <v>-62522.6</v>
      </c>
      <c r="F128" s="66">
        <f t="shared" si="28"/>
        <v>0</v>
      </c>
      <c r="G128" s="67">
        <v>0</v>
      </c>
      <c r="H128" s="66">
        <v>0</v>
      </c>
      <c r="I128" s="66">
        <v>0</v>
      </c>
      <c r="J128" s="79">
        <f t="shared" si="27"/>
        <v>0</v>
      </c>
      <c r="K128" s="67">
        <v>0</v>
      </c>
      <c r="L128" s="66">
        <v>0</v>
      </c>
      <c r="M128" s="66">
        <v>0</v>
      </c>
      <c r="N128" s="79">
        <f t="shared" si="13"/>
        <v>0</v>
      </c>
      <c r="O128" s="67">
        <f t="shared" si="14"/>
        <v>0</v>
      </c>
      <c r="P128" s="66">
        <f t="shared" si="15"/>
        <v>0</v>
      </c>
      <c r="Q128" s="66">
        <f t="shared" si="16"/>
        <v>0</v>
      </c>
      <c r="R128" s="13"/>
      <c r="S128" s="13"/>
    </row>
    <row r="129" spans="1:19" ht="38.25" customHeight="1">
      <c r="A129" s="63" t="s">
        <v>71</v>
      </c>
      <c r="B129" s="83">
        <f t="shared" si="25"/>
        <v>10967401.599999998</v>
      </c>
      <c r="C129" s="82">
        <f>C123+C124</f>
        <v>8990902.099999998</v>
      </c>
      <c r="D129" s="85">
        <f>D123+D124</f>
        <v>1976499.5000000002</v>
      </c>
      <c r="E129" s="83">
        <f>E123+E124</f>
        <v>1626770.4</v>
      </c>
      <c r="F129" s="86">
        <f t="shared" si="28"/>
        <v>10160706.600000001</v>
      </c>
      <c r="G129" s="82">
        <f>G123+G124</f>
        <v>8539920.600000001</v>
      </c>
      <c r="H129" s="83">
        <f>H123+H124</f>
        <v>1620785.9999999998</v>
      </c>
      <c r="I129" s="83">
        <f>I123+I124</f>
        <v>1376912.0999999999</v>
      </c>
      <c r="J129" s="83">
        <f t="shared" si="27"/>
        <v>8097769.600000001</v>
      </c>
      <c r="K129" s="82">
        <f>K123+K124</f>
        <v>7332928.2</v>
      </c>
      <c r="L129" s="85">
        <f>L123+L124</f>
        <v>764841.4000000001</v>
      </c>
      <c r="M129" s="83">
        <f>M123+M124</f>
        <v>549608</v>
      </c>
      <c r="N129" s="83">
        <f t="shared" si="13"/>
        <v>2062937.000000001</v>
      </c>
      <c r="O129" s="82">
        <f t="shared" si="14"/>
        <v>1206992.4000000013</v>
      </c>
      <c r="P129" s="85">
        <f t="shared" si="15"/>
        <v>855944.5999999996</v>
      </c>
      <c r="Q129" s="83">
        <f t="shared" si="16"/>
        <v>827304.0999999999</v>
      </c>
      <c r="R129" s="13"/>
      <c r="S129" s="13"/>
    </row>
    <row r="130" spans="1:17" ht="39" customHeight="1">
      <c r="A130" s="59" t="s">
        <v>135</v>
      </c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64"/>
      <c r="O130" s="65"/>
      <c r="P130" s="64"/>
      <c r="Q130" s="64"/>
    </row>
    <row r="131" spans="1:17" ht="36" customHeight="1">
      <c r="A131" s="57" t="s">
        <v>136</v>
      </c>
      <c r="B131" s="79">
        <f>B132-B133</f>
        <v>1253009.5</v>
      </c>
      <c r="C131" s="79">
        <f aca="true" t="shared" si="29" ref="C131:M131">C132-C133</f>
        <v>1121437.7999999998</v>
      </c>
      <c r="D131" s="79">
        <f t="shared" si="29"/>
        <v>131571.7</v>
      </c>
      <c r="E131" s="79">
        <f t="shared" si="29"/>
        <v>57917.6</v>
      </c>
      <c r="F131" s="79">
        <f t="shared" si="29"/>
        <v>322126.9</v>
      </c>
      <c r="G131" s="79">
        <f t="shared" si="29"/>
        <v>236665.69999999995</v>
      </c>
      <c r="H131" s="79">
        <f t="shared" si="29"/>
        <v>85461.20000000001</v>
      </c>
      <c r="I131" s="79">
        <f t="shared" si="29"/>
        <v>51086.7</v>
      </c>
      <c r="J131" s="79">
        <f t="shared" si="29"/>
        <v>-841700.2</v>
      </c>
      <c r="K131" s="79">
        <f t="shared" si="29"/>
        <v>-935720.3999999999</v>
      </c>
      <c r="L131" s="79">
        <f t="shared" si="29"/>
        <v>94020.19999999998</v>
      </c>
      <c r="M131" s="79">
        <f t="shared" si="29"/>
        <v>107352.5</v>
      </c>
      <c r="N131" s="66">
        <f aca="true" t="shared" si="30" ref="N131:O133">F131-J131</f>
        <v>1163827.1</v>
      </c>
      <c r="O131" s="67">
        <f>G131-K131</f>
        <v>1172386.0999999999</v>
      </c>
      <c r="P131" s="66">
        <f aca="true" t="shared" si="31" ref="P131:Q133">H131-L131</f>
        <v>-8558.99999999997</v>
      </c>
      <c r="Q131" s="66">
        <f t="shared" si="31"/>
        <v>-56265.8</v>
      </c>
    </row>
    <row r="132" spans="1:17" s="9" customFormat="1" ht="32.25" customHeight="1">
      <c r="A132" s="58" t="s">
        <v>137</v>
      </c>
      <c r="B132" s="80">
        <f>C132+D132</f>
        <v>1259495</v>
      </c>
      <c r="C132" s="89">
        <v>1124437.9</v>
      </c>
      <c r="D132" s="81">
        <v>135057.1</v>
      </c>
      <c r="E132" s="81">
        <v>57917.6</v>
      </c>
      <c r="F132" s="80">
        <f>G132+H132</f>
        <v>1259495</v>
      </c>
      <c r="G132" s="89">
        <v>1124437.9</v>
      </c>
      <c r="H132" s="81">
        <v>135057.1</v>
      </c>
      <c r="I132" s="81">
        <v>57917.6</v>
      </c>
      <c r="J132" s="80">
        <f>K132+L132</f>
        <v>417794.8</v>
      </c>
      <c r="K132" s="89">
        <v>188717.5</v>
      </c>
      <c r="L132" s="81">
        <v>229077.3</v>
      </c>
      <c r="M132" s="81">
        <v>165270.1</v>
      </c>
      <c r="N132" s="81">
        <f t="shared" si="30"/>
        <v>841700.2</v>
      </c>
      <c r="O132" s="89">
        <f t="shared" si="30"/>
        <v>935720.3999999999</v>
      </c>
      <c r="P132" s="81">
        <f t="shared" si="31"/>
        <v>-94020.19999999998</v>
      </c>
      <c r="Q132" s="81">
        <f t="shared" si="31"/>
        <v>-107352.5</v>
      </c>
    </row>
    <row r="133" spans="1:19" s="20" customFormat="1" ht="34.5" customHeight="1">
      <c r="A133" s="58" t="s">
        <v>138</v>
      </c>
      <c r="B133" s="80">
        <f>C133+D133</f>
        <v>6485.5</v>
      </c>
      <c r="C133" s="89">
        <v>3000.1</v>
      </c>
      <c r="D133" s="81">
        <v>3485.4</v>
      </c>
      <c r="E133" s="81">
        <v>0</v>
      </c>
      <c r="F133" s="80">
        <f>G133+H133</f>
        <v>937368.1</v>
      </c>
      <c r="G133" s="89">
        <v>887772.2</v>
      </c>
      <c r="H133" s="81">
        <v>49595.9</v>
      </c>
      <c r="I133" s="81">
        <v>6830.9</v>
      </c>
      <c r="J133" s="80">
        <f>K133+L133</f>
        <v>1259495</v>
      </c>
      <c r="K133" s="89">
        <v>1124437.9</v>
      </c>
      <c r="L133" s="81">
        <v>135057.1</v>
      </c>
      <c r="M133" s="81">
        <v>57917.6</v>
      </c>
      <c r="N133" s="81">
        <f t="shared" si="30"/>
        <v>-322126.9</v>
      </c>
      <c r="O133" s="89">
        <f t="shared" si="30"/>
        <v>-236665.69999999995</v>
      </c>
      <c r="P133" s="81">
        <f t="shared" si="31"/>
        <v>-85461.20000000001</v>
      </c>
      <c r="Q133" s="81">
        <f t="shared" si="31"/>
        <v>-51086.7</v>
      </c>
      <c r="R133" s="10"/>
      <c r="S133" s="10"/>
    </row>
    <row r="134" spans="1:17" ht="42" customHeight="1" hidden="1">
      <c r="A134" s="57" t="s">
        <v>139</v>
      </c>
      <c r="B134" s="79">
        <f>C134+D134</f>
        <v>0</v>
      </c>
      <c r="C134" s="67"/>
      <c r="D134" s="66"/>
      <c r="E134" s="66"/>
      <c r="F134" s="79">
        <f>G134+H134</f>
        <v>0</v>
      </c>
      <c r="G134" s="67"/>
      <c r="H134" s="66"/>
      <c r="I134" s="66"/>
      <c r="J134" s="79">
        <f>K134+L134</f>
        <v>0</v>
      </c>
      <c r="K134" s="67"/>
      <c r="L134" s="66"/>
      <c r="M134" s="66"/>
      <c r="N134" s="81">
        <f>F134-J134</f>
        <v>0</v>
      </c>
      <c r="O134" s="89">
        <f>G134-K134</f>
        <v>0</v>
      </c>
      <c r="P134" s="81">
        <f>H134-L134</f>
        <v>0</v>
      </c>
      <c r="Q134" s="81">
        <f>I134-M134</f>
        <v>0</v>
      </c>
    </row>
    <row r="135" spans="1:17" ht="20.25" customHeight="1" hidden="1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1">
        <f>F135-J135</f>
        <v>0</v>
      </c>
      <c r="O135" s="89">
        <f>G135-K135</f>
        <v>0</v>
      </c>
      <c r="P135" s="81">
        <f>H135-L135</f>
        <v>0</v>
      </c>
      <c r="Q135" s="81">
        <f>I135-M135</f>
        <v>0</v>
      </c>
    </row>
    <row r="136" spans="1:17" ht="30" customHeight="1">
      <c r="A136" s="57" t="s">
        <v>140</v>
      </c>
      <c r="B136" s="79">
        <f>C136+D136</f>
        <v>-0.1</v>
      </c>
      <c r="C136" s="67">
        <v>-0.1</v>
      </c>
      <c r="D136" s="66">
        <v>0</v>
      </c>
      <c r="E136" s="66">
        <v>0</v>
      </c>
      <c r="F136" s="79">
        <f>G136+H136</f>
        <v>-3609.9</v>
      </c>
      <c r="G136" s="67">
        <v>-3609.9</v>
      </c>
      <c r="H136" s="66"/>
      <c r="I136" s="66">
        <v>0</v>
      </c>
      <c r="J136" s="79">
        <f>K136+L136</f>
        <v>-85594.3</v>
      </c>
      <c r="K136" s="67"/>
      <c r="L136" s="66">
        <v>-85594.3</v>
      </c>
      <c r="M136" s="66">
        <v>-85594.3</v>
      </c>
      <c r="N136" s="66">
        <f>F136-J136</f>
        <v>81984.40000000001</v>
      </c>
      <c r="O136" s="67">
        <f>G136-K136</f>
        <v>-3609.9</v>
      </c>
      <c r="P136" s="66">
        <f>H136-L136</f>
        <v>85594.3</v>
      </c>
      <c r="Q136" s="66">
        <f>I136-M136</f>
        <v>85594.3</v>
      </c>
    </row>
    <row r="137" spans="1:17" ht="81" customHeight="1">
      <c r="A137" s="57" t="s">
        <v>139</v>
      </c>
      <c r="B137" s="79">
        <f>C137+D137</f>
        <v>0</v>
      </c>
      <c r="C137" s="67">
        <v>-1385342.9</v>
      </c>
      <c r="D137" s="66">
        <f>-C137</f>
        <v>1385342.9</v>
      </c>
      <c r="E137" s="66">
        <f>D137</f>
        <v>1385342.9</v>
      </c>
      <c r="F137" s="79">
        <f>G137+H137</f>
        <v>0</v>
      </c>
      <c r="G137" s="67">
        <v>-1163326</v>
      </c>
      <c r="H137" s="66">
        <f>-G137</f>
        <v>1163326</v>
      </c>
      <c r="I137" s="66">
        <f>H137</f>
        <v>1163326</v>
      </c>
      <c r="J137" s="79">
        <f>K137+L137</f>
        <v>0</v>
      </c>
      <c r="K137" s="67">
        <v>-518720.2</v>
      </c>
      <c r="L137" s="66">
        <f>-K137</f>
        <v>518720.2</v>
      </c>
      <c r="M137" s="66">
        <f>L137</f>
        <v>518720.2</v>
      </c>
      <c r="N137" s="66">
        <f>F137-J137</f>
        <v>0</v>
      </c>
      <c r="O137" s="67">
        <f>G137-K137</f>
        <v>-644605.8</v>
      </c>
      <c r="P137" s="66">
        <f>H137-L137</f>
        <v>644605.8</v>
      </c>
      <c r="Q137" s="66">
        <f>I137-M137</f>
        <v>644605.8</v>
      </c>
    </row>
    <row r="138" spans="1:17" ht="39" customHeight="1">
      <c r="A138" s="104" t="s">
        <v>144</v>
      </c>
      <c r="B138" s="79"/>
      <c r="C138" s="67"/>
      <c r="D138" s="66"/>
      <c r="E138" s="66"/>
      <c r="F138" s="79"/>
      <c r="G138" s="67"/>
      <c r="H138" s="66"/>
      <c r="I138" s="66"/>
      <c r="J138" s="79"/>
      <c r="K138" s="67"/>
      <c r="L138" s="66"/>
      <c r="M138" s="66"/>
      <c r="N138" s="66"/>
      <c r="O138" s="67"/>
      <c r="P138" s="66"/>
      <c r="Q138" s="66"/>
    </row>
    <row r="139" spans="1:17" ht="45">
      <c r="A139" s="57" t="s">
        <v>145</v>
      </c>
      <c r="B139" s="79">
        <f>B140-B141</f>
        <v>0</v>
      </c>
      <c r="C139" s="79">
        <f>C140-C141</f>
        <v>0</v>
      </c>
      <c r="D139" s="79">
        <f>D140-D141</f>
        <v>0</v>
      </c>
      <c r="E139" s="79">
        <f>E140-E141</f>
        <v>0</v>
      </c>
      <c r="F139" s="79">
        <f>F140-F141</f>
        <v>-3247</v>
      </c>
      <c r="G139" s="79">
        <f>G140-G141</f>
        <v>0</v>
      </c>
      <c r="H139" s="79">
        <f aca="true" t="shared" si="32" ref="H139:M139">H140-H141</f>
        <v>-3247</v>
      </c>
      <c r="I139" s="79">
        <f t="shared" si="32"/>
        <v>0</v>
      </c>
      <c r="J139" s="79">
        <f t="shared" si="32"/>
        <v>-5902.0999999999985</v>
      </c>
      <c r="K139" s="79">
        <f t="shared" si="32"/>
        <v>0</v>
      </c>
      <c r="L139" s="79">
        <f t="shared" si="32"/>
        <v>-5902.0999999999985</v>
      </c>
      <c r="M139" s="79">
        <f t="shared" si="32"/>
        <v>0</v>
      </c>
      <c r="N139" s="66">
        <f aca="true" t="shared" si="33" ref="N139:O141">F139-J139</f>
        <v>2655.0999999999985</v>
      </c>
      <c r="O139" s="67">
        <f>G139-K139</f>
        <v>0</v>
      </c>
      <c r="P139" s="66">
        <f aca="true" t="shared" si="34" ref="P139:Q141">H139-L139</f>
        <v>2655.0999999999985</v>
      </c>
      <c r="Q139" s="66">
        <f t="shared" si="34"/>
        <v>0</v>
      </c>
    </row>
    <row r="140" spans="1:17" ht="23.25">
      <c r="A140" s="58" t="s">
        <v>137</v>
      </c>
      <c r="B140" s="80">
        <f>C140+D140</f>
        <v>0</v>
      </c>
      <c r="C140" s="89"/>
      <c r="D140" s="81"/>
      <c r="E140" s="81"/>
      <c r="F140" s="80">
        <f>G140+H140</f>
        <v>25760.2</v>
      </c>
      <c r="G140" s="89"/>
      <c r="H140" s="81">
        <v>25760.2</v>
      </c>
      <c r="I140" s="81"/>
      <c r="J140" s="80">
        <f>K140+L140</f>
        <v>19858</v>
      </c>
      <c r="K140" s="89"/>
      <c r="L140" s="81">
        <v>19858</v>
      </c>
      <c r="M140" s="81"/>
      <c r="N140" s="81">
        <f t="shared" si="33"/>
        <v>5902.200000000001</v>
      </c>
      <c r="O140" s="89">
        <f t="shared" si="33"/>
        <v>0</v>
      </c>
      <c r="P140" s="81">
        <f t="shared" si="34"/>
        <v>5902.200000000001</v>
      </c>
      <c r="Q140" s="81">
        <f t="shared" si="34"/>
        <v>0</v>
      </c>
    </row>
    <row r="141" spans="1:17" ht="23.25">
      <c r="A141" s="58" t="s">
        <v>138</v>
      </c>
      <c r="B141" s="80">
        <f>C141+D141</f>
        <v>0</v>
      </c>
      <c r="C141" s="89"/>
      <c r="D141" s="81"/>
      <c r="E141" s="81"/>
      <c r="F141" s="80">
        <f>G141+H141</f>
        <v>29007.2</v>
      </c>
      <c r="G141" s="89"/>
      <c r="H141" s="81">
        <v>29007.2</v>
      </c>
      <c r="I141" s="81"/>
      <c r="J141" s="80">
        <f>K141+L141</f>
        <v>25760.1</v>
      </c>
      <c r="K141" s="89"/>
      <c r="L141" s="81">
        <v>25760.1</v>
      </c>
      <c r="M141" s="81"/>
      <c r="N141" s="81">
        <f t="shared" si="33"/>
        <v>3247.100000000002</v>
      </c>
      <c r="O141" s="89">
        <f>G141-K141</f>
        <v>0</v>
      </c>
      <c r="P141" s="81">
        <f t="shared" si="34"/>
        <v>3247.100000000002</v>
      </c>
      <c r="Q141" s="81">
        <f t="shared" si="34"/>
        <v>0</v>
      </c>
    </row>
    <row r="142" spans="1:17" ht="23.25">
      <c r="A142" s="57" t="s">
        <v>146</v>
      </c>
      <c r="B142" s="79">
        <f>C142+D142</f>
        <v>0</v>
      </c>
      <c r="C142" s="67">
        <v>0</v>
      </c>
      <c r="D142" s="66">
        <v>0</v>
      </c>
      <c r="E142" s="66">
        <v>0</v>
      </c>
      <c r="F142" s="79">
        <f>G142+H142</f>
        <v>-510.2</v>
      </c>
      <c r="G142" s="67"/>
      <c r="H142" s="66">
        <v>-510.2</v>
      </c>
      <c r="I142" s="66"/>
      <c r="J142" s="79">
        <f>K142+L142</f>
        <v>-196.4</v>
      </c>
      <c r="K142" s="67"/>
      <c r="L142" s="66">
        <v>-196.4</v>
      </c>
      <c r="M142" s="66"/>
      <c r="N142" s="66">
        <v>0</v>
      </c>
      <c r="O142" s="67">
        <f>G142-K142</f>
        <v>0</v>
      </c>
      <c r="P142" s="66">
        <v>0</v>
      </c>
      <c r="Q142" s="66">
        <v>0</v>
      </c>
    </row>
    <row r="143" spans="1:17" ht="20.25">
      <c r="A143" s="7"/>
      <c r="P143" s="17"/>
      <c r="Q143" s="17"/>
    </row>
    <row r="144" spans="1:17" ht="20.25">
      <c r="A144" s="7"/>
      <c r="P144" s="17"/>
      <c r="Q144" s="17"/>
    </row>
    <row r="145" spans="1:17" ht="20.25">
      <c r="A145" s="7"/>
      <c r="P145" s="17"/>
      <c r="Q145" s="17"/>
    </row>
    <row r="146" spans="1:17" ht="20.25">
      <c r="A146" s="7"/>
      <c r="P146" s="17"/>
      <c r="Q146" s="17"/>
    </row>
    <row r="147" spans="1:17" ht="20.25">
      <c r="A147" s="7"/>
      <c r="P147" s="17"/>
      <c r="Q147" s="17"/>
    </row>
    <row r="148" spans="1:17" ht="20.25">
      <c r="A148" s="7"/>
      <c r="P148" s="17"/>
      <c r="Q148" s="17"/>
    </row>
    <row r="149" spans="1:17" ht="20.25">
      <c r="A149" s="7"/>
      <c r="P149" s="17"/>
      <c r="Q149" s="17"/>
    </row>
    <row r="150" spans="1:17" ht="20.25">
      <c r="A150" s="7"/>
      <c r="P150" s="17"/>
      <c r="Q150" s="17"/>
    </row>
    <row r="151" spans="1:17" ht="20.25">
      <c r="A151" s="7"/>
      <c r="P151" s="17"/>
      <c r="Q151" s="17"/>
    </row>
    <row r="152" spans="1:17" ht="20.25">
      <c r="A152" s="7"/>
      <c r="P152" s="17"/>
      <c r="Q152" s="17"/>
    </row>
    <row r="153" spans="16:17" ht="20.25">
      <c r="P153" s="17"/>
      <c r="Q153" s="17"/>
    </row>
    <row r="154" spans="16:17" ht="20.25">
      <c r="P154" s="17"/>
      <c r="Q154" s="17"/>
    </row>
    <row r="155" spans="16:17" ht="20.25">
      <c r="P155" s="17"/>
      <c r="Q155" s="17"/>
    </row>
    <row r="156" spans="8:17" ht="20.25">
      <c r="H156" s="17"/>
      <c r="I156" s="17"/>
      <c r="J156" s="17"/>
      <c r="K156" s="17"/>
      <c r="L156" s="17"/>
      <c r="M156" s="17"/>
      <c r="P156" s="17"/>
      <c r="Q156" s="17"/>
    </row>
    <row r="157" spans="8:17" ht="20.25">
      <c r="H157" s="17"/>
      <c r="I157" s="17"/>
      <c r="J157" s="17"/>
      <c r="K157" s="17"/>
      <c r="L157" s="17"/>
      <c r="M157" s="17"/>
      <c r="P157" s="17"/>
      <c r="Q157" s="17"/>
    </row>
    <row r="158" spans="8:17" ht="20.25">
      <c r="H158" s="17"/>
      <c r="I158" s="17"/>
      <c r="J158" s="17"/>
      <c r="K158" s="17"/>
      <c r="L158" s="17"/>
      <c r="M158" s="17"/>
      <c r="P158" s="17"/>
      <c r="Q158" s="17"/>
    </row>
    <row r="159" spans="8:17" ht="20.25">
      <c r="H159" s="17"/>
      <c r="I159" s="17"/>
      <c r="J159" s="17"/>
      <c r="K159" s="17"/>
      <c r="L159" s="17"/>
      <c r="M159" s="17"/>
      <c r="P159" s="17"/>
      <c r="Q159" s="17"/>
    </row>
    <row r="160" spans="8:17" ht="20.25">
      <c r="H160" s="17"/>
      <c r="I160" s="17"/>
      <c r="J160" s="17"/>
      <c r="K160" s="17"/>
      <c r="L160" s="17"/>
      <c r="M160" s="17"/>
      <c r="P160" s="17"/>
      <c r="Q160" s="17"/>
    </row>
    <row r="161" spans="8:17" ht="20.25">
      <c r="H161" s="17"/>
      <c r="I161" s="17"/>
      <c r="J161" s="17"/>
      <c r="K161" s="17"/>
      <c r="L161" s="17"/>
      <c r="M161" s="17"/>
      <c r="P161" s="17"/>
      <c r="Q161" s="17"/>
    </row>
    <row r="162" spans="8:17" ht="20.25">
      <c r="H162" s="17"/>
      <c r="I162" s="17"/>
      <c r="J162" s="17"/>
      <c r="K162" s="17"/>
      <c r="L162" s="17"/>
      <c r="M162" s="17"/>
      <c r="P162" s="17"/>
      <c r="Q162" s="17"/>
    </row>
    <row r="163" spans="8:17" ht="20.25">
      <c r="H163" s="17"/>
      <c r="I163" s="17"/>
      <c r="J163" s="17"/>
      <c r="K163" s="17"/>
      <c r="L163" s="17"/>
      <c r="M163" s="17"/>
      <c r="P163" s="17"/>
      <c r="Q163" s="17"/>
    </row>
    <row r="164" spans="8:17" ht="20.25">
      <c r="H164" s="17"/>
      <c r="I164" s="17"/>
      <c r="J164" s="17"/>
      <c r="K164" s="17"/>
      <c r="L164" s="17"/>
      <c r="M164" s="17"/>
      <c r="P164" s="17"/>
      <c r="Q164" s="17"/>
    </row>
    <row r="165" spans="8:17" ht="20.25">
      <c r="H165" s="17"/>
      <c r="I165" s="17"/>
      <c r="J165" s="17"/>
      <c r="K165" s="17"/>
      <c r="L165" s="17"/>
      <c r="M165" s="17"/>
      <c r="P165" s="17"/>
      <c r="Q165" s="17"/>
    </row>
    <row r="166" spans="8:17" ht="20.25">
      <c r="H166" s="17"/>
      <c r="I166" s="17"/>
      <c r="J166" s="17"/>
      <c r="K166" s="17"/>
      <c r="L166" s="17"/>
      <c r="M166" s="17"/>
      <c r="P166" s="17"/>
      <c r="Q166" s="17"/>
    </row>
    <row r="167" spans="8:17" ht="20.25">
      <c r="H167" s="17"/>
      <c r="I167" s="17"/>
      <c r="J167" s="17"/>
      <c r="K167" s="17"/>
      <c r="L167" s="17"/>
      <c r="M167" s="17"/>
      <c r="P167" s="17"/>
      <c r="Q167" s="17"/>
    </row>
    <row r="168" spans="8:17" ht="20.25">
      <c r="H168" s="17"/>
      <c r="I168" s="17"/>
      <c r="J168" s="17"/>
      <c r="K168" s="17"/>
      <c r="L168" s="17"/>
      <c r="M168" s="17"/>
      <c r="P168" s="17"/>
      <c r="Q168" s="17"/>
    </row>
    <row r="169" spans="8:17" ht="20.25">
      <c r="H169" s="17"/>
      <c r="I169" s="17"/>
      <c r="J169" s="17"/>
      <c r="K169" s="17"/>
      <c r="L169" s="17"/>
      <c r="M169" s="17"/>
      <c r="P169" s="17"/>
      <c r="Q169" s="17"/>
    </row>
    <row r="170" spans="8:17" ht="20.25">
      <c r="H170" s="17"/>
      <c r="I170" s="17"/>
      <c r="J170" s="17"/>
      <c r="K170" s="17"/>
      <c r="L170" s="17"/>
      <c r="M170" s="17"/>
      <c r="P170" s="17"/>
      <c r="Q170" s="17"/>
    </row>
    <row r="171" spans="8:17" ht="20.25">
      <c r="H171" s="17"/>
      <c r="I171" s="17"/>
      <c r="J171" s="17"/>
      <c r="K171" s="17"/>
      <c r="L171" s="17"/>
      <c r="M171" s="17"/>
      <c r="P171" s="17"/>
      <c r="Q171" s="17"/>
    </row>
    <row r="172" spans="8:17" ht="20.25">
      <c r="H172" s="17"/>
      <c r="I172" s="17"/>
      <c r="J172" s="17"/>
      <c r="K172" s="17"/>
      <c r="L172" s="17"/>
      <c r="M172" s="17"/>
      <c r="P172" s="17"/>
      <c r="Q172" s="17"/>
    </row>
    <row r="173" spans="8:17" ht="20.25">
      <c r="H173" s="17"/>
      <c r="I173" s="17"/>
      <c r="J173" s="17"/>
      <c r="K173" s="17"/>
      <c r="L173" s="17"/>
      <c r="M173" s="17"/>
      <c r="P173" s="17"/>
      <c r="Q173" s="17"/>
    </row>
    <row r="174" spans="8:17" ht="20.25">
      <c r="H174" s="17"/>
      <c r="I174" s="17"/>
      <c r="J174" s="17"/>
      <c r="K174" s="17"/>
      <c r="L174" s="17"/>
      <c r="M174" s="17"/>
      <c r="P174" s="17"/>
      <c r="Q174" s="17"/>
    </row>
    <row r="175" spans="8:17" ht="20.25">
      <c r="H175" s="17"/>
      <c r="I175" s="17"/>
      <c r="J175" s="17"/>
      <c r="K175" s="17"/>
      <c r="L175" s="17"/>
      <c r="M175" s="17"/>
      <c r="P175" s="17"/>
      <c r="Q175" s="17"/>
    </row>
    <row r="176" spans="8:17" ht="20.25">
      <c r="H176" s="17"/>
      <c r="I176" s="17"/>
      <c r="J176" s="17"/>
      <c r="K176" s="17"/>
      <c r="L176" s="17"/>
      <c r="M176" s="17"/>
      <c r="P176" s="17"/>
      <c r="Q176" s="17"/>
    </row>
    <row r="177" spans="8:17" ht="20.25">
      <c r="H177" s="17"/>
      <c r="I177" s="17"/>
      <c r="J177" s="17"/>
      <c r="K177" s="17"/>
      <c r="L177" s="17"/>
      <c r="M177" s="17"/>
      <c r="P177" s="17"/>
      <c r="Q177" s="17"/>
    </row>
    <row r="178" spans="8:17" ht="20.25">
      <c r="H178" s="17"/>
      <c r="I178" s="17"/>
      <c r="J178" s="17"/>
      <c r="K178" s="17"/>
      <c r="L178" s="17"/>
      <c r="M178" s="17"/>
      <c r="P178" s="17"/>
      <c r="Q178" s="17"/>
    </row>
    <row r="179" spans="8:17" ht="20.25">
      <c r="H179" s="17"/>
      <c r="I179" s="17"/>
      <c r="J179" s="17"/>
      <c r="K179" s="17"/>
      <c r="L179" s="17"/>
      <c r="M179" s="17"/>
      <c r="P179" s="17"/>
      <c r="Q179" s="17"/>
    </row>
    <row r="180" spans="8:17" ht="20.25">
      <c r="H180" s="17"/>
      <c r="I180" s="17"/>
      <c r="J180" s="17"/>
      <c r="K180" s="17"/>
      <c r="L180" s="17"/>
      <c r="M180" s="17"/>
      <c r="P180" s="17"/>
      <c r="Q180" s="17"/>
    </row>
    <row r="181" spans="8:17" ht="20.25">
      <c r="H181" s="17"/>
      <c r="I181" s="17"/>
      <c r="J181" s="17"/>
      <c r="K181" s="17"/>
      <c r="L181" s="17"/>
      <c r="M181" s="17"/>
      <c r="P181" s="17"/>
      <c r="Q181" s="17"/>
    </row>
    <row r="182" spans="8:17" ht="20.25">
      <c r="H182" s="17"/>
      <c r="I182" s="17"/>
      <c r="J182" s="17"/>
      <c r="K182" s="17"/>
      <c r="L182" s="17"/>
      <c r="M182" s="17"/>
      <c r="P182" s="17"/>
      <c r="Q182" s="17"/>
    </row>
    <row r="183" spans="8:17" ht="20.25">
      <c r="H183" s="17"/>
      <c r="I183" s="17"/>
      <c r="J183" s="17"/>
      <c r="K183" s="17"/>
      <c r="L183" s="17"/>
      <c r="M183" s="17"/>
      <c r="P183" s="17"/>
      <c r="Q183" s="17"/>
    </row>
    <row r="184" spans="8:17" ht="20.25">
      <c r="H184" s="17"/>
      <c r="I184" s="17"/>
      <c r="J184" s="17"/>
      <c r="K184" s="17"/>
      <c r="L184" s="17"/>
      <c r="M184" s="17"/>
      <c r="P184" s="17"/>
      <c r="Q184" s="17"/>
    </row>
    <row r="185" spans="8:17" ht="20.25">
      <c r="H185" s="17"/>
      <c r="I185" s="17"/>
      <c r="J185" s="17"/>
      <c r="K185" s="17"/>
      <c r="L185" s="17"/>
      <c r="M185" s="17"/>
      <c r="P185" s="17"/>
      <c r="Q185" s="17"/>
    </row>
    <row r="186" spans="8:17" ht="20.25">
      <c r="H186" s="17"/>
      <c r="I186" s="17"/>
      <c r="J186" s="17"/>
      <c r="K186" s="17"/>
      <c r="L186" s="17"/>
      <c r="M186" s="17"/>
      <c r="P186" s="17"/>
      <c r="Q186" s="17"/>
    </row>
    <row r="187" spans="8:17" ht="20.25">
      <c r="H187" s="17"/>
      <c r="I187" s="17"/>
      <c r="J187" s="17"/>
      <c r="K187" s="17"/>
      <c r="L187" s="17"/>
      <c r="M187" s="17"/>
      <c r="P187" s="17"/>
      <c r="Q187" s="17"/>
    </row>
    <row r="188" spans="8:17" ht="20.25">
      <c r="H188" s="17"/>
      <c r="I188" s="17"/>
      <c r="J188" s="17"/>
      <c r="K188" s="17"/>
      <c r="L188" s="17"/>
      <c r="M188" s="17"/>
      <c r="P188" s="17"/>
      <c r="Q188" s="17"/>
    </row>
    <row r="189" spans="8:17" ht="20.25">
      <c r="H189" s="17"/>
      <c r="I189" s="17"/>
      <c r="J189" s="17"/>
      <c r="K189" s="17"/>
      <c r="L189" s="17"/>
      <c r="M189" s="17"/>
      <c r="P189" s="17"/>
      <c r="Q189" s="17"/>
    </row>
    <row r="190" spans="8:17" ht="20.25">
      <c r="H190" s="17"/>
      <c r="I190" s="17"/>
      <c r="J190" s="17"/>
      <c r="K190" s="17"/>
      <c r="L190" s="17"/>
      <c r="M190" s="17"/>
      <c r="P190" s="17"/>
      <c r="Q190" s="17"/>
    </row>
    <row r="191" spans="8:17" ht="20.25">
      <c r="H191" s="17"/>
      <c r="I191" s="17"/>
      <c r="J191" s="17"/>
      <c r="K191" s="17"/>
      <c r="L191" s="17"/>
      <c r="M191" s="17"/>
      <c r="P191" s="17"/>
      <c r="Q191" s="17"/>
    </row>
    <row r="192" spans="8:17" ht="20.25">
      <c r="H192" s="17"/>
      <c r="I192" s="17"/>
      <c r="J192" s="17"/>
      <c r="K192" s="17"/>
      <c r="L192" s="17"/>
      <c r="M192" s="17"/>
      <c r="P192" s="17"/>
      <c r="Q192" s="17"/>
    </row>
    <row r="193" spans="8:17" ht="20.25">
      <c r="H193" s="17"/>
      <c r="I193" s="17"/>
      <c r="J193" s="17"/>
      <c r="K193" s="17"/>
      <c r="L193" s="17"/>
      <c r="M193" s="17"/>
      <c r="P193" s="17"/>
      <c r="Q193" s="17"/>
    </row>
    <row r="194" spans="8:17" ht="20.25">
      <c r="H194" s="17"/>
      <c r="I194" s="17"/>
      <c r="J194" s="17"/>
      <c r="K194" s="17"/>
      <c r="L194" s="17"/>
      <c r="M194" s="17"/>
      <c r="P194" s="17"/>
      <c r="Q194" s="17"/>
    </row>
    <row r="195" spans="8:17" ht="20.25">
      <c r="H195" s="17"/>
      <c r="I195" s="17"/>
      <c r="J195" s="17"/>
      <c r="K195" s="17"/>
      <c r="L195" s="17"/>
      <c r="M195" s="17"/>
      <c r="P195" s="17"/>
      <c r="Q195" s="17"/>
    </row>
    <row r="196" spans="8:17" ht="20.25">
      <c r="H196" s="17"/>
      <c r="I196" s="17"/>
      <c r="J196" s="17"/>
      <c r="K196" s="17"/>
      <c r="L196" s="17"/>
      <c r="M196" s="17"/>
      <c r="P196" s="17"/>
      <c r="Q196" s="17"/>
    </row>
    <row r="197" spans="8:17" ht="20.25">
      <c r="H197" s="17"/>
      <c r="I197" s="17"/>
      <c r="J197" s="17"/>
      <c r="K197" s="17"/>
      <c r="L197" s="17"/>
      <c r="M197" s="17"/>
      <c r="P197" s="17"/>
      <c r="Q197" s="17"/>
    </row>
    <row r="198" spans="8:17" ht="20.25">
      <c r="H198" s="17"/>
      <c r="I198" s="17"/>
      <c r="J198" s="17"/>
      <c r="K198" s="17"/>
      <c r="L198" s="17"/>
      <c r="M198" s="17"/>
      <c r="P198" s="17"/>
      <c r="Q198" s="17"/>
    </row>
    <row r="199" spans="8:17" ht="20.25">
      <c r="H199" s="17"/>
      <c r="I199" s="17"/>
      <c r="J199" s="17"/>
      <c r="K199" s="17"/>
      <c r="L199" s="17"/>
      <c r="M199" s="17"/>
      <c r="P199" s="17"/>
      <c r="Q199" s="17"/>
    </row>
    <row r="200" spans="8:17" ht="20.25">
      <c r="H200" s="17"/>
      <c r="I200" s="17"/>
      <c r="J200" s="17"/>
      <c r="K200" s="17"/>
      <c r="L200" s="17"/>
      <c r="M200" s="17"/>
      <c r="P200" s="17"/>
      <c r="Q200" s="17"/>
    </row>
    <row r="201" spans="8:17" ht="20.25">
      <c r="H201" s="17"/>
      <c r="I201" s="17"/>
      <c r="J201" s="17"/>
      <c r="K201" s="17"/>
      <c r="L201" s="17"/>
      <c r="M201" s="17"/>
      <c r="P201" s="17"/>
      <c r="Q201" s="17"/>
    </row>
    <row r="202" spans="8:17" ht="20.25">
      <c r="H202" s="17"/>
      <c r="I202" s="17"/>
      <c r="J202" s="17"/>
      <c r="K202" s="17"/>
      <c r="L202" s="17"/>
      <c r="M202" s="17"/>
      <c r="P202" s="17"/>
      <c r="Q202" s="17"/>
    </row>
    <row r="203" spans="8:17" ht="20.25">
      <c r="H203" s="17"/>
      <c r="I203" s="17"/>
      <c r="J203" s="17"/>
      <c r="K203" s="17"/>
      <c r="L203" s="17"/>
      <c r="M203" s="17"/>
      <c r="P203" s="17"/>
      <c r="Q203" s="17"/>
    </row>
    <row r="204" spans="8:17" ht="20.25">
      <c r="H204" s="17"/>
      <c r="I204" s="17"/>
      <c r="J204" s="17"/>
      <c r="K204" s="17"/>
      <c r="L204" s="17"/>
      <c r="M204" s="17"/>
      <c r="P204" s="17"/>
      <c r="Q204" s="17"/>
    </row>
    <row r="205" spans="8:17" ht="20.25">
      <c r="H205" s="17"/>
      <c r="I205" s="17"/>
      <c r="J205" s="17"/>
      <c r="K205" s="17"/>
      <c r="L205" s="17"/>
      <c r="M205" s="17"/>
      <c r="P205" s="17"/>
      <c r="Q205" s="17"/>
    </row>
    <row r="206" spans="8:17" ht="20.25">
      <c r="H206" s="17"/>
      <c r="I206" s="17"/>
      <c r="J206" s="17"/>
      <c r="K206" s="17"/>
      <c r="L206" s="17"/>
      <c r="M206" s="17"/>
      <c r="P206" s="17"/>
      <c r="Q206" s="17"/>
    </row>
    <row r="207" spans="8:17" ht="20.25">
      <c r="H207" s="17"/>
      <c r="I207" s="17"/>
      <c r="J207" s="17"/>
      <c r="K207" s="17"/>
      <c r="L207" s="17"/>
      <c r="M207" s="17"/>
      <c r="P207" s="17"/>
      <c r="Q207" s="17"/>
    </row>
    <row r="208" spans="8:17" ht="20.25">
      <c r="H208" s="17"/>
      <c r="I208" s="17"/>
      <c r="J208" s="17"/>
      <c r="K208" s="17"/>
      <c r="L208" s="17"/>
      <c r="M208" s="17"/>
      <c r="P208" s="17"/>
      <c r="Q208" s="17"/>
    </row>
    <row r="209" spans="8:17" ht="20.25">
      <c r="H209" s="17"/>
      <c r="I209" s="17"/>
      <c r="J209" s="17"/>
      <c r="K209" s="17"/>
      <c r="L209" s="17"/>
      <c r="M209" s="17"/>
      <c r="P209" s="17"/>
      <c r="Q209" s="17"/>
    </row>
    <row r="210" spans="8:17" ht="20.25">
      <c r="H210" s="17"/>
      <c r="I210" s="17"/>
      <c r="J210" s="17"/>
      <c r="K210" s="17"/>
      <c r="L210" s="17"/>
      <c r="M210" s="17"/>
      <c r="P210" s="17"/>
      <c r="Q210" s="17"/>
    </row>
    <row r="211" spans="8:17" ht="20.25">
      <c r="H211" s="17"/>
      <c r="I211" s="17"/>
      <c r="J211" s="17"/>
      <c r="K211" s="17"/>
      <c r="L211" s="17"/>
      <c r="M211" s="17"/>
      <c r="P211" s="17"/>
      <c r="Q211" s="17"/>
    </row>
    <row r="212" spans="8:17" ht="20.25">
      <c r="H212" s="17"/>
      <c r="I212" s="17"/>
      <c r="J212" s="17"/>
      <c r="K212" s="17"/>
      <c r="L212" s="17"/>
      <c r="M212" s="17"/>
      <c r="P212" s="17"/>
      <c r="Q212" s="17"/>
    </row>
    <row r="213" spans="8:17" ht="20.25">
      <c r="H213" s="17"/>
      <c r="I213" s="17"/>
      <c r="J213" s="17"/>
      <c r="K213" s="17"/>
      <c r="L213" s="17"/>
      <c r="M213" s="17"/>
      <c r="P213" s="17"/>
      <c r="Q213" s="17"/>
    </row>
    <row r="214" spans="8:17" ht="20.25">
      <c r="H214" s="17"/>
      <c r="I214" s="17"/>
      <c r="J214" s="17"/>
      <c r="K214" s="17"/>
      <c r="L214" s="17"/>
      <c r="M214" s="17"/>
      <c r="P214" s="17"/>
      <c r="Q214" s="17"/>
    </row>
    <row r="215" spans="8:17" ht="20.25">
      <c r="H215" s="17"/>
      <c r="I215" s="17"/>
      <c r="J215" s="17"/>
      <c r="K215" s="17"/>
      <c r="L215" s="17"/>
      <c r="M215" s="17"/>
      <c r="P215" s="17"/>
      <c r="Q215" s="17"/>
    </row>
    <row r="216" spans="8:17" ht="20.25">
      <c r="H216" s="17"/>
      <c r="I216" s="17"/>
      <c r="J216" s="17"/>
      <c r="K216" s="17"/>
      <c r="L216" s="17"/>
      <c r="M216" s="17"/>
      <c r="P216" s="17"/>
      <c r="Q216" s="17"/>
    </row>
    <row r="217" spans="8:17" ht="20.25">
      <c r="H217" s="17"/>
      <c r="I217" s="17"/>
      <c r="J217" s="17"/>
      <c r="K217" s="17"/>
      <c r="L217" s="17"/>
      <c r="M217" s="17"/>
      <c r="P217" s="17"/>
      <c r="Q217" s="17"/>
    </row>
    <row r="218" spans="8:17" ht="20.25">
      <c r="H218" s="17"/>
      <c r="I218" s="17"/>
      <c r="J218" s="17"/>
      <c r="K218" s="17"/>
      <c r="L218" s="17"/>
      <c r="M218" s="17"/>
      <c r="P218" s="17"/>
      <c r="Q218" s="17"/>
    </row>
    <row r="219" spans="8:17" ht="20.25">
      <c r="H219" s="17"/>
      <c r="I219" s="17"/>
      <c r="J219" s="17"/>
      <c r="K219" s="17"/>
      <c r="L219" s="17"/>
      <c r="M219" s="17"/>
      <c r="P219" s="17"/>
      <c r="Q219" s="17"/>
    </row>
    <row r="220" spans="8:17" ht="20.25">
      <c r="H220" s="17"/>
      <c r="I220" s="17"/>
      <c r="J220" s="17"/>
      <c r="K220" s="17"/>
      <c r="L220" s="17"/>
      <c r="M220" s="17"/>
      <c r="P220" s="17"/>
      <c r="Q220" s="17"/>
    </row>
    <row r="221" spans="8:17" ht="20.25">
      <c r="H221" s="17"/>
      <c r="I221" s="17"/>
      <c r="J221" s="17"/>
      <c r="K221" s="17"/>
      <c r="L221" s="17"/>
      <c r="M221" s="17"/>
      <c r="P221" s="17"/>
      <c r="Q221" s="17"/>
    </row>
    <row r="222" spans="8:17" ht="20.25">
      <c r="H222" s="17"/>
      <c r="I222" s="17"/>
      <c r="J222" s="17"/>
      <c r="K222" s="17"/>
      <c r="L222" s="17"/>
      <c r="M222" s="17"/>
      <c r="P222" s="17"/>
      <c r="Q222" s="17"/>
    </row>
    <row r="223" spans="8:17" ht="20.25">
      <c r="H223" s="17"/>
      <c r="I223" s="17"/>
      <c r="J223" s="17"/>
      <c r="K223" s="17"/>
      <c r="L223" s="17"/>
      <c r="M223" s="17"/>
      <c r="P223" s="17"/>
      <c r="Q223" s="17"/>
    </row>
    <row r="224" spans="8:17" ht="20.25">
      <c r="H224" s="17"/>
      <c r="I224" s="17"/>
      <c r="J224" s="17"/>
      <c r="K224" s="17"/>
      <c r="L224" s="17"/>
      <c r="M224" s="17"/>
      <c r="P224" s="17"/>
      <c r="Q224" s="17"/>
    </row>
    <row r="225" spans="8:17" ht="20.25">
      <c r="H225" s="17"/>
      <c r="I225" s="17"/>
      <c r="J225" s="17"/>
      <c r="K225" s="17"/>
      <c r="L225" s="17"/>
      <c r="M225" s="17"/>
      <c r="P225" s="17"/>
      <c r="Q225" s="17"/>
    </row>
    <row r="226" spans="8:17" ht="20.25">
      <c r="H226" s="17"/>
      <c r="I226" s="17"/>
      <c r="J226" s="17"/>
      <c r="K226" s="17"/>
      <c r="L226" s="17"/>
      <c r="M226" s="17"/>
      <c r="P226" s="17"/>
      <c r="Q226" s="17"/>
    </row>
    <row r="227" spans="8:17" ht="20.25">
      <c r="H227" s="17"/>
      <c r="I227" s="17"/>
      <c r="J227" s="17"/>
      <c r="K227" s="17"/>
      <c r="L227" s="17"/>
      <c r="M227" s="17"/>
      <c r="P227" s="17"/>
      <c r="Q227" s="17"/>
    </row>
    <row r="228" spans="8:17" ht="20.25">
      <c r="H228" s="17"/>
      <c r="I228" s="17"/>
      <c r="J228" s="17"/>
      <c r="K228" s="17"/>
      <c r="L228" s="17"/>
      <c r="M228" s="17"/>
      <c r="P228" s="17"/>
      <c r="Q228" s="17"/>
    </row>
    <row r="229" spans="8:17" ht="20.25">
      <c r="H229" s="17"/>
      <c r="I229" s="17"/>
      <c r="J229" s="17"/>
      <c r="K229" s="17"/>
      <c r="L229" s="17"/>
      <c r="M229" s="17"/>
      <c r="P229" s="17"/>
      <c r="Q229" s="17"/>
    </row>
    <row r="230" spans="8:17" ht="20.25">
      <c r="H230" s="17"/>
      <c r="I230" s="17"/>
      <c r="J230" s="17"/>
      <c r="K230" s="17"/>
      <c r="L230" s="17"/>
      <c r="M230" s="17"/>
      <c r="P230" s="17"/>
      <c r="Q230" s="17"/>
    </row>
    <row r="231" spans="8:17" ht="20.25">
      <c r="H231" s="17"/>
      <c r="I231" s="17"/>
      <c r="J231" s="17"/>
      <c r="K231" s="17"/>
      <c r="L231" s="17"/>
      <c r="M231" s="17"/>
      <c r="P231" s="17"/>
      <c r="Q231" s="17"/>
    </row>
    <row r="232" spans="8:17" ht="20.25">
      <c r="H232" s="17"/>
      <c r="I232" s="17"/>
      <c r="J232" s="17"/>
      <c r="K232" s="17"/>
      <c r="L232" s="17"/>
      <c r="M232" s="17"/>
      <c r="P232" s="17"/>
      <c r="Q232" s="17"/>
    </row>
    <row r="233" spans="8:17" ht="20.25">
      <c r="H233" s="17"/>
      <c r="I233" s="17"/>
      <c r="J233" s="17"/>
      <c r="K233" s="17"/>
      <c r="L233" s="17"/>
      <c r="M233" s="17"/>
      <c r="P233" s="17"/>
      <c r="Q233" s="17"/>
    </row>
    <row r="234" spans="8:17" ht="20.25">
      <c r="H234" s="17"/>
      <c r="I234" s="17"/>
      <c r="J234" s="17"/>
      <c r="K234" s="17"/>
      <c r="L234" s="17"/>
      <c r="M234" s="17"/>
      <c r="P234" s="17"/>
      <c r="Q234" s="17"/>
    </row>
    <row r="235" spans="8:17" ht="20.25">
      <c r="H235" s="17"/>
      <c r="I235" s="17"/>
      <c r="J235" s="17"/>
      <c r="K235" s="17"/>
      <c r="L235" s="17"/>
      <c r="M235" s="17"/>
      <c r="P235" s="17"/>
      <c r="Q235" s="17"/>
    </row>
    <row r="236" spans="8:17" ht="20.25">
      <c r="H236" s="17"/>
      <c r="I236" s="17"/>
      <c r="J236" s="17"/>
      <c r="K236" s="17"/>
      <c r="L236" s="17"/>
      <c r="M236" s="17"/>
      <c r="P236" s="17"/>
      <c r="Q236" s="17"/>
    </row>
    <row r="237" spans="8:17" ht="20.25">
      <c r="H237" s="17"/>
      <c r="I237" s="17"/>
      <c r="J237" s="17"/>
      <c r="K237" s="17"/>
      <c r="L237" s="17"/>
      <c r="M237" s="17"/>
      <c r="P237" s="17"/>
      <c r="Q237" s="17"/>
    </row>
    <row r="238" spans="8:17" ht="20.25">
      <c r="H238" s="17"/>
      <c r="I238" s="17"/>
      <c r="J238" s="17"/>
      <c r="K238" s="17"/>
      <c r="L238" s="17"/>
      <c r="M238" s="17"/>
      <c r="P238" s="17"/>
      <c r="Q238" s="17"/>
    </row>
    <row r="239" spans="8:17" ht="20.25">
      <c r="H239" s="17"/>
      <c r="I239" s="17"/>
      <c r="J239" s="17"/>
      <c r="K239" s="17"/>
      <c r="L239" s="17"/>
      <c r="M239" s="17"/>
      <c r="P239" s="17"/>
      <c r="Q239" s="17"/>
    </row>
    <row r="240" spans="8:17" ht="20.25">
      <c r="H240" s="17"/>
      <c r="I240" s="17"/>
      <c r="J240" s="17"/>
      <c r="K240" s="17"/>
      <c r="L240" s="17"/>
      <c r="M240" s="17"/>
      <c r="P240" s="17"/>
      <c r="Q240" s="17"/>
    </row>
    <row r="241" spans="8:17" ht="20.25">
      <c r="H241" s="17"/>
      <c r="I241" s="17"/>
      <c r="J241" s="17"/>
      <c r="K241" s="17"/>
      <c r="L241" s="17"/>
      <c r="M241" s="17"/>
      <c r="P241" s="17"/>
      <c r="Q241" s="17"/>
    </row>
    <row r="242" spans="8:17" ht="20.25">
      <c r="H242" s="17"/>
      <c r="I242" s="17"/>
      <c r="J242" s="17"/>
      <c r="K242" s="17"/>
      <c r="L242" s="17"/>
      <c r="M242" s="17"/>
      <c r="P242" s="17"/>
      <c r="Q242" s="17"/>
    </row>
    <row r="243" spans="8:17" ht="20.25">
      <c r="H243" s="17"/>
      <c r="I243" s="17"/>
      <c r="J243" s="17"/>
      <c r="K243" s="17"/>
      <c r="L243" s="17"/>
      <c r="M243" s="17"/>
      <c r="P243" s="17"/>
      <c r="Q243" s="17"/>
    </row>
    <row r="244" spans="8:17" ht="20.25">
      <c r="H244" s="17"/>
      <c r="I244" s="17"/>
      <c r="J244" s="17"/>
      <c r="K244" s="17"/>
      <c r="L244" s="17"/>
      <c r="M244" s="17"/>
      <c r="P244" s="17"/>
      <c r="Q244" s="17"/>
    </row>
    <row r="245" spans="8:17" ht="20.25">
      <c r="H245" s="17"/>
      <c r="I245" s="17"/>
      <c r="J245" s="17"/>
      <c r="K245" s="17"/>
      <c r="L245" s="17"/>
      <c r="M245" s="17"/>
      <c r="P245" s="17"/>
      <c r="Q245" s="17"/>
    </row>
    <row r="246" spans="8:17" ht="20.25">
      <c r="H246" s="17"/>
      <c r="I246" s="17"/>
      <c r="J246" s="17"/>
      <c r="K246" s="17"/>
      <c r="L246" s="17"/>
      <c r="M246" s="17"/>
      <c r="P246" s="17"/>
      <c r="Q246" s="17"/>
    </row>
    <row r="247" spans="8:17" ht="20.25">
      <c r="H247" s="17"/>
      <c r="I247" s="17"/>
      <c r="J247" s="17"/>
      <c r="K247" s="17"/>
      <c r="L247" s="17"/>
      <c r="M247" s="17"/>
      <c r="P247" s="17"/>
      <c r="Q247" s="17"/>
    </row>
    <row r="248" spans="8:17" ht="20.25">
      <c r="H248" s="17"/>
      <c r="I248" s="17"/>
      <c r="J248" s="17"/>
      <c r="K248" s="17"/>
      <c r="L248" s="17"/>
      <c r="M248" s="17"/>
      <c r="P248" s="17"/>
      <c r="Q248" s="17"/>
    </row>
    <row r="249" spans="8:17" ht="20.25">
      <c r="H249" s="17"/>
      <c r="I249" s="17"/>
      <c r="J249" s="17"/>
      <c r="K249" s="17"/>
      <c r="L249" s="17"/>
      <c r="M249" s="17"/>
      <c r="P249" s="17"/>
      <c r="Q249" s="17"/>
    </row>
    <row r="250" spans="8:17" ht="20.25">
      <c r="H250" s="17"/>
      <c r="I250" s="17"/>
      <c r="J250" s="17"/>
      <c r="K250" s="17"/>
      <c r="L250" s="17"/>
      <c r="M250" s="17"/>
      <c r="P250" s="17"/>
      <c r="Q250" s="17"/>
    </row>
    <row r="251" spans="8:17" ht="20.25">
      <c r="H251" s="17"/>
      <c r="I251" s="17"/>
      <c r="J251" s="17"/>
      <c r="K251" s="17"/>
      <c r="L251" s="17"/>
      <c r="M251" s="17"/>
      <c r="P251" s="17"/>
      <c r="Q251" s="17"/>
    </row>
    <row r="252" spans="8:17" ht="20.25">
      <c r="H252" s="17"/>
      <c r="I252" s="17"/>
      <c r="J252" s="17"/>
      <c r="K252" s="17"/>
      <c r="L252" s="17"/>
      <c r="M252" s="17"/>
      <c r="P252" s="17"/>
      <c r="Q252" s="17"/>
    </row>
    <row r="253" spans="8:17" ht="20.25">
      <c r="H253" s="17"/>
      <c r="I253" s="17"/>
      <c r="J253" s="17"/>
      <c r="K253" s="17"/>
      <c r="L253" s="17"/>
      <c r="M253" s="17"/>
      <c r="P253" s="17"/>
      <c r="Q253" s="17"/>
    </row>
    <row r="254" spans="8:17" ht="20.25">
      <c r="H254" s="17"/>
      <c r="I254" s="17"/>
      <c r="J254" s="17"/>
      <c r="K254" s="17"/>
      <c r="L254" s="17"/>
      <c r="M254" s="17"/>
      <c r="P254" s="17"/>
      <c r="Q254" s="17"/>
    </row>
    <row r="255" spans="8:17" ht="20.25">
      <c r="H255" s="17"/>
      <c r="I255" s="17"/>
      <c r="J255" s="17"/>
      <c r="K255" s="17"/>
      <c r="L255" s="17"/>
      <c r="M255" s="17"/>
      <c r="P255" s="17"/>
      <c r="Q255" s="17"/>
    </row>
    <row r="256" spans="8:17" ht="20.25">
      <c r="H256" s="17"/>
      <c r="I256" s="17"/>
      <c r="J256" s="17"/>
      <c r="K256" s="17"/>
      <c r="L256" s="17"/>
      <c r="M256" s="17"/>
      <c r="P256" s="17"/>
      <c r="Q256" s="17"/>
    </row>
    <row r="257" spans="8:17" ht="20.25">
      <c r="H257" s="17"/>
      <c r="I257" s="17"/>
      <c r="J257" s="17"/>
      <c r="K257" s="17"/>
      <c r="L257" s="17"/>
      <c r="M257" s="17"/>
      <c r="P257" s="17"/>
      <c r="Q257" s="17"/>
    </row>
    <row r="258" spans="8:17" ht="20.25">
      <c r="H258" s="17"/>
      <c r="I258" s="17"/>
      <c r="J258" s="17"/>
      <c r="K258" s="17"/>
      <c r="L258" s="17"/>
      <c r="M258" s="17"/>
      <c r="P258" s="17"/>
      <c r="Q258" s="17"/>
    </row>
  </sheetData>
  <sheetProtection selectLockedCells="1" selectUnlockedCells="1"/>
  <mergeCells count="24">
    <mergeCell ref="I7:I9"/>
    <mergeCell ref="N6:N9"/>
    <mergeCell ref="G6:I6"/>
    <mergeCell ref="J6:J9"/>
    <mergeCell ref="K6:M6"/>
    <mergeCell ref="K7:K9"/>
    <mergeCell ref="L7:L9"/>
    <mergeCell ref="M7:M9"/>
    <mergeCell ref="A2:P2"/>
    <mergeCell ref="A3:P3"/>
    <mergeCell ref="A4:P4"/>
    <mergeCell ref="O7:O9"/>
    <mergeCell ref="P7:P9"/>
    <mergeCell ref="A6:A9"/>
    <mergeCell ref="C7:C9"/>
    <mergeCell ref="D7:D9"/>
    <mergeCell ref="O6:Q6"/>
    <mergeCell ref="G7:G9"/>
    <mergeCell ref="C6:E6"/>
    <mergeCell ref="F6:F9"/>
    <mergeCell ref="E7:E9"/>
    <mergeCell ref="B6:B9"/>
    <mergeCell ref="H7:H9"/>
    <mergeCell ref="Q7:Q9"/>
  </mergeCells>
  <printOptions horizontalCentered="1"/>
  <pageMargins left="0.1968503937007874" right="0.1968503937007874" top="0.4330708661417323" bottom="0.3937007874015748" header="0" footer="0.5118110236220472"/>
  <pageSetup horizontalDpi="600" verticalDpi="600" orientation="landscape" paperSize="9" scale="38" r:id="rId1"/>
  <headerFooter differentFirst="1" alignWithMargins="0">
    <oddHeader>&amp;C&amp;"Times New Roman,обычный"&amp;24&amp;P&amp;R&amp;"Times New Roman,курсив"&amp;24Продовження додатка
</oddHeader>
  </headerFooter>
  <colBreaks count="1" manualBreakCount="1">
    <brk id="17" max="1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fin204</dc:creator>
  <cp:keywords/>
  <dc:description/>
  <cp:lastModifiedBy>beta</cp:lastModifiedBy>
  <cp:lastPrinted>2024-03-15T08:36:50Z</cp:lastPrinted>
  <dcterms:created xsi:type="dcterms:W3CDTF">2019-03-04T11:16:34Z</dcterms:created>
  <dcterms:modified xsi:type="dcterms:W3CDTF">2024-03-21T05:47:46Z</dcterms:modified>
  <cp:category/>
  <cp:version/>
  <cp:contentType/>
  <cp:contentStatus/>
</cp:coreProperties>
</file>